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N Výkaz" sheetId="369" r:id="rId18"/>
    <sheet name="ON Hodiny" sheetId="368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CaseMix!$A$1:$M$48</definedName>
  </definedNames>
  <calcPr calcId="145621"/>
</workbook>
</file>

<file path=xl/calcChain.xml><?xml version="1.0" encoding="utf-8"?>
<calcChain xmlns="http://schemas.openxmlformats.org/spreadsheetml/2006/main">
  <c r="T110" i="371" l="1"/>
  <c r="V110" i="371" s="1"/>
  <c r="S110" i="37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T105" i="371"/>
  <c r="V105" i="371" s="1"/>
  <c r="S105" i="371"/>
  <c r="R105" i="371"/>
  <c r="Q105" i="371"/>
  <c r="T104" i="371"/>
  <c r="V104" i="371" s="1"/>
  <c r="S104" i="371"/>
  <c r="R104" i="371"/>
  <c r="Q104" i="371"/>
  <c r="V103" i="371"/>
  <c r="T103" i="371"/>
  <c r="U103" i="371" s="1"/>
  <c r="S103" i="371"/>
  <c r="R103" i="371"/>
  <c r="Q103" i="371"/>
  <c r="T102" i="371"/>
  <c r="V102" i="371" s="1"/>
  <c r="S102" i="371"/>
  <c r="R102" i="371"/>
  <c r="Q102" i="371"/>
  <c r="V101" i="371"/>
  <c r="T101" i="371"/>
  <c r="U101" i="371" s="1"/>
  <c r="S101" i="371"/>
  <c r="R101" i="371"/>
  <c r="Q101" i="371"/>
  <c r="T100" i="371"/>
  <c r="V100" i="371" s="1"/>
  <c r="S100" i="371"/>
  <c r="R100" i="371"/>
  <c r="Q100" i="371"/>
  <c r="V99" i="371"/>
  <c r="T99" i="371"/>
  <c r="U99" i="371" s="1"/>
  <c r="S99" i="371"/>
  <c r="R99" i="371"/>
  <c r="Q99" i="371"/>
  <c r="T98" i="371"/>
  <c r="V98" i="371" s="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V95" i="371"/>
  <c r="T95" i="371"/>
  <c r="U95" i="371" s="1"/>
  <c r="S95" i="371"/>
  <c r="R95" i="371"/>
  <c r="Q95" i="371"/>
  <c r="T94" i="371"/>
  <c r="V94" i="371" s="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T91" i="371"/>
  <c r="U91" i="371" s="1"/>
  <c r="S91" i="371"/>
  <c r="R91" i="371"/>
  <c r="Q91" i="371"/>
  <c r="V90" i="371"/>
  <c r="U90" i="371"/>
  <c r="T90" i="37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V87" i="371"/>
  <c r="T87" i="371"/>
  <c r="U87" i="371" s="1"/>
  <c r="S87" i="371"/>
  <c r="R87" i="371"/>
  <c r="Q87" i="371"/>
  <c r="T86" i="371"/>
  <c r="V86" i="371" s="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T81" i="371"/>
  <c r="U81" i="371" s="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T71" i="371"/>
  <c r="U71" i="371" s="1"/>
  <c r="S71" i="371"/>
  <c r="R71" i="371"/>
  <c r="Q71" i="371"/>
  <c r="V70" i="371"/>
  <c r="U70" i="371"/>
  <c r="T70" i="371"/>
  <c r="S70" i="371"/>
  <c r="R70" i="371"/>
  <c r="Q70" i="371"/>
  <c r="V69" i="371"/>
  <c r="T69" i="371"/>
  <c r="U69" i="371" s="1"/>
  <c r="S69" i="371"/>
  <c r="R69" i="371"/>
  <c r="Q69" i="371"/>
  <c r="V68" i="371"/>
  <c r="U68" i="371"/>
  <c r="T68" i="371"/>
  <c r="S68" i="371"/>
  <c r="R68" i="371"/>
  <c r="Q68" i="371"/>
  <c r="V67" i="371"/>
  <c r="T67" i="371"/>
  <c r="U67" i="371" s="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T63" i="371"/>
  <c r="U63" i="371" s="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V59" i="371"/>
  <c r="T59" i="371"/>
  <c r="U59" i="371" s="1"/>
  <c r="S59" i="371"/>
  <c r="R59" i="371"/>
  <c r="Q59" i="371"/>
  <c r="T58" i="371"/>
  <c r="V58" i="371" s="1"/>
  <c r="S58" i="371"/>
  <c r="R58" i="371"/>
  <c r="Q58" i="371"/>
  <c r="V57" i="371"/>
  <c r="T57" i="371"/>
  <c r="U57" i="371" s="1"/>
  <c r="S57" i="371"/>
  <c r="R57" i="371"/>
  <c r="Q57" i="371"/>
  <c r="V56" i="371"/>
  <c r="U56" i="371"/>
  <c r="T56" i="371"/>
  <c r="S56" i="371"/>
  <c r="R56" i="371"/>
  <c r="Q56" i="371"/>
  <c r="V55" i="371"/>
  <c r="T55" i="371"/>
  <c r="U55" i="371" s="1"/>
  <c r="S55" i="371"/>
  <c r="R55" i="371"/>
  <c r="Q55" i="371"/>
  <c r="T54" i="371"/>
  <c r="V54" i="371" s="1"/>
  <c r="S54" i="371"/>
  <c r="R54" i="371"/>
  <c r="Q54" i="371"/>
  <c r="V53" i="371"/>
  <c r="T53" i="371"/>
  <c r="U53" i="371" s="1"/>
  <c r="S53" i="371"/>
  <c r="R53" i="371"/>
  <c r="Q53" i="371"/>
  <c r="T52" i="371"/>
  <c r="V52" i="371" s="1"/>
  <c r="S52" i="371"/>
  <c r="R52" i="371"/>
  <c r="Q52" i="371"/>
  <c r="V51" i="371"/>
  <c r="T51" i="371"/>
  <c r="U51" i="371" s="1"/>
  <c r="S51" i="371"/>
  <c r="R51" i="371"/>
  <c r="Q51" i="371"/>
  <c r="V50" i="371"/>
  <c r="U50" i="371"/>
  <c r="T50" i="371"/>
  <c r="S50" i="371"/>
  <c r="R50" i="371"/>
  <c r="Q50" i="371"/>
  <c r="V49" i="371"/>
  <c r="T49" i="371"/>
  <c r="U49" i="371" s="1"/>
  <c r="S49" i="371"/>
  <c r="R49" i="371"/>
  <c r="Q49" i="371"/>
  <c r="T48" i="371"/>
  <c r="V48" i="371" s="1"/>
  <c r="S48" i="371"/>
  <c r="R48" i="371"/>
  <c r="Q48" i="371"/>
  <c r="V47" i="371"/>
  <c r="T47" i="371"/>
  <c r="U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V41" i="371"/>
  <c r="U41" i="371"/>
  <c r="T41" i="371"/>
  <c r="S41" i="371"/>
  <c r="R41" i="371"/>
  <c r="Q41" i="371"/>
  <c r="U40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U36" i="371"/>
  <c r="T36" i="371"/>
  <c r="V36" i="371" s="1"/>
  <c r="S36" i="371"/>
  <c r="R36" i="371"/>
  <c r="Q36" i="371"/>
  <c r="V35" i="371"/>
  <c r="U35" i="371"/>
  <c r="T35" i="371"/>
  <c r="S35" i="37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U32" i="371"/>
  <c r="T32" i="371"/>
  <c r="V32" i="371" s="1"/>
  <c r="S32" i="371"/>
  <c r="R32" i="371"/>
  <c r="Q32" i="371"/>
  <c r="V31" i="371"/>
  <c r="U31" i="371"/>
  <c r="T31" i="371"/>
  <c r="S31" i="371"/>
  <c r="R31" i="371"/>
  <c r="Q31" i="371"/>
  <c r="U30" i="371"/>
  <c r="T30" i="371"/>
  <c r="V30" i="371" s="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U25" i="371" s="1"/>
  <c r="S25" i="371"/>
  <c r="V25" i="371" s="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U22" i="371"/>
  <c r="T22" i="371"/>
  <c r="V22" i="371" s="1"/>
  <c r="S22" i="371"/>
  <c r="R22" i="371"/>
  <c r="Q22" i="371"/>
  <c r="T21" i="371"/>
  <c r="U21" i="371" s="1"/>
  <c r="S21" i="371"/>
  <c r="V21" i="371" s="1"/>
  <c r="R21" i="371"/>
  <c r="Q21" i="371"/>
  <c r="U20" i="371"/>
  <c r="T20" i="371"/>
  <c r="V20" i="371" s="1"/>
  <c r="S20" i="371"/>
  <c r="R20" i="371"/>
  <c r="Q20" i="371"/>
  <c r="T19" i="371"/>
  <c r="U19" i="371" s="1"/>
  <c r="S19" i="371"/>
  <c r="V19" i="371" s="1"/>
  <c r="R19" i="371"/>
  <c r="Q19" i="371"/>
  <c r="T18" i="371"/>
  <c r="V18" i="371" s="1"/>
  <c r="S18" i="371"/>
  <c r="R18" i="371"/>
  <c r="Q18" i="371"/>
  <c r="T17" i="371"/>
  <c r="U17" i="371" s="1"/>
  <c r="S17" i="371"/>
  <c r="V17" i="371" s="1"/>
  <c r="R17" i="371"/>
  <c r="Q17" i="371"/>
  <c r="T16" i="371"/>
  <c r="V16" i="371" s="1"/>
  <c r="S16" i="371"/>
  <c r="R16" i="371"/>
  <c r="Q16" i="371"/>
  <c r="T15" i="371"/>
  <c r="U15" i="371" s="1"/>
  <c r="S15" i="371"/>
  <c r="V15" i="371" s="1"/>
  <c r="R15" i="371"/>
  <c r="Q15" i="371"/>
  <c r="T14" i="371"/>
  <c r="V14" i="371" s="1"/>
  <c r="S14" i="371"/>
  <c r="R14" i="371"/>
  <c r="Q14" i="371"/>
  <c r="T13" i="371"/>
  <c r="U13" i="371" s="1"/>
  <c r="S13" i="371"/>
  <c r="V13" i="371" s="1"/>
  <c r="R13" i="371"/>
  <c r="Q13" i="371"/>
  <c r="U12" i="371"/>
  <c r="T12" i="371"/>
  <c r="V12" i="371" s="1"/>
  <c r="S12" i="371"/>
  <c r="R12" i="371"/>
  <c r="Q12" i="371"/>
  <c r="T11" i="371"/>
  <c r="U11" i="371" s="1"/>
  <c r="S11" i="371"/>
  <c r="V11" i="371" s="1"/>
  <c r="R11" i="371"/>
  <c r="Q11" i="371"/>
  <c r="T10" i="371"/>
  <c r="U10" i="371" s="1"/>
  <c r="S10" i="371"/>
  <c r="R10" i="371"/>
  <c r="Q10" i="371"/>
  <c r="V9" i="371"/>
  <c r="T9" i="371"/>
  <c r="U9" i="371" s="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T5" i="371"/>
  <c r="U5" i="371" s="1"/>
  <c r="S5" i="371"/>
  <c r="R5" i="371"/>
  <c r="Q5" i="371"/>
  <c r="AA27" i="368"/>
  <c r="AI27" i="368" s="1"/>
  <c r="AE27" i="368" s="1"/>
  <c r="AA26" i="368"/>
  <c r="AI26" i="368" s="1"/>
  <c r="AA25" i="368"/>
  <c r="AI25" i="368" s="1"/>
  <c r="AE25" i="368" s="1"/>
  <c r="AA24" i="368"/>
  <c r="AI24" i="368" s="1"/>
  <c r="AE24" i="368" s="1"/>
  <c r="AI23" i="368"/>
  <c r="AE23" i="368" s="1"/>
  <c r="AA23" i="368"/>
  <c r="AI22" i="368"/>
  <c r="AE22" i="368"/>
  <c r="AA22" i="368"/>
  <c r="AI21" i="368"/>
  <c r="AE21" i="368"/>
  <c r="AC21" i="368"/>
  <c r="AA21" i="368"/>
  <c r="AB21" i="368" s="1"/>
  <c r="AA10" i="368"/>
  <c r="AI10" i="368" s="1"/>
  <c r="AE10" i="368" s="1"/>
  <c r="AB9" i="368"/>
  <c r="AA9" i="368"/>
  <c r="AI9" i="368" s="1"/>
  <c r="AA8" i="368"/>
  <c r="AI8" i="368" s="1"/>
  <c r="AE8" i="368" s="1"/>
  <c r="AA7" i="368"/>
  <c r="AI7" i="368" s="1"/>
  <c r="AE7" i="368" s="1"/>
  <c r="AI6" i="368"/>
  <c r="AE6" i="368" s="1"/>
  <c r="AA6" i="368"/>
  <c r="AI5" i="368"/>
  <c r="AE5" i="368"/>
  <c r="AA5" i="368"/>
  <c r="AI4" i="368"/>
  <c r="AC4" i="368"/>
  <c r="AA4" i="368"/>
  <c r="AB4" i="368" s="1"/>
  <c r="F36" i="369"/>
  <c r="H36" i="369" s="1"/>
  <c r="J35" i="369"/>
  <c r="H35" i="369"/>
  <c r="J34" i="369"/>
  <c r="H34" i="369"/>
  <c r="I27" i="369"/>
  <c r="G27" i="369"/>
  <c r="I19" i="369"/>
  <c r="G19" i="369"/>
  <c r="I11" i="369"/>
  <c r="G11" i="369"/>
  <c r="G9" i="369" s="1"/>
  <c r="H9" i="369" s="1"/>
  <c r="I10" i="369"/>
  <c r="G10" i="369"/>
  <c r="I9" i="369"/>
  <c r="J9" i="369" s="1"/>
  <c r="V10" i="371" l="1"/>
  <c r="U105" i="371"/>
  <c r="U107" i="371"/>
  <c r="U14" i="371"/>
  <c r="U16" i="371"/>
  <c r="U18" i="371"/>
  <c r="U24" i="371"/>
  <c r="U48" i="371"/>
  <c r="U52" i="371"/>
  <c r="U54" i="371"/>
  <c r="U58" i="371"/>
  <c r="U60" i="371"/>
  <c r="U66" i="371"/>
  <c r="U72" i="371"/>
  <c r="U74" i="371"/>
  <c r="U76" i="371"/>
  <c r="U80" i="371"/>
  <c r="U86" i="371"/>
  <c r="U94" i="371"/>
  <c r="U98" i="371"/>
  <c r="U100" i="371"/>
  <c r="U102" i="371"/>
  <c r="U104" i="371"/>
  <c r="U110" i="371"/>
  <c r="U8" i="371"/>
  <c r="AK21" i="368"/>
  <c r="AE26" i="368"/>
  <c r="AF26" i="368" s="1"/>
  <c r="AJ26" i="368"/>
  <c r="AB26" i="368"/>
  <c r="AJ21" i="368"/>
  <c r="AF21" i="368"/>
  <c r="AE9" i="368"/>
  <c r="AF9" i="368" s="1"/>
  <c r="AJ9" i="368"/>
  <c r="AK4" i="368"/>
  <c r="AJ4" i="368"/>
  <c r="AE4" i="368"/>
  <c r="AG21" i="368" l="1"/>
  <c r="AG4" i="368"/>
  <c r="AF4" i="368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9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9" i="414"/>
  <c r="A28" i="414"/>
  <c r="A27" i="414"/>
  <c r="A26" i="414"/>
  <c r="A25" i="414"/>
  <c r="A24" i="414"/>
  <c r="A23" i="414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6" i="414"/>
  <c r="E25" i="414"/>
  <c r="E21" i="414"/>
  <c r="E20" i="414"/>
  <c r="E16" i="414"/>
  <c r="E14" i="414"/>
  <c r="E7" i="414"/>
  <c r="E11" i="414"/>
  <c r="E8" i="414"/>
  <c r="D4" i="414"/>
  <c r="C4" i="414"/>
  <c r="E4" i="414" l="1"/>
  <c r="A16" i="383"/>
  <c r="A19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I48" i="370"/>
  <c r="H48" i="370"/>
  <c r="M48" i="370" s="1"/>
  <c r="G48" i="370"/>
  <c r="F48" i="370"/>
  <c r="E48" i="370"/>
  <c r="D26" i="414" s="1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E24" i="370" s="1"/>
  <c r="D24" i="414" s="1"/>
  <c r="E24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2" i="414"/>
  <c r="M36" i="370" l="1"/>
  <c r="D25" i="414" s="1"/>
  <c r="E12" i="370"/>
  <c r="D23" i="414" s="1"/>
  <c r="E23" i="414" s="1"/>
  <c r="L12" i="370"/>
  <c r="I12" i="370"/>
  <c r="D27" i="414" s="1"/>
  <c r="E27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J3" i="372" l="1"/>
  <c r="N3" i="372"/>
  <c r="C29" i="414"/>
  <c r="E29" i="414" s="1"/>
  <c r="Q3" i="377"/>
  <c r="Q3" i="347"/>
  <c r="S3" i="347"/>
  <c r="U3" i="347"/>
  <c r="K3" i="387"/>
  <c r="K3" i="390"/>
  <c r="G5" i="339"/>
  <c r="G6" i="339"/>
  <c r="G7" i="339"/>
  <c r="G8" i="339"/>
  <c r="G9" i="339"/>
  <c r="A11" i="383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8" i="414" s="1"/>
  <c r="E28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E10" i="340"/>
  <c r="F10" i="340" s="1"/>
  <c r="G10" i="340" s="1"/>
  <c r="H10" i="340" s="1"/>
  <c r="I10" i="340" s="1"/>
  <c r="J10" i="340" s="1"/>
  <c r="K10" i="340" s="1"/>
  <c r="L10" i="340" s="1"/>
  <c r="M10" i="340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<sst xmlns="http://schemas.openxmlformats.org/spreadsheetml/2006/main" count="29958" uniqueCount="7021">
  <si>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</si>
  <si>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</si>
  <si>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</si>
  <si>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</si>
  <si>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</si>
  <si>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</si>
  <si>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</si>
  <si>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</si>
  <si>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</si>
  <si>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</si>
  <si>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</si>
  <si>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</si>
  <si>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</si>
  <si>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</si>
  <si>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</si>
  <si>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</si>
  <si>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</si>
  <si>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</si>
  <si>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</si>
  <si>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</si>
  <si>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</si>
  <si>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</si>
  <si>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</si>
  <si>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</si>
  <si>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</si>
  <si>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</si>
  <si>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</si>
  <si>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</si>
  <si>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</si>
  <si>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</si>
  <si>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</si>
  <si>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</si>
  <si>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</si>
  <si>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</si>
  <si>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</si>
  <si>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</si>
  <si>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</si>
  <si>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</si>
  <si>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</si>
  <si>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</si>
  <si>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</si>
  <si>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</si>
  <si>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</si>
  <si>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</si>
  <si>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</si>
  <si>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</si>
  <si>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</si>
  <si>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</si>
  <si>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</si>
  <si>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</si>
  <si>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</si>
  <si>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</si>
  <si>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</si>
  <si>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</si>
  <si>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</si>
  <si>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</si>
  <si>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</si>
  <si>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</si>
  <si>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</si>
  <si>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</si>
  <si>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</si>
  <si>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</si>
  <si>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</si>
  <si>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</si>
  <si>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</si>
  <si>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</si>
  <si>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</si>
  <si>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</si>
  <si>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</si>
  <si>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</si>
  <si>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</si>
  <si>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</si>
  <si>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</si>
  <si>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</si>
  <si>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</si>
  <si>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</si>
  <si>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</si>
  <si>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</si>
  <si>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</si>
  <si>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</si>
  <si>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</si>
  <si>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</si>
  <si>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</si>
  <si>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</si>
  <si>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</si>
  <si>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</si>
  <si>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</si>
  <si>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</si>
  <si>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</si>
  <si>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</si>
  <si>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</si>
  <si>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</si>
  <si>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</si>
  <si>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</si>
  <si>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</si>
  <si>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</si>
  <si>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</si>
  <si>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</si>
  <si>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</si>
  <si>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</si>
  <si>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</si>
  <si>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</si>
  <si>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</si>
  <si>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</si>
  <si>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</si>
  <si>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</si>
  <si>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</si>
  <si>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</si>
  <si>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</si>
  <si>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</si>
  <si>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</si>
  <si>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</si>
  <si>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</si>
  <si>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</si>
  <si>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</si>
  <si>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</si>
  <si>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</si>
  <si>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</si>
  <si>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</si>
  <si>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</si>
  <si>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</si>
  <si>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</si>
  <si>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</si>
  <si>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</si>
  <si>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</si>
  <si>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</si>
  <si>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</si>
  <si>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</si>
  <si>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</si>
  <si>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</si>
  <si>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</si>
  <si>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</si>
  <si>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</si>
  <si>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</si>
  <si>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</si>
  <si>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</si>
  <si>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</si>
  <si>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</si>
  <si>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</si>
  <si>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</si>
  <si>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</si>
  <si>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</si>
  <si>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</si>
  <si>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</si>
  <si>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</si>
  <si>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</si>
  <si>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</si>
  <si>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</si>
  <si>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</si>
  <si>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</si>
  <si>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</si>
  <si>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</si>
  <si>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</si>
  <si>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</si>
  <si>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</si>
  <si>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</si>
  <si>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</si>
  <si>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</si>
  <si>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</si>
  <si>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</si>
  <si>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</si>
  <si>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</si>
  <si>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</si>
  <si>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</si>
  <si>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</si>
  <si>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</si>
  <si>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</si>
  <si>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</si>
  <si>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</si>
  <si>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</si>
  <si>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</si>
  <si>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</si>
  <si>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</si>
  <si>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</si>
  <si>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</si>
  <si>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</si>
  <si>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</si>
  <si>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</si>
  <si>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</si>
  <si>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</si>
  <si>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</si>
  <si>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</si>
  <si>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</si>
  <si>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</si>
  <si>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</si>
  <si>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</si>
  <si>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</si>
  <si>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</si>
  <si>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</si>
  <si>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</si>
  <si>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</si>
  <si>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</si>
  <si>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</si>
  <si>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</si>
  <si>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</si>
  <si>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</si>
  <si>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</si>
  <si>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</si>
  <si>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</si>
  <si>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</si>
  <si>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</si>
  <si>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</si>
  <si>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</si>
  <si>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</si>
  <si>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</si>
  <si>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</si>
  <si>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</si>
  <si>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</si>
  <si>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</si>
  <si>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</si>
  <si>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</si>
  <si>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</si>
  <si>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</si>
  <si>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</si>
  <si>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</si>
  <si>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</si>
  <si>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</si>
  <si>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</si>
  <si>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</si>
  <si>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</si>
  <si>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</si>
  <si>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</si>
  <si>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</si>
  <si>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</si>
  <si>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</si>
  <si>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</si>
  <si>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</si>
  <si>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</si>
  <si>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</si>
  <si>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</si>
  <si>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</si>
  <si>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</si>
  <si>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</si>
  <si>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</si>
  <si>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</si>
  <si>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</si>
  <si>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ON Výkaz</t>
  </si>
  <si>
    <t>ON Hodiny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</si>
  <si>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</si>
  <si>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</si>
  <si>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</si>
  <si>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</si>
  <si>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</si>
  <si>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</si>
  <si>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</si>
  <si>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</si>
  <si>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</si>
  <si>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</si>
  <si>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</si>
  <si>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</si>
  <si>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</si>
  <si>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</si>
  <si>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</si>
  <si>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</si>
  <si>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</si>
  <si>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</si>
  <si>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</si>
  <si>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</si>
  <si>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</si>
  <si>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</si>
  <si>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</si>
  <si>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</si>
  <si>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</si>
  <si>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</si>
  <si>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</si>
  <si>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</si>
  <si>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</si>
  <si>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</si>
  <si>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</si>
  <si>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</si>
  <si>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</si>
  <si>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</si>
  <si>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</si>
  <si>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</si>
  <si>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</si>
  <si>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</si>
  <si>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</si>
  <si>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</si>
  <si>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</si>
  <si>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</si>
  <si>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</si>
  <si>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</si>
  <si>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</si>
  <si>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</si>
  <si>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</si>
  <si>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</si>
  <si>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</si>
  <si>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</si>
  <si>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</si>
  <si>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</si>
  <si>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</si>
  <si>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</si>
  <si>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</si>
  <si>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</si>
  <si>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</si>
  <si>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</si>
  <si>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</si>
  <si>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Neurochirurgická klinika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</si>
  <si>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</si>
  <si>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</si>
  <si>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</si>
  <si>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</si>
  <si>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</si>
  <si>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</si>
  <si>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</si>
  <si>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</si>
  <si>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</si>
  <si>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</si>
  <si>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</si>
  <si>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</si>
  <si>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</si>
  <si>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</si>
  <si>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</si>
  <si>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</si>
  <si>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</si>
  <si>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</si>
  <si>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</si>
  <si>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</si>
  <si>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</si>
  <si>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</si>
  <si>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</si>
  <si>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50115005     implant.umělé těl.náhr.-neurostim.(s.Z_511)</t>
  </si>
  <si>
    <t>50115006     implant.umělé těl.náhr.-neuromod.-DBS(s.Z_508)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</si>
  <si>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</si>
  <si>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</si>
  <si>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</si>
  <si>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</si>
  <si>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</si>
  <si>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</si>
  <si>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</si>
  <si>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</si>
  <si>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</si>
  <si>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</si>
  <si>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</si>
  <si>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</si>
  <si>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</si>
  <si>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</si>
  <si>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</si>
  <si>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</si>
  <si>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</si>
  <si>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</si>
  <si>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</si>
  <si>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</si>
  <si>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</si>
  <si>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</si>
  <si>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</si>
  <si>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</si>
  <si>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</si>
  <si>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</si>
  <si>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</si>
  <si>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</si>
  <si>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</si>
  <si>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</si>
  <si>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</si>
  <si>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</si>
  <si>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</si>
  <si>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</si>
  <si>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</si>
  <si>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</si>
  <si>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</si>
  <si>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</si>
  <si>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</si>
  <si>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</si>
  <si>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</si>
  <si>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</si>
  <si>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</si>
  <si>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</si>
  <si>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</si>
  <si>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</si>
  <si>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</si>
  <si>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</si>
  <si>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</si>
  <si>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</si>
  <si>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</si>
  <si>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</si>
  <si>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</si>
  <si>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</si>
  <si>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</si>
  <si>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</si>
  <si>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</si>
  <si>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</si>
  <si>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</si>
  <si>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</si>
  <si>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</si>
  <si>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</si>
  <si>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</si>
  <si>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</si>
  <si>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</si>
  <si>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</si>
  <si>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</si>
  <si>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</si>
  <si>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</si>
  <si>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</si>
  <si>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</si>
  <si>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</si>
  <si>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</si>
  <si>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</si>
  <si>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</si>
  <si>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</si>
  <si>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</si>
  <si>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</si>
  <si>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</si>
  <si>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</si>
  <si>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</si>
  <si>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</si>
  <si>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</si>
  <si>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</si>
  <si>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</si>
  <si>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</si>
  <si>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</si>
  <si>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</si>
  <si>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</si>
  <si>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</si>
  <si>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</si>
  <si>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</si>
  <si>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</si>
  <si>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</si>
  <si>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</si>
  <si>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</si>
  <si>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</si>
  <si>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</si>
  <si>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</si>
  <si>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</si>
  <si>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</si>
  <si>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</si>
  <si>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</si>
  <si>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</si>
  <si>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</si>
  <si>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</si>
  <si>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</si>
  <si>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</si>
  <si>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</si>
  <si>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</si>
  <si>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</si>
  <si>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</si>
  <si>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</si>
  <si>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</si>
  <si>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</si>
  <si>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</si>
  <si>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</si>
  <si>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</si>
  <si>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</si>
  <si>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</si>
  <si>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</si>
  <si>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</si>
  <si>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</si>
  <si>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</si>
  <si>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</si>
  <si>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</si>
  <si>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</si>
  <si>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</si>
  <si>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</si>
  <si>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</si>
  <si>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</si>
  <si>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</si>
  <si>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</si>
  <si>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</si>
  <si>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</si>
  <si>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</si>
  <si>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</si>
  <si>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</si>
  <si>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</si>
  <si>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</si>
  <si>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</si>
  <si>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</si>
  <si>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</si>
  <si>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</si>
  <si>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</si>
  <si>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</si>
  <si>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</si>
  <si>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</si>
  <si>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</si>
  <si>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</si>
  <si>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</si>
  <si>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</si>
  <si>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</si>
  <si>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</si>
  <si>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</si>
  <si>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</si>
  <si>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</si>
  <si>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</si>
  <si>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</si>
  <si>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</si>
  <si>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</si>
  <si>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</si>
  <si>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64804125     čerp. FRM - opravy budov OSB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</si>
  <si>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</si>
  <si>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</si>
  <si>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</si>
  <si>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</si>
  <si>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</si>
  <si>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</si>
  <si>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</si>
  <si>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</si>
  <si>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64908045     právní vymáhání (náhrady, poplatky)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</si>
  <si>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</si>
  <si>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</si>
  <si>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</si>
  <si>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</si>
  <si>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</si>
  <si>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</si>
  <si>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</si>
  <si>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</si>
  <si>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</si>
  <si>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</si>
  <si>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</si>
  <si>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</si>
  <si>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</si>
  <si>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</si>
  <si>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</si>
  <si>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</si>
  <si>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</si>
  <si>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</si>
  <si>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</si>
  <si>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</si>
  <si>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</si>
  <si>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</si>
  <si>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</si>
  <si>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</si>
  <si>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</si>
  <si>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</si>
  <si>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</si>
  <si>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</si>
  <si>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</si>
  <si>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</si>
  <si>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</si>
  <si>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/>
  </si>
  <si>
    <t>Neurochirurgická klinika</t>
  </si>
  <si>
    <t>50113001</t>
  </si>
  <si>
    <t>Lékárna - léčiva</t>
  </si>
  <si>
    <t>50113006</t>
  </si>
  <si>
    <t>Lékárna - enterární výživa</t>
  </si>
  <si>
    <t>50113007</t>
  </si>
  <si>
    <t>Lékárna - deriváty</t>
  </si>
  <si>
    <t>50113008</t>
  </si>
  <si>
    <t>393 TO krevní deriváty IVLP (112 01 003)</t>
  </si>
  <si>
    <t>50113009</t>
  </si>
  <si>
    <t>Lékárna - RTG diagnostika</t>
  </si>
  <si>
    <t>50113013</t>
  </si>
  <si>
    <t>Lékárna - antibiotika</t>
  </si>
  <si>
    <t>50113014</t>
  </si>
  <si>
    <t>Lékárna - antimykotika</t>
  </si>
  <si>
    <t>SumaKL</t>
  </si>
  <si>
    <t>0611</t>
  </si>
  <si>
    <t>Neurochirurgická klinika, lůžkové oddělení 34</t>
  </si>
  <si>
    <t>SumaNS</t>
  </si>
  <si>
    <t>mezeraNS</t>
  </si>
  <si>
    <t>0612</t>
  </si>
  <si>
    <t>Neurochirurgická klinika, lůžkové oddělení 36</t>
  </si>
  <si>
    <t>0621</t>
  </si>
  <si>
    <t>Neurochirurgická klinika, ambulance</t>
  </si>
  <si>
    <t>0631</t>
  </si>
  <si>
    <t>Neurochirurgická klinika, JIP</t>
  </si>
  <si>
    <t>0662</t>
  </si>
  <si>
    <t>Neurochirurgická klinika, operační sál - lokální</t>
  </si>
  <si>
    <t>102592</t>
  </si>
  <si>
    <t>2592</t>
  </si>
  <si>
    <t>MILURIT</t>
  </si>
  <si>
    <t>TBL 50X100MG</t>
  </si>
  <si>
    <t>103801</t>
  </si>
  <si>
    <t>3801</t>
  </si>
  <si>
    <t>CONCOR COR 2.5 MG</t>
  </si>
  <si>
    <t>TBL OBD 28X2.5MG</t>
  </si>
  <si>
    <t>113316</t>
  </si>
  <si>
    <t>13316</t>
  </si>
  <si>
    <t>LUSOPRESS</t>
  </si>
  <si>
    <t>TBL 28X20MG</t>
  </si>
  <si>
    <t>131739</t>
  </si>
  <si>
    <t>31739</t>
  </si>
  <si>
    <t>HELICID « 40 INF. LYOF.1X40MG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</si>
  <si>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</si>
  <si>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</si>
  <si>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</si>
  <si>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</si>
  <si>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</si>
  <si>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</si>
  <si>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</si>
  <si>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</si>
  <si>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</si>
  <si>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</si>
  <si>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</si>
  <si>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</si>
  <si>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</si>
  <si>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</si>
  <si>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</si>
  <si>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</si>
  <si>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</si>
  <si>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</si>
  <si>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</si>
  <si>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</si>
  <si>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</si>
  <si>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</si>
  <si>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</si>
  <si>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</si>
  <si>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</si>
  <si>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</si>
  <si>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</si>
  <si>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</si>
  <si>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</si>
  <si>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</si>
  <si>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</si>
  <si>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</si>
  <si>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</si>
  <si>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</si>
  <si>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101328</t>
  </si>
  <si>
    <t>1328</t>
  </si>
  <si>
    <t>DOPEGYT</t>
  </si>
  <si>
    <t>TBL 50X250MG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</si>
  <si>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</si>
  <si>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</si>
  <si>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</si>
  <si>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</si>
  <si>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</si>
  <si>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</si>
  <si>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</si>
  <si>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</si>
  <si>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</si>
  <si>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</si>
  <si>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</si>
  <si>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</si>
  <si>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</si>
  <si>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</si>
  <si>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</si>
  <si>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</si>
  <si>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</si>
  <si>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</si>
  <si>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</si>
  <si>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</si>
  <si>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</si>
  <si>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</si>
  <si>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</si>
  <si>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</si>
  <si>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</si>
  <si>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</si>
  <si>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</si>
  <si>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</si>
  <si>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</si>
  <si>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</si>
  <si>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</si>
  <si>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</si>
  <si>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</si>
  <si>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</si>
  <si>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</si>
  <si>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</si>
  <si>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</si>
  <si>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</si>
  <si>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</si>
  <si>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</si>
  <si>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</si>
  <si>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</si>
  <si>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</si>
  <si>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</si>
  <si>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</si>
  <si>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</si>
  <si>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</si>
  <si>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</si>
  <si>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</si>
  <si>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</si>
  <si>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140122</t>
  </si>
  <si>
    <t>40122</t>
  </si>
  <si>
    <t>HYDROCORTISON VALEANT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</si>
  <si>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</si>
  <si>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</si>
  <si>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</si>
  <si>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</si>
  <si>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</si>
  <si>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</si>
  <si>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</si>
  <si>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</si>
  <si>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</si>
  <si>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</si>
  <si>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</si>
  <si>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</si>
  <si>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</si>
  <si>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</si>
  <si>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</si>
  <si>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</si>
  <si>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</si>
  <si>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</si>
  <si>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</si>
  <si>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</si>
  <si>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</si>
  <si>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</si>
  <si>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</si>
  <si>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</si>
  <si>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</si>
  <si>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</si>
  <si>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</si>
  <si>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</si>
  <si>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</si>
  <si>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</si>
  <si>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</si>
  <si>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</si>
  <si>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</si>
  <si>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</si>
  <si>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</si>
  <si>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</si>
  <si>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</si>
  <si>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</si>
  <si>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162320</t>
  </si>
  <si>
    <t>62320</t>
  </si>
  <si>
    <t>BETADINE</t>
  </si>
  <si>
    <t>UNG 1X20GM</t>
  </si>
  <si>
    <t>176650</t>
  </si>
  <si>
    <t>76650</t>
  </si>
  <si>
    <t>AFONILUM SR 250MG</t>
  </si>
  <si>
    <t>CPS 50X250MG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</si>
  <si>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</si>
  <si>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</si>
  <si>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</si>
  <si>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</si>
  <si>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</si>
  <si>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</si>
  <si>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</si>
  <si>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</si>
  <si>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</si>
  <si>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</si>
  <si>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</si>
  <si>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</si>
  <si>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188217</t>
  </si>
  <si>
    <t>88217</t>
  </si>
  <si>
    <t>LEXAURIN</t>
  </si>
  <si>
    <t>TBL 30X1.5MG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</si>
  <si>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</si>
  <si>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</si>
  <si>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</si>
  <si>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</si>
  <si>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</si>
  <si>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</si>
  <si>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</si>
  <si>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</si>
  <si>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194248</t>
  </si>
  <si>
    <t>94248</t>
  </si>
  <si>
    <t>ZOLPIDEM-RATIOPHARM 10 MG</t>
  </si>
  <si>
    <t>POR TBL FLM 10X10MG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</si>
  <si>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</si>
  <si>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</si>
  <si>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</si>
  <si>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</si>
  <si>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</si>
  <si>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</si>
  <si>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</si>
  <si>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</si>
  <si>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199295</t>
  </si>
  <si>
    <t>99295</t>
  </si>
  <si>
    <t>ANOPYRIN 100MG</t>
  </si>
  <si>
    <t>TBL 20X100MG</t>
  </si>
  <si>
    <t>395997</t>
  </si>
  <si>
    <t>0</t>
  </si>
  <si>
    <t>DZ SOFTASEPT N BEZBARVÝ 250 ml</t>
  </si>
  <si>
    <t>841059</t>
  </si>
  <si>
    <t>Indulona olivová ung.100g</t>
  </si>
  <si>
    <t>841535</t>
  </si>
  <si>
    <t>MENALIND Kožní ochranný krém 200 ml</t>
  </si>
  <si>
    <t>842125</t>
  </si>
  <si>
    <t>DZ SOFTASEPT N BAREVNÝ 250 ml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</si>
  <si>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</si>
  <si>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</si>
  <si>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</si>
  <si>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</si>
  <si>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</si>
  <si>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</si>
  <si>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</si>
  <si>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</si>
  <si>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846338</t>
  </si>
  <si>
    <t>122685</t>
  </si>
  <si>
    <t>PRESTARIUM NEO COMBI</t>
  </si>
  <si>
    <t>POR TBL FLM 30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</si>
  <si>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</si>
  <si>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</si>
  <si>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</si>
  <si>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</si>
  <si>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</si>
  <si>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</si>
  <si>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</si>
  <si>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</si>
  <si>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</si>
  <si>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</si>
  <si>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</si>
  <si>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</si>
  <si>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</si>
  <si>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</si>
  <si>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</si>
  <si>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</si>
  <si>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</si>
  <si>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</si>
  <si>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</si>
  <si>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850642</t>
  </si>
  <si>
    <t>169673</t>
  </si>
  <si>
    <t>CALTRATE PLUS</t>
  </si>
  <si>
    <t>905097</t>
  </si>
  <si>
    <t>23987</t>
  </si>
  <si>
    <t>DZ OCTENISEPT 250 ml</t>
  </si>
  <si>
    <t>DPH 15%</t>
  </si>
  <si>
    <t>921064</t>
  </si>
  <si>
    <t>KL UNG.LENIENS, 100G</t>
  </si>
  <si>
    <t>987464</t>
  </si>
  <si>
    <t>Menalind Professional čistící pěna 400ml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</si>
  <si>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</si>
  <si>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</si>
  <si>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</si>
  <si>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</si>
  <si>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</si>
  <si>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</si>
  <si>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</si>
  <si>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</si>
  <si>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</si>
  <si>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</si>
  <si>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</si>
  <si>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</si>
  <si>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</si>
  <si>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</si>
  <si>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</si>
  <si>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</si>
  <si>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</si>
  <si>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</si>
  <si>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</si>
  <si>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</si>
  <si>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</si>
  <si>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</si>
  <si>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</si>
  <si>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</si>
  <si>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</si>
  <si>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</si>
  <si>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</si>
  <si>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118305</t>
  </si>
  <si>
    <t>18305</t>
  </si>
  <si>
    <t>INF SOL10X1000ML PE</t>
  </si>
  <si>
    <t>124414</t>
  </si>
  <si>
    <t>INDAPAMIDE ORION 1,5 MG</t>
  </si>
  <si>
    <t>POR TBL PRO 30X1.5MG</t>
  </si>
  <si>
    <t>125361</t>
  </si>
  <si>
    <t>25361</t>
  </si>
  <si>
    <t>HELICID 10 ZENTIVA</t>
  </si>
  <si>
    <t>POR CPS ETD 14X10MG</t>
  </si>
  <si>
    <t>126329</t>
  </si>
  <si>
    <t>26329</t>
  </si>
  <si>
    <t>AERIUS</t>
  </si>
  <si>
    <t>POR TBL FLM 30X5MG</t>
  </si>
  <si>
    <t>132272</t>
  </si>
  <si>
    <t>32272</t>
  </si>
  <si>
    <t>IMODIUM</t>
  </si>
  <si>
    <t>CPS 8X2MG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</si>
  <si>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</si>
  <si>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</si>
  <si>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</si>
  <si>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</si>
  <si>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</si>
  <si>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</si>
  <si>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</si>
  <si>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162315</t>
  </si>
  <si>
    <t>62315</t>
  </si>
  <si>
    <t>LIQ 1X30ML</t>
  </si>
  <si>
    <t>186393</t>
  </si>
  <si>
    <t>86393</t>
  </si>
  <si>
    <t>TBL.MAGNESII LACTICI 0.5 MVM</t>
  </si>
  <si>
    <t>TBL 50X0.5GM</t>
  </si>
  <si>
    <t>197698</t>
  </si>
  <si>
    <t>97698</t>
  </si>
  <si>
    <t>PENTOMER RETARD 400MG</t>
  </si>
  <si>
    <t>TBL OBD 20X400MG</t>
  </si>
  <si>
    <t>841541</t>
  </si>
  <si>
    <t>MENALIND Mycí emulze 500ml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</si>
  <si>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</si>
  <si>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</si>
  <si>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</si>
  <si>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</si>
  <si>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</si>
  <si>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</si>
  <si>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</si>
  <si>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</si>
  <si>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102684</t>
  </si>
  <si>
    <t>2684</t>
  </si>
  <si>
    <t>MESOCAIN</t>
  </si>
  <si>
    <t>GEL 1X20GM</t>
  </si>
  <si>
    <t>104071</t>
  </si>
  <si>
    <t>4071</t>
  </si>
  <si>
    <t>INJ 10X2ML</t>
  </si>
  <si>
    <t>154539</t>
  </si>
  <si>
    <t>54539</t>
  </si>
  <si>
    <t>DOLMINA INJ.</t>
  </si>
  <si>
    <t>INJ 5X3ML/75MG</t>
  </si>
  <si>
    <t>100874</t>
  </si>
  <si>
    <t>874</t>
  </si>
  <si>
    <t>OPHTHALMO-AZULEN</t>
  </si>
  <si>
    <t>119757</t>
  </si>
  <si>
    <t>19757</t>
  </si>
  <si>
    <t>BELODERM</t>
  </si>
  <si>
    <t>DRM UNG1X30GM 0.05%</t>
  </si>
  <si>
    <t>841550</t>
  </si>
  <si>
    <t>Emspoma Z 300 ml/proti bolesti</t>
  </si>
  <si>
    <t>100641</t>
  </si>
  <si>
    <t>641</t>
  </si>
  <si>
    <t>VITAMIN B12 LECIVA 300RG</t>
  </si>
  <si>
    <t>INJ 5X1ML/300RG</t>
  </si>
  <si>
    <t>101127</t>
  </si>
  <si>
    <t>1127</t>
  </si>
  <si>
    <t>MORPHIN BIOTIKA 1%</t>
  </si>
  <si>
    <t>INJ 10X2ML/20MG</t>
  </si>
  <si>
    <t>114958</t>
  </si>
  <si>
    <t>14958</t>
  </si>
  <si>
    <t>RIVOTRIL 2 MG</t>
  </si>
  <si>
    <t>TBL 30X2MG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</si>
  <si>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</si>
  <si>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</si>
  <si>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</si>
  <si>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</si>
  <si>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</si>
  <si>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</si>
  <si>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</si>
  <si>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</si>
  <si>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176432</t>
  </si>
  <si>
    <t>76432</t>
  </si>
  <si>
    <t>UROLOGICKÁ ČAJOVÁ SMĚS</t>
  </si>
  <si>
    <t>SPC 20X1.5GM(SACKY)</t>
  </si>
  <si>
    <t>192489</t>
  </si>
  <si>
    <t>92489</t>
  </si>
  <si>
    <t>SOL 10X67.5ML</t>
  </si>
  <si>
    <t>705048</t>
  </si>
  <si>
    <t>Emspoma Z 250g/proti bolesti</t>
  </si>
  <si>
    <t>102828</t>
  </si>
  <si>
    <t>2828</t>
  </si>
  <si>
    <t>TRIAMCINOLON LECIVA</t>
  </si>
  <si>
    <t>CRM 1X10GM 0.1%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</si>
  <si>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</si>
  <si>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</si>
  <si>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</si>
  <si>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</si>
  <si>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</si>
  <si>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</si>
  <si>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</si>
  <si>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120401</t>
  </si>
  <si>
    <t>20401</t>
  </si>
  <si>
    <t>IBALGIN GEL 50G</t>
  </si>
  <si>
    <t>DRM GEL 1X50GM</t>
  </si>
  <si>
    <t>169743</t>
  </si>
  <si>
    <t>69743</t>
  </si>
  <si>
    <t>ARDEAOSMOSOL MA 15 (Mannitol)</t>
  </si>
  <si>
    <t>INF 1X80ML</t>
  </si>
  <si>
    <t>920356</t>
  </si>
  <si>
    <t>KL SOL.BORGLYCEROLI  3% 100 G</t>
  </si>
  <si>
    <t>930661</t>
  </si>
  <si>
    <t>KL AQUA PURIF. BAG IN BOX 5 l</t>
  </si>
  <si>
    <t>188900</t>
  </si>
  <si>
    <t>88900</t>
  </si>
  <si>
    <t>STOPTUSSIN</t>
  </si>
  <si>
    <t>300812</t>
  </si>
  <si>
    <t>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</si>
  <si>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</si>
  <si>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</si>
  <si>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</si>
  <si>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</si>
  <si>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</si>
  <si>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</si>
  <si>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380715</t>
  </si>
  <si>
    <t>80715</t>
  </si>
  <si>
    <t>FLAMIGEL 250 ML     FLAM250</t>
  </si>
  <si>
    <t>HYDROKOLOIDNÍ GEL P</t>
  </si>
  <si>
    <t>394072</t>
  </si>
  <si>
    <t>1000</t>
  </si>
  <si>
    <t>KL KAPSLE</t>
  </si>
  <si>
    <t>500565</t>
  </si>
  <si>
    <t>Spofaplast Náplast kusová text.166</t>
  </si>
  <si>
    <t>76x51mm/3ks</t>
  </si>
  <si>
    <t>500568</t>
  </si>
  <si>
    <t>Spofaplast Náplast kusová text.156</t>
  </si>
  <si>
    <t>72x19mm/5ks</t>
  </si>
  <si>
    <t>900071</t>
  </si>
  <si>
    <t>KL TBL MAGN.LACT 0,5G+B6 0,02G, 100TBL</t>
  </si>
  <si>
    <t>900881</t>
  </si>
  <si>
    <t>KL BALS.VISNEVSKI 100G</t>
  </si>
  <si>
    <t>900493</t>
  </si>
  <si>
    <t>KL SUPP.BISACODYLI 0,01G  30KS</t>
  </si>
  <si>
    <t>921394</t>
  </si>
  <si>
    <t>KL SUPP.BISACODYLI 0,01G  50KS</t>
  </si>
  <si>
    <t>144982</t>
  </si>
  <si>
    <t>44982</t>
  </si>
  <si>
    <t>BETOPTIC S</t>
  </si>
  <si>
    <t>SUS OPH 1X5ML</t>
  </si>
  <si>
    <t>380758</t>
  </si>
  <si>
    <t>80758</t>
  </si>
  <si>
    <t>OPSITE SPRAY 100 ML TRANSPARENT</t>
  </si>
  <si>
    <t>NI FILM PRO KRYTI R</t>
  </si>
  <si>
    <t>702489</t>
  </si>
  <si>
    <t>Emspoma M 300ml/chladivá</t>
  </si>
  <si>
    <t>850675</t>
  </si>
  <si>
    <t>Menalind professional tělové mléko 500ml</t>
  </si>
  <si>
    <t>920358</t>
  </si>
  <si>
    <t>KL SOL.BORGLYCEROLI 3% 200 G</t>
  </si>
  <si>
    <t>192204</t>
  </si>
  <si>
    <t>ELOCOM</t>
  </si>
  <si>
    <t>DRM UNG 1X15GM 0.1%</t>
  </si>
  <si>
    <t>395188</t>
  </si>
  <si>
    <t>Peroxid vodíku 3% 100 ml</t>
  </si>
  <si>
    <t>20% DPH</t>
  </si>
  <si>
    <t>846116</t>
  </si>
  <si>
    <t>125226</t>
  </si>
  <si>
    <t>NORETHISTERON ZENTIVA</t>
  </si>
  <si>
    <t>POR TBL NOB 30X5MG</t>
  </si>
  <si>
    <t>120026</t>
  </si>
  <si>
    <t>20026</t>
  </si>
  <si>
    <t>AGAPURIN SR 400</t>
  </si>
  <si>
    <t>POR TBL PRO 20X400MG</t>
  </si>
  <si>
    <t>132082</t>
  </si>
  <si>
    <t>32082</t>
  </si>
  <si>
    <t>IBALGIN 400 (IBUPROFEN 400)</t>
  </si>
  <si>
    <t>TBL OBD 100X400MG</t>
  </si>
  <si>
    <t>146475</t>
  </si>
  <si>
    <t>46475</t>
  </si>
  <si>
    <t>DILCEREN PRO INFUSIONE</t>
  </si>
  <si>
    <t>INF 1X50ML/10MG</t>
  </si>
  <si>
    <t>162501</t>
  </si>
  <si>
    <t>DRM EML 1X15GM</t>
  </si>
  <si>
    <t>166503</t>
  </si>
  <si>
    <t>66503</t>
  </si>
  <si>
    <t>SEPTONEX</t>
  </si>
  <si>
    <t>DRM SPR SOL 1X30ML</t>
  </si>
  <si>
    <t>169740</t>
  </si>
  <si>
    <t>DUAC GEL</t>
  </si>
  <si>
    <t>DRM GEL 15 GM</t>
  </si>
  <si>
    <t>178576</t>
  </si>
  <si>
    <t>PIRAMIL COMBI 5 MG/5 MG</t>
  </si>
  <si>
    <t>POR CPS DUR 30</t>
  </si>
  <si>
    <t>187906</t>
  </si>
  <si>
    <t>87906</t>
  </si>
  <si>
    <t>KORYLAN</t>
  </si>
  <si>
    <t>TBL 10</t>
  </si>
  <si>
    <t>188860</t>
  </si>
  <si>
    <t>88860</t>
  </si>
  <si>
    <t>NIMOTOP S</t>
  </si>
  <si>
    <t>POR TBL FLM 100X30MG</t>
  </si>
  <si>
    <t>191763</t>
  </si>
  <si>
    <t>91763</t>
  </si>
  <si>
    <t>ZINERYT</t>
  </si>
  <si>
    <t>LOT 1X30ML</t>
  </si>
  <si>
    <t>196620</t>
  </si>
  <si>
    <t>96620</t>
  </si>
  <si>
    <t>BISACODYL</t>
  </si>
  <si>
    <t>DRG 105X5MG</t>
  </si>
  <si>
    <t>395022</t>
  </si>
  <si>
    <t>Spofaplast  č. 164    8 x 1m</t>
  </si>
  <si>
    <t>8cm x 1m</t>
  </si>
  <si>
    <t>843067</t>
  </si>
  <si>
    <t>KL SUPP.BISACODYLI 0,01G  40KS</t>
  </si>
  <si>
    <t>845100</t>
  </si>
  <si>
    <t>40541</t>
  </si>
  <si>
    <t>Olynth HA 0,05</t>
  </si>
  <si>
    <t>920359</t>
  </si>
  <si>
    <t>KL SOL.BORGLYCEROLI 3% 250 G</t>
  </si>
  <si>
    <t>921517</t>
  </si>
  <si>
    <t>KL CPS DEXAMETHASON 1MG 50 cps</t>
  </si>
  <si>
    <t>920361</t>
  </si>
  <si>
    <t>KL SOL.BORGLYCEROLI 3% 500 G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</si>
  <si>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</si>
  <si>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</si>
  <si>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</si>
  <si>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</si>
  <si>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</si>
  <si>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</si>
  <si>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</si>
  <si>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</si>
  <si>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</si>
  <si>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</si>
  <si>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</si>
  <si>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</si>
  <si>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</si>
  <si>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</si>
  <si>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</si>
  <si>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TBL 30X100MG</t>
  </si>
  <si>
    <t>115864</t>
  </si>
  <si>
    <t>15864</t>
  </si>
  <si>
    <t>TRITACE 10</t>
  </si>
  <si>
    <t>130560</t>
  </si>
  <si>
    <t>30560</t>
  </si>
  <si>
    <t>CADUET 10MG/10MG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</si>
  <si>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</si>
  <si>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</si>
  <si>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</si>
  <si>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</si>
  <si>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</si>
  <si>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</si>
  <si>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</si>
  <si>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</si>
  <si>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</si>
  <si>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</si>
  <si>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</si>
  <si>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</si>
  <si>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</si>
  <si>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</si>
  <si>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</si>
  <si>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</si>
  <si>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147141</t>
  </si>
  <si>
    <t>47141</t>
  </si>
  <si>
    <t>LETROX 50</t>
  </si>
  <si>
    <t>TBL 100X50RG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</si>
  <si>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</si>
  <si>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</si>
  <si>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</si>
  <si>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</si>
  <si>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</si>
  <si>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</si>
  <si>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</si>
  <si>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</si>
  <si>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159672</t>
  </si>
  <si>
    <t>59672</t>
  </si>
  <si>
    <t>TRALGIT SR 100</t>
  </si>
  <si>
    <t>POR TBL RET30X100MG</t>
  </si>
  <si>
    <t>166029</t>
  </si>
  <si>
    <t>66029</t>
  </si>
  <si>
    <t>ZODAC</t>
  </si>
  <si>
    <t>TBL OBD 10X10MG</t>
  </si>
  <si>
    <t>184399</t>
  </si>
  <si>
    <t>84399</t>
  </si>
  <si>
    <t>NEURONTIN 300MG</t>
  </si>
  <si>
    <t>CPS 50X300MG</t>
  </si>
  <si>
    <t>191280</t>
  </si>
  <si>
    <t>91280</t>
  </si>
  <si>
    <t>RANITAL</t>
  </si>
  <si>
    <t>TBL 30X150MG</t>
  </si>
  <si>
    <t>193013</t>
  </si>
  <si>
    <t>93013</t>
  </si>
  <si>
    <t>SORTIS 10MG</t>
  </si>
  <si>
    <t>TBL OBD 30X10MG</t>
  </si>
  <si>
    <t>193969</t>
  </si>
  <si>
    <t>93969</t>
  </si>
  <si>
    <t>INJ 5X2ML/50MG</t>
  </si>
  <si>
    <t>196977</t>
  </si>
  <si>
    <t>96977</t>
  </si>
  <si>
    <t>XANAX</t>
  </si>
  <si>
    <t>844554</t>
  </si>
  <si>
    <t>114065</t>
  </si>
  <si>
    <t>LOZAP 50 ZENTIVA</t>
  </si>
  <si>
    <t>POR TBL FLM 30X50MG</t>
  </si>
  <si>
    <t>849453</t>
  </si>
  <si>
    <t>163077</t>
  </si>
  <si>
    <t>AMARYL 2 MG</t>
  </si>
  <si>
    <t>POR TBL NOB 30X2MG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</si>
  <si>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</si>
  <si>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</si>
  <si>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</si>
  <si>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</si>
  <si>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</si>
  <si>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</si>
  <si>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</si>
  <si>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</si>
  <si>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</si>
  <si>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</si>
  <si>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</si>
  <si>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</si>
  <si>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</si>
  <si>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</si>
  <si>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</si>
  <si>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</si>
  <si>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</si>
  <si>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</si>
  <si>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</si>
  <si>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</si>
  <si>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</si>
  <si>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</si>
  <si>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</si>
  <si>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848947</t>
  </si>
  <si>
    <t>135928</t>
  </si>
  <si>
    <t>ESOPREX 10 MG</t>
  </si>
  <si>
    <t>POR TBL FLM 30X10MG</t>
  </si>
  <si>
    <t>849187</t>
  </si>
  <si>
    <t>111902</t>
  </si>
  <si>
    <t>NITRESAN 20 MG</t>
  </si>
  <si>
    <t>POR TBL NOB 30X20MG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</si>
  <si>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</si>
  <si>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</si>
  <si>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</si>
  <si>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</si>
  <si>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</si>
  <si>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</si>
  <si>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</si>
  <si>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184396</t>
  </si>
  <si>
    <t>84396</t>
  </si>
  <si>
    <t>NEURONTIN 100MG</t>
  </si>
  <si>
    <t>CPS 20X100MG</t>
  </si>
  <si>
    <t>192034</t>
  </si>
  <si>
    <t>92034</t>
  </si>
  <si>
    <t>DEPAKINE CHRONO 300</t>
  </si>
  <si>
    <t>TBL RET 100X300MG</t>
  </si>
  <si>
    <t>130652</t>
  </si>
  <si>
    <t>30652</t>
  </si>
  <si>
    <t>REASEC</t>
  </si>
  <si>
    <t>TBL 20X2.5MG</t>
  </si>
  <si>
    <t>118523</t>
  </si>
  <si>
    <t>18523</t>
  </si>
  <si>
    <t>XORIMAX 250 MG POTAH.TABLETY</t>
  </si>
  <si>
    <t>PORTBLFLM10X250MG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</si>
  <si>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</si>
  <si>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</si>
  <si>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</si>
  <si>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</si>
  <si>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</si>
  <si>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</si>
  <si>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</si>
  <si>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</si>
  <si>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</si>
  <si>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</si>
  <si>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</si>
  <si>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</si>
  <si>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</si>
  <si>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</si>
  <si>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</si>
  <si>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</si>
  <si>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</si>
  <si>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</si>
  <si>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</si>
  <si>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849567</t>
  </si>
  <si>
    <t>125249</t>
  </si>
  <si>
    <t>CIPROFLOXACIN KABI 400 MG/200 ML INFUZNÍ ROZTOK</t>
  </si>
  <si>
    <t>INF SOL 10X400MG/200ML</t>
  </si>
  <si>
    <t>197000</t>
  </si>
  <si>
    <t>97000</t>
  </si>
  <si>
    <t>METRONIDAZOLE 0.5% POLFA</t>
  </si>
  <si>
    <t>INJ 1X100ML 5MG/1ML</t>
  </si>
  <si>
    <t>148262</t>
  </si>
  <si>
    <t>48262</t>
  </si>
  <si>
    <t>PLV ADS 1X5GM</t>
  </si>
  <si>
    <t>101077</t>
  </si>
  <si>
    <t>1077</t>
  </si>
  <si>
    <t>OPHTHALMO-FRAMYKOIN COMPOSITUM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</si>
  <si>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</si>
  <si>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</si>
  <si>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</si>
  <si>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</si>
  <si>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</si>
  <si>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</si>
  <si>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</si>
  <si>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</si>
  <si>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</si>
  <si>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</si>
  <si>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</si>
  <si>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</si>
  <si>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</si>
  <si>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</si>
  <si>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</si>
  <si>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</si>
  <si>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</si>
  <si>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</si>
  <si>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</si>
  <si>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</si>
  <si>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</si>
  <si>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</si>
  <si>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</si>
  <si>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</si>
  <si>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</si>
  <si>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</si>
  <si>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</si>
  <si>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</si>
  <si>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</si>
  <si>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</si>
  <si>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</si>
  <si>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</si>
  <si>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</si>
  <si>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</si>
  <si>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</si>
  <si>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</si>
  <si>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</si>
  <si>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</si>
  <si>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192290</t>
  </si>
  <si>
    <t>92290</t>
  </si>
  <si>
    <t>EDICIN 1GM</t>
  </si>
  <si>
    <t>INJ.SICC.1X1GM</t>
  </si>
  <si>
    <t>185524</t>
  </si>
  <si>
    <t>85524</t>
  </si>
  <si>
    <t>TBL OBD 21X375MG</t>
  </si>
  <si>
    <t>145010</t>
  </si>
  <si>
    <t>45010</t>
  </si>
  <si>
    <t>AZITROMYCIN SANDOZ 500 MG</t>
  </si>
  <si>
    <t>POR TBL FLM 3X500MG</t>
  </si>
  <si>
    <t>104234</t>
  </si>
  <si>
    <t>4234</t>
  </si>
  <si>
    <t>INJ 1X2ML 300MG</t>
  </si>
  <si>
    <t>102949</t>
  </si>
  <si>
    <t>2949</t>
  </si>
  <si>
    <t>ATENOLOL AL 50</t>
  </si>
  <si>
    <t>POR TBL NOB 30X50MG</t>
  </si>
  <si>
    <t>110604</t>
  </si>
  <si>
    <t>10604</t>
  </si>
  <si>
    <t>LORISTA   50 MG tbl.</t>
  </si>
  <si>
    <t>POR TBLFLM 28X50MG</t>
  </si>
  <si>
    <t>117187</t>
  </si>
  <si>
    <t>17187</t>
  </si>
  <si>
    <t>NIMESIL</t>
  </si>
  <si>
    <t>PORGRASUS30X100MG-S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</si>
  <si>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</si>
  <si>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</si>
  <si>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</si>
  <si>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</si>
  <si>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</si>
  <si>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</si>
  <si>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</si>
  <si>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</si>
  <si>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159942</t>
  </si>
  <si>
    <t>59942</t>
  </si>
  <si>
    <t>PROPANORM 150MG</t>
  </si>
  <si>
    <t>TBL OBD 50X150MG</t>
  </si>
  <si>
    <t>845242</t>
  </si>
  <si>
    <t>109409</t>
  </si>
  <si>
    <t>NOLPAZA 40 MG ENTEROSOLVENTNÍ TABLETY</t>
  </si>
  <si>
    <t>POR TBL ENT 14X40MG</t>
  </si>
  <si>
    <t>845592</t>
  </si>
  <si>
    <t>114287</t>
  </si>
  <si>
    <t>APO-CITAL 20 MG</t>
  </si>
  <si>
    <t>848569</t>
  </si>
  <si>
    <t>163137</t>
  </si>
  <si>
    <t>VASOCARDIN 50</t>
  </si>
  <si>
    <t>POR TBL NOB 50X50MG</t>
  </si>
  <si>
    <t>117190</t>
  </si>
  <si>
    <t>17190</t>
  </si>
  <si>
    <t>LACTULOSA BIOMEDICA</t>
  </si>
  <si>
    <t>POR SIR 250ML 50%</t>
  </si>
  <si>
    <t>132970</t>
  </si>
  <si>
    <t>32970</t>
  </si>
  <si>
    <t>BISOPROLOL-RATIOPHARM 10 MG</t>
  </si>
  <si>
    <t>196056</t>
  </si>
  <si>
    <t>96056</t>
  </si>
  <si>
    <t>RANISAN</t>
  </si>
  <si>
    <t>TBL OBD 30X150MG</t>
  </si>
  <si>
    <t>122106</t>
  </si>
  <si>
    <t>22106</t>
  </si>
  <si>
    <t>BETASERC 16</t>
  </si>
  <si>
    <t>POR TBL NOB 60X16MG</t>
  </si>
  <si>
    <t>848395</t>
  </si>
  <si>
    <t>145183</t>
  </si>
  <si>
    <t>ZENARO 5 MG</t>
  </si>
  <si>
    <t>POR TBL FLM 28X5MG III</t>
  </si>
  <si>
    <t>163337</t>
  </si>
  <si>
    <t>VENLAFAXIN TEVA 150 MG RETARD</t>
  </si>
  <si>
    <t>POR CPS RDR 28X150MG</t>
  </si>
  <si>
    <t>167562</t>
  </si>
  <si>
    <t>67562</t>
  </si>
  <si>
    <t>DAPRIL 10</t>
  </si>
  <si>
    <t>TBL 30X10MG</t>
  </si>
  <si>
    <t>28652</t>
  </si>
  <si>
    <t>IRBESARTAN HYDROCHLOROTHIAZIDE ZENTIVA 150 MG/12,5</t>
  </si>
  <si>
    <t>POR TBL FLM 28</t>
  </si>
  <si>
    <t>51367</t>
  </si>
  <si>
    <t>INF SOL 10X250MLPELAH</t>
  </si>
  <si>
    <t>96414</t>
  </si>
  <si>
    <t>GENTAMICIN LEK 80 MG/2 ML</t>
  </si>
  <si>
    <t>INJ SOL 10X2ML/80MG</t>
  </si>
  <si>
    <t>100269</t>
  </si>
  <si>
    <t>269</t>
  </si>
  <si>
    <t>PREDNISON 5 LECIVA</t>
  </si>
  <si>
    <t>100502</t>
  </si>
  <si>
    <t>502</t>
  </si>
  <si>
    <t>INJ 10X10ML 1%</t>
  </si>
  <si>
    <t>100527</t>
  </si>
  <si>
    <t>527</t>
  </si>
  <si>
    <t>NATRIUM SALICYLICUM BIOTIKA</t>
  </si>
  <si>
    <t>INJ 10X10ML 10%</t>
  </si>
  <si>
    <t>100720</t>
  </si>
  <si>
    <t>720</t>
  </si>
  <si>
    <t>GTT 1X5ML 20MG/ML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</si>
  <si>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</si>
  <si>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</si>
  <si>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</si>
  <si>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</si>
  <si>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</si>
  <si>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</si>
  <si>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</si>
  <si>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</si>
  <si>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114075</t>
  </si>
  <si>
    <t>14075</t>
  </si>
  <si>
    <t>DETRALEX</t>
  </si>
  <si>
    <t>POR TBL FLM 60</t>
  </si>
  <si>
    <t>114811</t>
  </si>
  <si>
    <t>14811</t>
  </si>
  <si>
    <t>KREON 25 000</t>
  </si>
  <si>
    <t>POR CPS DUR 50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</si>
  <si>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</si>
  <si>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</si>
  <si>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</si>
  <si>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</si>
  <si>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</si>
  <si>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</si>
  <si>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</si>
  <si>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</si>
  <si>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126578</t>
  </si>
  <si>
    <t>26578</t>
  </si>
  <si>
    <t>MICARDISPLUS 80/12.5 MG</t>
  </si>
  <si>
    <t>POR TBL NOB 28</t>
  </si>
  <si>
    <t>131215</t>
  </si>
  <si>
    <t>31215</t>
  </si>
  <si>
    <t>TENSIOMIN</t>
  </si>
  <si>
    <t>TBL 30X25MG</t>
  </si>
  <si>
    <t>131654</t>
  </si>
  <si>
    <t>CEFTAZIDIM KABI 1 GM</t>
  </si>
  <si>
    <t>INJ PLV SOL 10X1GM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</si>
  <si>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</si>
  <si>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</si>
  <si>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</si>
  <si>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</si>
  <si>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</si>
  <si>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</si>
  <si>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</si>
  <si>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</si>
  <si>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147845</t>
  </si>
  <si>
    <t>47845</t>
  </si>
  <si>
    <t>IBUSTRIN</t>
  </si>
  <si>
    <t>POR TBLNOB30X200MG</t>
  </si>
  <si>
    <t>156351</t>
  </si>
  <si>
    <t>56351</t>
  </si>
  <si>
    <t>PULMORAN</t>
  </si>
  <si>
    <t>157525</t>
  </si>
  <si>
    <t>57525</t>
  </si>
  <si>
    <t>MYDOCALM 150MG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</si>
  <si>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</si>
  <si>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</si>
  <si>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</si>
  <si>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</si>
  <si>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</si>
  <si>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</si>
  <si>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</si>
  <si>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166555</t>
  </si>
  <si>
    <t>66555</t>
  </si>
  <si>
    <t>MAGNOSOLV</t>
  </si>
  <si>
    <t>GRA 30X6.1GM(SACKY)</t>
  </si>
  <si>
    <t>169623</t>
  </si>
  <si>
    <t>KAPIDIN 10 MG</t>
  </si>
  <si>
    <t>169654</t>
  </si>
  <si>
    <t>KAPIDIN 20 MG</t>
  </si>
  <si>
    <t>180058</t>
  </si>
  <si>
    <t>80058</t>
  </si>
  <si>
    <t>SECTRAL 400</t>
  </si>
  <si>
    <t>TBL OBD 30X400MG</t>
  </si>
  <si>
    <t>183272</t>
  </si>
  <si>
    <t>83272</t>
  </si>
  <si>
    <t>EBRANTIL 60 RETARD</t>
  </si>
  <si>
    <t>POR CPS PRO 50X60MG</t>
  </si>
  <si>
    <t>184292</t>
  </si>
  <si>
    <t>CONCOR COMBI 10 MG/5 MG</t>
  </si>
  <si>
    <t>POR TBL NOB 30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</si>
  <si>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</si>
  <si>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</si>
  <si>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</si>
  <si>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</si>
  <si>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</si>
  <si>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</si>
  <si>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</si>
  <si>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</si>
  <si>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</si>
  <si>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</si>
  <si>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</si>
  <si>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</si>
  <si>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</si>
  <si>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</si>
  <si>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</si>
  <si>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</si>
  <si>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</si>
  <si>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</si>
  <si>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</si>
  <si>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</si>
  <si>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</si>
  <si>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</si>
  <si>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</si>
  <si>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193105</t>
  </si>
  <si>
    <t>93105</t>
  </si>
  <si>
    <t>INJ 50X2ML/10MG</t>
  </si>
  <si>
    <t>194292</t>
  </si>
  <si>
    <t>94292</t>
  </si>
  <si>
    <t>POR TBL FLM 20X10MG</t>
  </si>
  <si>
    <t>196303</t>
  </si>
  <si>
    <t>96303</t>
  </si>
  <si>
    <t>ASCORUTIN (BLISTR)</t>
  </si>
  <si>
    <t>TBL OBD 50</t>
  </si>
  <si>
    <t>197522</t>
  </si>
  <si>
    <t>97522</t>
  </si>
  <si>
    <t>TBL OBD 30</t>
  </si>
  <si>
    <t>198219</t>
  </si>
  <si>
    <t>98219</t>
  </si>
  <si>
    <t>FURON</t>
  </si>
  <si>
    <t>TBL 50X40MG</t>
  </si>
  <si>
    <t>395210</t>
  </si>
  <si>
    <t>Aqua Touch Jelly 25x6ml</t>
  </si>
  <si>
    <t>395294</t>
  </si>
  <si>
    <t>180306</t>
  </si>
  <si>
    <t>TANTUM VERDE</t>
  </si>
  <si>
    <t>LIQ 1X240ML-PET TR</t>
  </si>
  <si>
    <t>396228</t>
  </si>
  <si>
    <t>KL TBL MAGNESII LACTAS 500mg, 100TBL</t>
  </si>
  <si>
    <t>magistraliter</t>
  </si>
  <si>
    <t>841572</t>
  </si>
  <si>
    <t>MENALIND Ubrousky 50ks náhradní náplň</t>
  </si>
  <si>
    <t>846341</t>
  </si>
  <si>
    <t>Indulona Kamilková</t>
  </si>
  <si>
    <t>1x100g</t>
  </si>
  <si>
    <t>848632</t>
  </si>
  <si>
    <t>125315</t>
  </si>
  <si>
    <t>INJ SOL 12X2ML/100MG</t>
  </si>
  <si>
    <t>848866</t>
  </si>
  <si>
    <t>119654</t>
  </si>
  <si>
    <t>POR TBL FLM 100X100MG</t>
  </si>
  <si>
    <t>849831</t>
  </si>
  <si>
    <t>162008</t>
  </si>
  <si>
    <t>PRESTARIUM NEO COMBI 10 MG/2,5 MG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</si>
  <si>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</si>
  <si>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</si>
  <si>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</si>
  <si>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</si>
  <si>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</si>
  <si>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</si>
  <si>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</si>
  <si>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850551</t>
  </si>
  <si>
    <t>167859</t>
  </si>
  <si>
    <t>TWYNSTA 80 MG/10 MG</t>
  </si>
  <si>
    <t>987465</t>
  </si>
  <si>
    <t>Menalind vlhké ošetř.ubrousky 50ks náhradní náplň</t>
  </si>
  <si>
    <t>100394</t>
  </si>
  <si>
    <t>394</t>
  </si>
  <si>
    <t>ATROPIN BIOTIKA 1MG</t>
  </si>
  <si>
    <t>INJ 10X1ML/1MG</t>
  </si>
  <si>
    <t>102546</t>
  </si>
  <si>
    <t>2546</t>
  </si>
  <si>
    <t>MAXITROL</t>
  </si>
  <si>
    <t>102961</t>
  </si>
  <si>
    <t>2961</t>
  </si>
  <si>
    <t>PRESID 2.5 MG</t>
  </si>
  <si>
    <t>TBL RET 30X2.5MG</t>
  </si>
  <si>
    <t>116467</t>
  </si>
  <si>
    <t>16467</t>
  </si>
  <si>
    <t>IMACORT</t>
  </si>
  <si>
    <t>DRM CRM 1X20GM</t>
  </si>
  <si>
    <t>146991</t>
  </si>
  <si>
    <t>46991</t>
  </si>
  <si>
    <t>CPS 20X2MG</t>
  </si>
  <si>
    <t>157364</t>
  </si>
  <si>
    <t>57364</t>
  </si>
  <si>
    <t>AGGRENOX</t>
  </si>
  <si>
    <t>CPS RET 60</t>
  </si>
  <si>
    <t>169189</t>
  </si>
  <si>
    <t>69189</t>
  </si>
  <si>
    <t>EUTHYROX 50</t>
  </si>
  <si>
    <t>175124</t>
  </si>
  <si>
    <t>75124</t>
  </si>
  <si>
    <t>TEBOKAN</t>
  </si>
  <si>
    <t>TBL OBD 50X40MG</t>
  </si>
  <si>
    <t>189244</t>
  </si>
  <si>
    <t>89244</t>
  </si>
  <si>
    <t>AQUA PRO INJECTIONE ARDEAPHARMA</t>
  </si>
  <si>
    <t>INF 1X250ML</t>
  </si>
  <si>
    <t>190991</t>
  </si>
  <si>
    <t>90991</t>
  </si>
  <si>
    <t>BROMHEXIN 8</t>
  </si>
  <si>
    <t>GTT 20ML 8MG/ML</t>
  </si>
  <si>
    <t>194918</t>
  </si>
  <si>
    <t>94918</t>
  </si>
  <si>
    <t>AMBROBENE</t>
  </si>
  <si>
    <t>TBL 20X30MG</t>
  </si>
  <si>
    <t>196884</t>
  </si>
  <si>
    <t>96884</t>
  </si>
  <si>
    <t>0.9% W/V SODIUM CHLORIDE I.V. REF.3500390</t>
  </si>
  <si>
    <t>INF 1X500ML(PE)</t>
  </si>
  <si>
    <t>846346</t>
  </si>
  <si>
    <t>119672</t>
  </si>
  <si>
    <t>DICLOFENAC DUO PHARMASWISS 75 MG</t>
  </si>
  <si>
    <t>POR CPS RDR 30X75MG</t>
  </si>
  <si>
    <t>848802</t>
  </si>
  <si>
    <t>163138</t>
  </si>
  <si>
    <t>FLAVOBION</t>
  </si>
  <si>
    <t>POR TBL FLM 50X70MG</t>
  </si>
  <si>
    <t>900240</t>
  </si>
  <si>
    <t>DZ TRIXO LIND 500ML</t>
  </si>
  <si>
    <t>100231</t>
  </si>
  <si>
    <t>231</t>
  </si>
  <si>
    <t>NITROGLYCERIN SLOVAKOFARMA</t>
  </si>
  <si>
    <t>TBL 20X0.5MG</t>
  </si>
  <si>
    <t>110555</t>
  </si>
  <si>
    <t>10555</t>
  </si>
  <si>
    <t>AQUA PRO INJECTIONE BRAUN</t>
  </si>
  <si>
    <t>INJ SOL 20X100ML-PE</t>
  </si>
  <si>
    <t>131656</t>
  </si>
  <si>
    <t>CEFTAZIDIM KABI 2 GM</t>
  </si>
  <si>
    <t>INJ+INF PLV SOL 10X2GM</t>
  </si>
  <si>
    <t>194916</t>
  </si>
  <si>
    <t>94916</t>
  </si>
  <si>
    <t>INJ 5X2ML/15MG</t>
  </si>
  <si>
    <t>101940</t>
  </si>
  <si>
    <t>1940</t>
  </si>
  <si>
    <t>OXAZEPAM TBL.20X10MG</t>
  </si>
  <si>
    <t>TBL 20X10MG(BLISTR)</t>
  </si>
  <si>
    <t>102360</t>
  </si>
  <si>
    <t>2360</t>
  </si>
  <si>
    <t>UBRETID</t>
  </si>
  <si>
    <t>102957</t>
  </si>
  <si>
    <t>2957</t>
  </si>
  <si>
    <t>PRESID 5 MG</t>
  </si>
  <si>
    <t>TBL RET 30X5MG</t>
  </si>
  <si>
    <t>117011</t>
  </si>
  <si>
    <t>17011</t>
  </si>
  <si>
    <t>DICYNONE 250</t>
  </si>
  <si>
    <t>INJ SOL 4X2ML/250MG</t>
  </si>
  <si>
    <t>157351</t>
  </si>
  <si>
    <t>57351</t>
  </si>
  <si>
    <t>OXANTIL</t>
  </si>
  <si>
    <t>INJ 5X2ML</t>
  </si>
  <si>
    <t>176205</t>
  </si>
  <si>
    <t>180825</t>
  </si>
  <si>
    <t>HYDROCORTISON 10MG</t>
  </si>
  <si>
    <t>194234</t>
  </si>
  <si>
    <t>94234</t>
  </si>
  <si>
    <t>GUAJACURAN</t>
  </si>
  <si>
    <t>DRG 30X200MG-BLISTR</t>
  </si>
  <si>
    <t>790011</t>
  </si>
  <si>
    <t>Emspoma M 500g/chladivá</t>
  </si>
  <si>
    <t>845265</t>
  </si>
  <si>
    <t>107935</t>
  </si>
  <si>
    <t>GLYVENOL 400</t>
  </si>
  <si>
    <t>POR CPS MOL 60X400MG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</si>
  <si>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</si>
  <si>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</si>
  <si>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</si>
  <si>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</si>
  <si>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</si>
  <si>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</si>
  <si>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</si>
  <si>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</si>
  <si>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849045</t>
  </si>
  <si>
    <t>155938</t>
  </si>
  <si>
    <t>HERPESIN 200</t>
  </si>
  <si>
    <t>POR TBL NOB 25X200MG</t>
  </si>
  <si>
    <t>116444</t>
  </si>
  <si>
    <t>16444</t>
  </si>
  <si>
    <t>TEGRETOL CR 200</t>
  </si>
  <si>
    <t>TBL RET 50X200MG</t>
  </si>
  <si>
    <t>140275</t>
  </si>
  <si>
    <t>40275</t>
  </si>
  <si>
    <t>BACLOFEN</t>
  </si>
  <si>
    <t>TBL 50X25MG</t>
  </si>
  <si>
    <t>149952</t>
  </si>
  <si>
    <t>49952</t>
  </si>
  <si>
    <t>DERMOVATE</t>
  </si>
  <si>
    <t>UNG 1X25GM 0.05%</t>
  </si>
  <si>
    <t>158993</t>
  </si>
  <si>
    <t>CANCOMBINO 16 MG/12,5 MG</t>
  </si>
  <si>
    <t>POR TBL NOB 28 I</t>
  </si>
  <si>
    <t>189869</t>
  </si>
  <si>
    <t>89869</t>
  </si>
  <si>
    <t>DIPROPHOS</t>
  </si>
  <si>
    <t>INJ 5X1ML</t>
  </si>
  <si>
    <t>840155</t>
  </si>
  <si>
    <t>Vincentka nosní sprej  25ml (30ml)</t>
  </si>
  <si>
    <t>118563</t>
  </si>
  <si>
    <t>18563</t>
  </si>
  <si>
    <t>MINIRIN MELT 60 MCG</t>
  </si>
  <si>
    <t>POR LYO 30X60RG</t>
  </si>
  <si>
    <t>194174</t>
  </si>
  <si>
    <t>94174</t>
  </si>
  <si>
    <t>CYCLOPHOSPHAMID</t>
  </si>
  <si>
    <t>TBL 50X50MG</t>
  </si>
  <si>
    <t>848524</t>
  </si>
  <si>
    <t>107807</t>
  </si>
  <si>
    <t>NO-SPA</t>
  </si>
  <si>
    <t>POR TBL NOB 20X40MG</t>
  </si>
  <si>
    <t>140274</t>
  </si>
  <si>
    <t>40274</t>
  </si>
  <si>
    <t>TBL 50X10MG</t>
  </si>
  <si>
    <t>844148</t>
  </si>
  <si>
    <t>104694</t>
  </si>
  <si>
    <t>MUCOSOLVAN PRO DOSPĚLÉ</t>
  </si>
  <si>
    <t>POR SIR 1X100ML</t>
  </si>
  <si>
    <t>930115</t>
  </si>
  <si>
    <t>KL SUPP.BISACODYLI 0,01G  20KS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</si>
  <si>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</si>
  <si>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</si>
  <si>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</si>
  <si>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</si>
  <si>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</si>
  <si>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</si>
  <si>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</si>
  <si>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158659</t>
  </si>
  <si>
    <t>58659</t>
  </si>
  <si>
    <t>ATENOLOL AL 25</t>
  </si>
  <si>
    <t>POR TBL NOB 30X25MG</t>
  </si>
  <si>
    <t>798827</t>
  </si>
  <si>
    <t>Dermo-chlorophyl gel 50ml (Dr.Muller)</t>
  </si>
  <si>
    <t>930431</t>
  </si>
  <si>
    <t>KL AQUA PURIF. KULICH 5 kg</t>
  </si>
  <si>
    <t>100584</t>
  </si>
  <si>
    <t>584</t>
  </si>
  <si>
    <t>PYRIDOXIN LECIVA</t>
  </si>
  <si>
    <t>INJ 5X1ML 50MG</t>
  </si>
  <si>
    <t>130229</t>
  </si>
  <si>
    <t>30229</t>
  </si>
  <si>
    <t>PARALEN PLUS</t>
  </si>
  <si>
    <t>TBL OBD 24</t>
  </si>
  <si>
    <t>162914</t>
  </si>
  <si>
    <t>62914</t>
  </si>
  <si>
    <t>TANAKAN</t>
  </si>
  <si>
    <t>TBL OBD 30X40MG</t>
  </si>
  <si>
    <t>185256</t>
  </si>
  <si>
    <t>85256</t>
  </si>
  <si>
    <t>RIVOTRIL 2.5MG/ML</t>
  </si>
  <si>
    <t>POR GTT SOL 1x10ML</t>
  </si>
  <si>
    <t>130526</t>
  </si>
  <si>
    <t>30526</t>
  </si>
  <si>
    <t>ZIBOR 3500 IU</t>
  </si>
  <si>
    <t>INJ SOL 10X0.2ML</t>
  </si>
  <si>
    <t>176715</t>
  </si>
  <si>
    <t>76715</t>
  </si>
  <si>
    <t>TENORETIC</t>
  </si>
  <si>
    <t>TBL OBD 28</t>
  </si>
  <si>
    <t>187000</t>
  </si>
  <si>
    <t>87000</t>
  </si>
  <si>
    <t>ARDEAOSMOSOL MA 20 (Mannitol)</t>
  </si>
  <si>
    <t>INF 1X200ML</t>
  </si>
  <si>
    <t>100699</t>
  </si>
  <si>
    <t>699</t>
  </si>
  <si>
    <t>CHOLAGOL</t>
  </si>
  <si>
    <t>GTT 1X10ML</t>
  </si>
  <si>
    <t>100812</t>
  </si>
  <si>
    <t>SANORIN</t>
  </si>
  <si>
    <t>LIQ 10ML 0.1%</t>
  </si>
  <si>
    <t>113441</t>
  </si>
  <si>
    <t>13441</t>
  </si>
  <si>
    <t>RINGERŮV ROZTOK VIAFLO</t>
  </si>
  <si>
    <t>130056</t>
  </si>
  <si>
    <t>30056</t>
  </si>
  <si>
    <t>DOLMINA GEL</t>
  </si>
  <si>
    <t>GEL 1X50GM 1%</t>
  </si>
  <si>
    <t>132302</t>
  </si>
  <si>
    <t>32302</t>
  </si>
  <si>
    <t>PEROXID VODÍKU 3% TMD</t>
  </si>
  <si>
    <t>DRM SPR SOL100GM 3%</t>
  </si>
  <si>
    <t>147664</t>
  </si>
  <si>
    <t>47664</t>
  </si>
  <si>
    <t>MAALOX</t>
  </si>
  <si>
    <t>SUS 30X15ML-SAC</t>
  </si>
  <si>
    <t>154267</t>
  </si>
  <si>
    <t>54267</t>
  </si>
  <si>
    <t>RHINOCORT AQUA 64MCG</t>
  </si>
  <si>
    <t>SPR NAS 120X64RG</t>
  </si>
  <si>
    <t>159511</t>
  </si>
  <si>
    <t>59511</t>
  </si>
  <si>
    <t>OFTAGEL</t>
  </si>
  <si>
    <t>GEL OPH 1X10GM/25MG</t>
  </si>
  <si>
    <t>168579</t>
  </si>
  <si>
    <t>68579</t>
  </si>
  <si>
    <t>PHENAEMAL 0.1</t>
  </si>
  <si>
    <t>175939</t>
  </si>
  <si>
    <t>75939</t>
  </si>
  <si>
    <t>ACECOR 400MG</t>
  </si>
  <si>
    <t>176653</t>
  </si>
  <si>
    <t>76653</t>
  </si>
  <si>
    <t>KETONAL FORTE</t>
  </si>
  <si>
    <t>TBL OBD 20X100MG</t>
  </si>
  <si>
    <t>198032</t>
  </si>
  <si>
    <t>98032</t>
  </si>
  <si>
    <t>DIPROSONE</t>
  </si>
  <si>
    <t>840239</t>
  </si>
  <si>
    <t>LIST SENNY</t>
  </si>
  <si>
    <t>SPC 1X40GM(PP SÁČ.)</t>
  </si>
  <si>
    <t>842144</t>
  </si>
  <si>
    <t>DZ BRAUNODERM 1 l</t>
  </si>
  <si>
    <t>UN 1993</t>
  </si>
  <si>
    <t>846979</t>
  </si>
  <si>
    <t>124133</t>
  </si>
  <si>
    <t>PRESTANCE 10 MG/10 MG</t>
  </si>
  <si>
    <t>POR TBL NOB 90</t>
  </si>
  <si>
    <t>850053</t>
  </si>
  <si>
    <t>162694</t>
  </si>
  <si>
    <t>EPILAN D GEROT</t>
  </si>
  <si>
    <t>POR TBL NOB 100X100MG</t>
  </si>
  <si>
    <t>900007</t>
  </si>
  <si>
    <t>KL SOL.HYD.PEROX.3% 100G</t>
  </si>
  <si>
    <t>920362</t>
  </si>
  <si>
    <t>KL SOL.BORGLYCEROLI 3% 1000 G</t>
  </si>
  <si>
    <t>141737</t>
  </si>
  <si>
    <t>41737</t>
  </si>
  <si>
    <t>SEVREDOL 20 MG</t>
  </si>
  <si>
    <t>114955</t>
  </si>
  <si>
    <t>14955</t>
  </si>
  <si>
    <t>MADOPAR HBS</t>
  </si>
  <si>
    <t>POR CPS DUR30X125MG</t>
  </si>
  <si>
    <t>921508</t>
  </si>
  <si>
    <t>KL CPS DEXAMETHASON 0,5 MG 100 CPS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</si>
  <si>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</si>
  <si>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</si>
  <si>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</si>
  <si>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</si>
  <si>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</si>
  <si>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</si>
  <si>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</si>
  <si>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</si>
  <si>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115316</t>
  </si>
  <si>
    <t>15316</t>
  </si>
  <si>
    <t>LOZAP H</t>
  </si>
  <si>
    <t>116913</t>
  </si>
  <si>
    <t>16913</t>
  </si>
  <si>
    <t>MOXOSTAD 0.2 MG</t>
  </si>
  <si>
    <t>POR TBL FLM30X0.2MG</t>
  </si>
  <si>
    <t>130018</t>
  </si>
  <si>
    <t>30018</t>
  </si>
  <si>
    <t>LETROX 75</t>
  </si>
  <si>
    <t>POR TBL NOB 100X75MCG</t>
  </si>
  <si>
    <t>142547</t>
  </si>
  <si>
    <t>42547</t>
  </si>
  <si>
    <t>POR SIR 1X500ML</t>
  </si>
  <si>
    <t>147740</t>
  </si>
  <si>
    <t>47740</t>
  </si>
  <si>
    <t>RIVOCOR 5</t>
  </si>
  <si>
    <t>149123</t>
  </si>
  <si>
    <t>49123</t>
  </si>
  <si>
    <t>CONTROLOC 40 MG</t>
  </si>
  <si>
    <t>POR TBL ENT 28X40MG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</si>
  <si>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</si>
  <si>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</si>
  <si>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</si>
  <si>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</si>
  <si>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</si>
  <si>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</si>
  <si>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</si>
  <si>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</si>
  <si>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159673</t>
  </si>
  <si>
    <t>59673</t>
  </si>
  <si>
    <t>POR TBL RET50X100MG</t>
  </si>
  <si>
    <t>159806</t>
  </si>
  <si>
    <t>59806</t>
  </si>
  <si>
    <t>FRAXIPARINE FORTE</t>
  </si>
  <si>
    <t>INJ 10X0.6ML/11.4KU</t>
  </si>
  <si>
    <t>159810</t>
  </si>
  <si>
    <t>59810</t>
  </si>
  <si>
    <t>INJ SOL 10X1.0ML</t>
  </si>
  <si>
    <t>190957</t>
  </si>
  <si>
    <t>90957</t>
  </si>
  <si>
    <t>TBL 30X0.25MG</t>
  </si>
  <si>
    <t>193016</t>
  </si>
  <si>
    <t>93016</t>
  </si>
  <si>
    <t>SORTIS 20MG</t>
  </si>
  <si>
    <t>TBL OBD 30X20MG</t>
  </si>
  <si>
    <t>847488</t>
  </si>
  <si>
    <t>107869</t>
  </si>
  <si>
    <t>APO-ALLOPURINOL</t>
  </si>
  <si>
    <t>849713</t>
  </si>
  <si>
    <t>125046</t>
  </si>
  <si>
    <t>APO-AMLO 10</t>
  </si>
  <si>
    <t>850010</t>
  </si>
  <si>
    <t>149543</t>
  </si>
  <si>
    <t>CLOPIDOGREL APOTEX 75 MG</t>
  </si>
  <si>
    <t>POR TBL FLM 30X75MG</t>
  </si>
  <si>
    <t>850087</t>
  </si>
  <si>
    <t>120791</t>
  </si>
  <si>
    <t>APO-PERINDO 4 MG</t>
  </si>
  <si>
    <t>POR TBL NOB 30X4MG</t>
  </si>
  <si>
    <t>116923</t>
  </si>
  <si>
    <t>16923</t>
  </si>
  <si>
    <t>MOXOSTAD 0.3 MG</t>
  </si>
  <si>
    <t>POR TBL FLM30X0.3MG</t>
  </si>
  <si>
    <t>128216</t>
  </si>
  <si>
    <t>28216</t>
  </si>
  <si>
    <t>LYRICA 75 MG</t>
  </si>
  <si>
    <t>POR CPSDUR14X75MG</t>
  </si>
  <si>
    <t>844480</t>
  </si>
  <si>
    <t>114059</t>
  </si>
  <si>
    <t>LOZAP 12.5 ZENTIVA</t>
  </si>
  <si>
    <t>PORTBLFLM 30X12.5MG</t>
  </si>
  <si>
    <t>112317</t>
  </si>
  <si>
    <t>12317</t>
  </si>
  <si>
    <t>TRANSMETIL 500MG TABLETY</t>
  </si>
  <si>
    <t>TBL ENT 10X500MG</t>
  </si>
  <si>
    <t>126486</t>
  </si>
  <si>
    <t>26486</t>
  </si>
  <si>
    <t>ACTRAPID PENFILL 100IU/ML</t>
  </si>
  <si>
    <t>INJ SOL 5X3ML</t>
  </si>
  <si>
    <t>190959</t>
  </si>
  <si>
    <t>90959</t>
  </si>
  <si>
    <t>TBL 30X0.5MG</t>
  </si>
  <si>
    <t>117431</t>
  </si>
  <si>
    <t>17431</t>
  </si>
  <si>
    <t>CITALEC 20 ZENTIVA</t>
  </si>
  <si>
    <t>POR TBL FLM30X20MG</t>
  </si>
  <si>
    <t>132083</t>
  </si>
  <si>
    <t>32083</t>
  </si>
  <si>
    <t>TRALGIT GTT.</t>
  </si>
  <si>
    <t>144997</t>
  </si>
  <si>
    <t>44997</t>
  </si>
  <si>
    <t>DEPAKINE CHRONO 500MG SECABLE</t>
  </si>
  <si>
    <t>TBL RET 100X500MG</t>
  </si>
  <si>
    <t>849151</t>
  </si>
  <si>
    <t>122210</t>
  </si>
  <si>
    <t>APO-FENO</t>
  </si>
  <si>
    <t>POR CPS DUR 30X200MG</t>
  </si>
  <si>
    <t>184401</t>
  </si>
  <si>
    <t>84401</t>
  </si>
  <si>
    <t>NEURONTIN 400MG</t>
  </si>
  <si>
    <t>CPS 50X400MG</t>
  </si>
  <si>
    <t>83050</t>
  </si>
  <si>
    <t>198192</t>
  </si>
  <si>
    <t>SEFOTAK 1 G</t>
  </si>
  <si>
    <t>INJ PLV SOL 1X1GM</t>
  </si>
  <si>
    <t>103377</t>
  </si>
  <si>
    <t>3377</t>
  </si>
  <si>
    <t>BISEPTOL 480</t>
  </si>
  <si>
    <t>192359</t>
  </si>
  <si>
    <t>92359</t>
  </si>
  <si>
    <t>PROSTAPHLIN 1000MG</t>
  </si>
  <si>
    <t>INJ SIC 1X1000MG</t>
  </si>
  <si>
    <t>175023</t>
  </si>
  <si>
    <t>75023</t>
  </si>
  <si>
    <t>COTRIMOXAZOL AL FORTE</t>
  </si>
  <si>
    <t>TBL 20X960MG</t>
  </si>
  <si>
    <t>849143</t>
  </si>
  <si>
    <t>155940</t>
  </si>
  <si>
    <t>Herpesin krém 1x2g 5%</t>
  </si>
  <si>
    <t>116895</t>
  </si>
  <si>
    <t>16895</t>
  </si>
  <si>
    <t>IMAZOL KRÉMPASTA</t>
  </si>
  <si>
    <t>DRM PST 1X30GM</t>
  </si>
  <si>
    <t>166037</t>
  </si>
  <si>
    <t>66037</t>
  </si>
  <si>
    <t>MYCOMAX 100</t>
  </si>
  <si>
    <t>CPS 7X100MG</t>
  </si>
  <si>
    <t>162318</t>
  </si>
  <si>
    <t>62318</t>
  </si>
  <si>
    <t>BETADINE (CHIRURG.)</t>
  </si>
  <si>
    <t>LIQ 1X120ML</t>
  </si>
  <si>
    <t>147478</t>
  </si>
  <si>
    <t>47478</t>
  </si>
  <si>
    <t>LORADUR MITE</t>
  </si>
  <si>
    <t>194164</t>
  </si>
  <si>
    <t>94164</t>
  </si>
  <si>
    <t>CONCOR</t>
  </si>
  <si>
    <t>TBL FC 30X5MG</t>
  </si>
  <si>
    <t>196599</t>
  </si>
  <si>
    <t>96599</t>
  </si>
  <si>
    <t>SEDACORON 200MG</t>
  </si>
  <si>
    <t>TBL 50X200MG</t>
  </si>
  <si>
    <t>145274</t>
  </si>
  <si>
    <t>45274</t>
  </si>
  <si>
    <t>ENAP 10MG</t>
  </si>
  <si>
    <t>844448</t>
  </si>
  <si>
    <t>107166</t>
  </si>
  <si>
    <t>LORISTA 100 MG tbl.</t>
  </si>
  <si>
    <t>POR TBL FLM 28X100MG</t>
  </si>
  <si>
    <t>142773</t>
  </si>
  <si>
    <t>42773</t>
  </si>
  <si>
    <t>CORYOL 6,25</t>
  </si>
  <si>
    <t>PORTBLNOB 30X6.25MG</t>
  </si>
  <si>
    <t>126103</t>
  </si>
  <si>
    <t>26103</t>
  </si>
  <si>
    <t>KEPPRA 100 MG/ML</t>
  </si>
  <si>
    <t>IVN INF CNC SOL 10X500MG/5ML</t>
  </si>
  <si>
    <t>130508</t>
  </si>
  <si>
    <t>30508</t>
  </si>
  <si>
    <t>ARGOFAN 75 SR</t>
  </si>
  <si>
    <t>POR TBL PRO 30X75MG</t>
  </si>
  <si>
    <t>154151</t>
  </si>
  <si>
    <t>54151</t>
  </si>
  <si>
    <t>EGILOK 50MG</t>
  </si>
  <si>
    <t>TBL 60X50MG</t>
  </si>
  <si>
    <t>846094</t>
  </si>
  <si>
    <t>129023</t>
  </si>
  <si>
    <t>PROPOFOL-LIPURO 1% (10MG/ML) 5X20ML</t>
  </si>
  <si>
    <t xml:space="preserve">INJ+INF EML 5X20ML/200MG </t>
  </si>
  <si>
    <t>159558</t>
  </si>
  <si>
    <t>59558</t>
  </si>
  <si>
    <t>OLTAR 2 MG</t>
  </si>
  <si>
    <t>118758</t>
  </si>
  <si>
    <t>FINASTERID ORION 5 MG POTAHOVANÉ TABLETY</t>
  </si>
  <si>
    <t>198757</t>
  </si>
  <si>
    <t>MIDAZOLAM B. BRAUN 1 MG/ML</t>
  </si>
  <si>
    <t>INJ+RCT SOL 10X50ML</t>
  </si>
  <si>
    <t>49941</t>
  </si>
  <si>
    <t>BETALOC ZOK 100 MG</t>
  </si>
  <si>
    <t>POR TBL PRO 100X100MG</t>
  </si>
  <si>
    <t>100499</t>
  </si>
  <si>
    <t>499</t>
  </si>
  <si>
    <t>INJ 5X10ML 20%</t>
  </si>
  <si>
    <t>100835</t>
  </si>
  <si>
    <t>835</t>
  </si>
  <si>
    <t>CALCIUM PANTHOTEN. SLOVAKOFARMA</t>
  </si>
  <si>
    <t>101125</t>
  </si>
  <si>
    <t>1125</t>
  </si>
  <si>
    <t>INJ 10X1ML/10MG</t>
  </si>
  <si>
    <t>101290</t>
  </si>
  <si>
    <t>1290</t>
  </si>
  <si>
    <t>DIAPREL MR</t>
  </si>
  <si>
    <t>TBL RET 60X30MG</t>
  </si>
  <si>
    <t>102537</t>
  </si>
  <si>
    <t>2537</t>
  </si>
  <si>
    <t>HALOPERIDOL</t>
  </si>
  <si>
    <t>TBL 50X1.5MG</t>
  </si>
  <si>
    <t>102538</t>
  </si>
  <si>
    <t>2538</t>
  </si>
  <si>
    <t>INJ 5X1ML/5MG</t>
  </si>
  <si>
    <t>103542</t>
  </si>
  <si>
    <t>3542</t>
  </si>
  <si>
    <t>DIGOXIN 0.250 LECIVA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</si>
  <si>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</si>
  <si>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</si>
  <si>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</si>
  <si>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</si>
  <si>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</si>
  <si>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</si>
  <si>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</si>
  <si>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</si>
  <si>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109159</t>
  </si>
  <si>
    <t>9159</t>
  </si>
  <si>
    <t>HYLAK FORTE</t>
  </si>
  <si>
    <t>GTT 1X100ML</t>
  </si>
  <si>
    <t>109205</t>
  </si>
  <si>
    <t>9205</t>
  </si>
  <si>
    <t>ISOPTIN 80</t>
  </si>
  <si>
    <t>TBL OBD 50X80MG</t>
  </si>
  <si>
    <t>109847</t>
  </si>
  <si>
    <t>9847</t>
  </si>
  <si>
    <t>SUP 6X6.5MG</t>
  </si>
  <si>
    <t>114773</t>
  </si>
  <si>
    <t>14773</t>
  </si>
  <si>
    <t>ISUPREL inj.</t>
  </si>
  <si>
    <t>5x1 ml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</si>
  <si>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</si>
  <si>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</si>
  <si>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</si>
  <si>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</si>
  <si>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</si>
  <si>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</si>
  <si>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</si>
  <si>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</si>
  <si>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125365</t>
  </si>
  <si>
    <t>25365</t>
  </si>
  <si>
    <t>POR CPS ETD 28X20MG</t>
  </si>
  <si>
    <t>130434</t>
  </si>
  <si>
    <t>30434</t>
  </si>
  <si>
    <t>TBL 100X25MG</t>
  </si>
  <si>
    <t>132992</t>
  </si>
  <si>
    <t>32992</t>
  </si>
  <si>
    <t>ATROVENT N</t>
  </si>
  <si>
    <t>INH SOL PSS200X20RG</t>
  </si>
  <si>
    <t>140157</t>
  </si>
  <si>
    <t>40157</t>
  </si>
  <si>
    <t>SUCCINYLCHOLINJOD.VALEANT 100MG</t>
  </si>
  <si>
    <t>146964</t>
  </si>
  <si>
    <t>46964</t>
  </si>
  <si>
    <t>RISPERDAL 1MG</t>
  </si>
  <si>
    <t>TBL OBD 20X1MG</t>
  </si>
  <si>
    <t>147195</t>
  </si>
  <si>
    <t>47195</t>
  </si>
  <si>
    <t>HUMULIN N 100 M.J./ML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</si>
  <si>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</si>
  <si>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</si>
  <si>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</si>
  <si>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</si>
  <si>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</si>
  <si>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</si>
  <si>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</si>
  <si>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</si>
  <si>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156504</t>
  </si>
  <si>
    <t>56504</t>
  </si>
  <si>
    <t>SIOFOR 850</t>
  </si>
  <si>
    <t>TBL OBD 60X850MG</t>
  </si>
  <si>
    <t>157395</t>
  </si>
  <si>
    <t>57395</t>
  </si>
  <si>
    <t>ACC LONG</t>
  </si>
  <si>
    <t>TBL EFF 10X600MG</t>
  </si>
  <si>
    <t>158746</t>
  </si>
  <si>
    <t>58746</t>
  </si>
  <si>
    <t>KARDEGIC 0.5 G</t>
  </si>
  <si>
    <t>INJ PSO LQF 6+SOL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</si>
  <si>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</si>
  <si>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</si>
  <si>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</si>
  <si>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</si>
  <si>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</si>
  <si>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</si>
  <si>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</si>
  <si>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</si>
  <si>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169447</t>
  </si>
  <si>
    <t>69447</t>
  </si>
  <si>
    <t>BURONIL 25MG</t>
  </si>
  <si>
    <t>TBL OBD 50X25MG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</si>
  <si>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</si>
  <si>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</si>
  <si>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</si>
  <si>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</si>
  <si>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</si>
  <si>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</si>
  <si>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</si>
  <si>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</si>
  <si>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192729</t>
  </si>
  <si>
    <t>92729</t>
  </si>
  <si>
    <t>ACIDUM ASCORBICUM</t>
  </si>
  <si>
    <t>INJ 5X5ML</t>
  </si>
  <si>
    <t>193746</t>
  </si>
  <si>
    <t>93746</t>
  </si>
  <si>
    <t>HEPARIN LECIVA</t>
  </si>
  <si>
    <t>INJ 1X10ML/50KU</t>
  </si>
  <si>
    <t>194167</t>
  </si>
  <si>
    <t>94167</t>
  </si>
  <si>
    <t>PLENDIL</t>
  </si>
  <si>
    <t>TBL FC 30X10MG</t>
  </si>
  <si>
    <t>194958</t>
  </si>
  <si>
    <t>94958</t>
  </si>
  <si>
    <t>ACCUPRO 5</t>
  </si>
  <si>
    <t>TBL OBD 30X5MG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</si>
  <si>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</si>
  <si>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</si>
  <si>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</si>
  <si>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</si>
  <si>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</si>
  <si>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</si>
  <si>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</si>
  <si>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</si>
  <si>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197682</t>
  </si>
  <si>
    <t>97682</t>
  </si>
  <si>
    <t>CHLORID SODNY 0.9% BRAUN, REF.3500381</t>
  </si>
  <si>
    <t>INFSOL1X250ML-PELAH</t>
  </si>
  <si>
    <t>199333</t>
  </si>
  <si>
    <t>99333</t>
  </si>
  <si>
    <t>FUROSEMID BIOTIKA FORTE</t>
  </si>
  <si>
    <t>INJ 10X10ML/125MG</t>
  </si>
  <si>
    <t>395399</t>
  </si>
  <si>
    <t>101112</t>
  </si>
  <si>
    <t>EREMFAT I.V. 600 MG</t>
  </si>
  <si>
    <t>INJ PLV SOL 1X600MG</t>
  </si>
  <si>
    <t>500618</t>
  </si>
  <si>
    <t>125753</t>
  </si>
  <si>
    <t xml:space="preserve">Essentiale Forte N </t>
  </si>
  <si>
    <t>por.cps.dur.100</t>
  </si>
  <si>
    <t>773465</t>
  </si>
  <si>
    <t>Indulona Rakytníková</t>
  </si>
  <si>
    <t>777140</t>
  </si>
  <si>
    <t>Emspoma základní 500g/bílá</t>
  </si>
  <si>
    <t>841176</t>
  </si>
  <si>
    <t>Indulona Univerzální 100ml</t>
  </si>
  <si>
    <t>844651</t>
  </si>
  <si>
    <t>101205</t>
  </si>
  <si>
    <t>PRESTARIUM NEO</t>
  </si>
  <si>
    <t>844738</t>
  </si>
  <si>
    <t>101227</t>
  </si>
  <si>
    <t>PRESTARIUM NEO FORTE</t>
  </si>
  <si>
    <t>844960</t>
  </si>
  <si>
    <t>125114</t>
  </si>
  <si>
    <t>TBL 60X100 MG</t>
  </si>
  <si>
    <t>846758</t>
  </si>
  <si>
    <t>103387</t>
  </si>
  <si>
    <t>ACC INJEKT</t>
  </si>
  <si>
    <t>INJ SOL 5X3ML/300MG</t>
  </si>
  <si>
    <t>848793</t>
  </si>
  <si>
    <t>Emspoma U mas.eml základní 300g</t>
  </si>
  <si>
    <t>850104</t>
  </si>
  <si>
    <t>164344</t>
  </si>
  <si>
    <t>MONO MACK DEPOT</t>
  </si>
  <si>
    <t>POR TBL PRO 28X100MG</t>
  </si>
  <si>
    <t>850602</t>
  </si>
  <si>
    <t>Sonogel na ultrazvuk 500ml</t>
  </si>
  <si>
    <t>930065</t>
  </si>
  <si>
    <t>DZ PRONTOSAN ROZTOK 350ml</t>
  </si>
  <si>
    <t>988179</t>
  </si>
  <si>
    <t>SUPP.GLYCERINI SANOVA Glycerín.čípky Extra 3g 10ks</t>
  </si>
  <si>
    <t>51384</t>
  </si>
  <si>
    <t>INF SOL 10X1000MLPLAH</t>
  </si>
  <si>
    <t>100536</t>
  </si>
  <si>
    <t>536</t>
  </si>
  <si>
    <t>NORADRENALIN LECIVA</t>
  </si>
  <si>
    <t>102959</t>
  </si>
  <si>
    <t>2959</t>
  </si>
  <si>
    <t>PRESID 10 MG</t>
  </si>
  <si>
    <t>TBL RET 30X10MG</t>
  </si>
  <si>
    <t>111337</t>
  </si>
  <si>
    <t>11337</t>
  </si>
  <si>
    <t>GERATAM 3G</t>
  </si>
  <si>
    <t>INJ 4X15ML/3GM</t>
  </si>
  <si>
    <t>117173</t>
  </si>
  <si>
    <t>17173</t>
  </si>
  <si>
    <t>OLYNTH 0.1%</t>
  </si>
  <si>
    <t>NAS SPR SOL 1X10ML</t>
  </si>
  <si>
    <t>117983</t>
  </si>
  <si>
    <t>17983</t>
  </si>
  <si>
    <t>OXYPHYLLIN</t>
  </si>
  <si>
    <t>118390</t>
  </si>
  <si>
    <t>18390</t>
  </si>
  <si>
    <t>POR TBL RET 120X30MG</t>
  </si>
  <si>
    <t>121794</t>
  </si>
  <si>
    <t>21794</t>
  </si>
  <si>
    <t>MONOTAB SR</t>
  </si>
  <si>
    <t>POR TBL PRO50X100MG</t>
  </si>
  <si>
    <t>138839</t>
  </si>
  <si>
    <t>DORETA 37,5 MG/325 MG</t>
  </si>
  <si>
    <t>POR TBL FLM 10</t>
  </si>
  <si>
    <t>156779</t>
  </si>
  <si>
    <t>56779</t>
  </si>
  <si>
    <t>GERATAM 800MG</t>
  </si>
  <si>
    <t>TBL OBD 60X800MG</t>
  </si>
  <si>
    <t>164888</t>
  </si>
  <si>
    <t>CALTRATE 600 MG/400 IU D3 POTAHOVANÁ TABLETA</t>
  </si>
  <si>
    <t>POR TBL FLM 90</t>
  </si>
  <si>
    <t>169059</t>
  </si>
  <si>
    <t>69059</t>
  </si>
  <si>
    <t>CEREBROLYSIN</t>
  </si>
  <si>
    <t>INJ 5X10ML</t>
  </si>
  <si>
    <t>193124</t>
  </si>
  <si>
    <t>93124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</si>
  <si>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</si>
  <si>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</si>
  <si>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</si>
  <si>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</si>
  <si>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</si>
  <si>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</si>
  <si>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</si>
  <si>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</si>
  <si>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</si>
  <si>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</si>
  <si>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</si>
  <si>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</si>
  <si>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196873</t>
  </si>
  <si>
    <t>96873</t>
  </si>
  <si>
    <t>GLUCOSE 5 BRAUN (PLASCO LAHV.), REF. 3600010</t>
  </si>
  <si>
    <t>INF 1X500ML 5%</t>
  </si>
  <si>
    <t>196877</t>
  </si>
  <si>
    <t>96877</t>
  </si>
  <si>
    <t>GLUCOSE 10 BRAUN (PLASCO LAHV.)</t>
  </si>
  <si>
    <t>INF 1X500ML 10%</t>
  </si>
  <si>
    <t>197186</t>
  </si>
  <si>
    <t>97186</t>
  </si>
  <si>
    <t>EUTHYROX 100</t>
  </si>
  <si>
    <t>TBL 100X100RG</t>
  </si>
  <si>
    <t>199336</t>
  </si>
  <si>
    <t>99336</t>
  </si>
  <si>
    <t>GLURENORM</t>
  </si>
  <si>
    <t>TBL 30X30MG</t>
  </si>
  <si>
    <t>845329</t>
  </si>
  <si>
    <t>Biopron9 tob.60</t>
  </si>
  <si>
    <t>846980</t>
  </si>
  <si>
    <t>124129</t>
  </si>
  <si>
    <t>847635</t>
  </si>
  <si>
    <t>Biopron9    PREMIUM tob.120</t>
  </si>
  <si>
    <t>848172</t>
  </si>
  <si>
    <t>Biopron9  Premium tob.60</t>
  </si>
  <si>
    <t>849087</t>
  </si>
  <si>
    <t>138840</t>
  </si>
  <si>
    <t>POR TBL FLM 20</t>
  </si>
  <si>
    <t>185071</t>
  </si>
  <si>
    <t>85071</t>
  </si>
  <si>
    <t>NITROMINT</t>
  </si>
  <si>
    <t>ORM SPR SLG 1X10GM</t>
  </si>
  <si>
    <t>58038</t>
  </si>
  <si>
    <t>BETALOC ZOK 50 MG</t>
  </si>
  <si>
    <t>POR TBL PRO 100X50MG</t>
  </si>
  <si>
    <t>116445</t>
  </si>
  <si>
    <t>16445</t>
  </si>
  <si>
    <t>TEGRETOL CR 400</t>
  </si>
  <si>
    <t>TBL RET 30X400MG</t>
  </si>
  <si>
    <t>121221</t>
  </si>
  <si>
    <t>21221</t>
  </si>
  <si>
    <t>NIPRUSS</t>
  </si>
  <si>
    <t>INJ SIC 5X60MG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</si>
  <si>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</si>
  <si>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</si>
  <si>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</si>
  <si>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</si>
  <si>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</si>
  <si>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</si>
  <si>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</si>
  <si>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</si>
  <si>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</si>
  <si>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</si>
  <si>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</si>
  <si>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</si>
  <si>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</si>
  <si>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</si>
  <si>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</si>
  <si>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</si>
  <si>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</si>
  <si>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</si>
  <si>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</si>
  <si>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</si>
  <si>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</si>
  <si>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</si>
  <si>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</si>
  <si>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</si>
  <si>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</si>
  <si>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</si>
  <si>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</si>
  <si>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</si>
  <si>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</si>
  <si>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500280</t>
  </si>
  <si>
    <t>159836</t>
  </si>
  <si>
    <t>Propanorm 35mg/10ml inj.10 x 10 ml/35mg</t>
  </si>
  <si>
    <t>803169</t>
  </si>
  <si>
    <t>KL BENZINUM 300g</t>
  </si>
  <si>
    <t>843740</t>
  </si>
  <si>
    <t>AVIRIL Dětský zásyp s azulenem sypačka</t>
  </si>
  <si>
    <t>921458</t>
  </si>
  <si>
    <t>KL ETHER 200G</t>
  </si>
  <si>
    <t>930638</t>
  </si>
  <si>
    <t>KL ETHANOLUM 60 % 45 g KUL., FAG.</t>
  </si>
  <si>
    <t>705608</t>
  </si>
  <si>
    <t>Indulona A/64 ung.100ml modrá</t>
  </si>
  <si>
    <t>841498</t>
  </si>
  <si>
    <t>Carbosorb tbl.20-blistr</t>
  </si>
  <si>
    <t>850095</t>
  </si>
  <si>
    <t>120406</t>
  </si>
  <si>
    <t>THIOPENTAL VUAB INJ. PLV. SOL. 0,5 G</t>
  </si>
  <si>
    <t>INJ PLV SOL 1X0.5GM</t>
  </si>
  <si>
    <t>116551</t>
  </si>
  <si>
    <t>16551</t>
  </si>
  <si>
    <t>ANEXATE</t>
  </si>
  <si>
    <t>INJ 5X5ML/0.5MG</t>
  </si>
  <si>
    <t>55919</t>
  </si>
  <si>
    <t>CHLORID SODNÝ 10% BRAUN</t>
  </si>
  <si>
    <t>INF CNC SOL 20X10ML</t>
  </si>
  <si>
    <t>123700</t>
  </si>
  <si>
    <t>23700</t>
  </si>
  <si>
    <t>PERFALGAN 10 MG/ML</t>
  </si>
  <si>
    <t>INF SOL12X100ML/1GM</t>
  </si>
  <si>
    <t>144357</t>
  </si>
  <si>
    <t>44357</t>
  </si>
  <si>
    <t>REMESTYP 1.0</t>
  </si>
  <si>
    <t>INJ 5X10ML/1MG</t>
  </si>
  <si>
    <t>394619</t>
  </si>
  <si>
    <t>Menalind Professional masážní gel 200ml</t>
  </si>
  <si>
    <t>847559</t>
  </si>
  <si>
    <t>Calcium pantothenicum 100g</t>
  </si>
  <si>
    <t>102668</t>
  </si>
  <si>
    <t>2668</t>
  </si>
  <si>
    <t>OPHTHALMO-HYDROCORTISON LECIVA</t>
  </si>
  <si>
    <t>UNG OPH 1X5GM 0.5%</t>
  </si>
  <si>
    <t>104160</t>
  </si>
  <si>
    <t>4160</t>
  </si>
  <si>
    <t>TRIAMCINOLON S LECIVA</t>
  </si>
  <si>
    <t>UNG 30GM</t>
  </si>
  <si>
    <t>111485</t>
  </si>
  <si>
    <t>11485</t>
  </si>
  <si>
    <t>MILGAMMA N</t>
  </si>
  <si>
    <t>131745</t>
  </si>
  <si>
    <t>31745</t>
  </si>
  <si>
    <t>ONDŘEJOVA MAST HBF</t>
  </si>
  <si>
    <t>DRM UNG 1X100GM</t>
  </si>
  <si>
    <t>145241</t>
  </si>
  <si>
    <t>45241</t>
  </si>
  <si>
    <t>ISICOM 100MG</t>
  </si>
  <si>
    <t>TBL 100X125MG</t>
  </si>
  <si>
    <t>147271</t>
  </si>
  <si>
    <t>47271</t>
  </si>
  <si>
    <t>MOTILIUM</t>
  </si>
  <si>
    <t>169724</t>
  </si>
  <si>
    <t>69724</t>
  </si>
  <si>
    <t>ARDEAELYTOSOL NA.HYDR.CARB.4.2%</t>
  </si>
  <si>
    <t>185266</t>
  </si>
  <si>
    <t>FLUDROCORTISON SQUIBB</t>
  </si>
  <si>
    <t>POR TBL NOB 100X0.1MG</t>
  </si>
  <si>
    <t>199466</t>
  </si>
  <si>
    <t>BURONIL 25 MG</t>
  </si>
  <si>
    <t>POR TBL OBD 50X25MG</t>
  </si>
  <si>
    <t>500833</t>
  </si>
  <si>
    <t>180175</t>
  </si>
  <si>
    <t>Canesten Gyn 3 dny</t>
  </si>
  <si>
    <t>crm.vag.1x20g+3apl.</t>
  </si>
  <si>
    <t>843217</t>
  </si>
  <si>
    <t>CATAPRES 0,15MG INJ</t>
  </si>
  <si>
    <t>INJ 5X1ML/0.15MG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</si>
  <si>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</si>
  <si>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</si>
  <si>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</si>
  <si>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</si>
  <si>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</si>
  <si>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</si>
  <si>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</si>
  <si>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</si>
  <si>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131385</t>
  </si>
  <si>
    <t>31385</t>
  </si>
  <si>
    <t>TBL 30X12.5MG</t>
  </si>
  <si>
    <t>102547</t>
  </si>
  <si>
    <t>2547</t>
  </si>
  <si>
    <t>UNG OPH 1X3.5GM</t>
  </si>
  <si>
    <t>103388</t>
  </si>
  <si>
    <t>3388</t>
  </si>
  <si>
    <t>FLUCINAR</t>
  </si>
  <si>
    <t>UNG 1X15GM 0.025%</t>
  </si>
  <si>
    <t>115512</t>
  </si>
  <si>
    <t>15512</t>
  </si>
  <si>
    <t>SPERSADEX COMP.</t>
  </si>
  <si>
    <t>OPH GTT SOL 1X5ML</t>
  </si>
  <si>
    <t>847149</t>
  </si>
  <si>
    <t>124115</t>
  </si>
  <si>
    <t>PRESTANCE 10 MG/5 MG</t>
  </si>
  <si>
    <t>106091</t>
  </si>
  <si>
    <t>6091</t>
  </si>
  <si>
    <t>GUTRON 2.5MG</t>
  </si>
  <si>
    <t>144312</t>
  </si>
  <si>
    <t>44312</t>
  </si>
  <si>
    <t>KORNAM 5MG</t>
  </si>
  <si>
    <t>175025</t>
  </si>
  <si>
    <t>75025</t>
  </si>
  <si>
    <t>THIAMIN LECIVA</t>
  </si>
  <si>
    <t>TBL 20X50MG(BLISTR)</t>
  </si>
  <si>
    <t>192254</t>
  </si>
  <si>
    <t>92254</t>
  </si>
  <si>
    <t>MICTONORM</t>
  </si>
  <si>
    <t>DRG 30X15MG</t>
  </si>
  <si>
    <t>841314</t>
  </si>
  <si>
    <t>MENALIND Ochranná pěna 100ml</t>
  </si>
  <si>
    <t>921575</t>
  </si>
  <si>
    <t>KL BENZINUM 900 ml KUL.,FAG</t>
  </si>
  <si>
    <t>102132</t>
  </si>
  <si>
    <t>2132</t>
  </si>
  <si>
    <t>CARDILAN</t>
  </si>
  <si>
    <t>INJ 10X10ML</t>
  </si>
  <si>
    <t>500629</t>
  </si>
  <si>
    <t>180173</t>
  </si>
  <si>
    <t>Canesten Gyn 1 den</t>
  </si>
  <si>
    <t>vag.tbl.1x500mg</t>
  </si>
  <si>
    <t>849971</t>
  </si>
  <si>
    <t>137494</t>
  </si>
  <si>
    <t>Esmocard HCL 100mg/10ml inj.5 x 100mg/10ml</t>
  </si>
  <si>
    <t>100560</t>
  </si>
  <si>
    <t>560</t>
  </si>
  <si>
    <t>PLEGOMAZIN</t>
  </si>
  <si>
    <t>INJ 10X5ML/25MG</t>
  </si>
  <si>
    <t>850729</t>
  </si>
  <si>
    <t>157875</t>
  </si>
  <si>
    <t>PARACETAMOL KABI 10MG/ML</t>
  </si>
  <si>
    <t>INF SOL 10X100ML/1000MG</t>
  </si>
  <si>
    <t>921281</t>
  </si>
  <si>
    <t>KL BENZINUM 200g</t>
  </si>
  <si>
    <t>920154</t>
  </si>
  <si>
    <t>DZ PRONTODERM PENA 200ml</t>
  </si>
  <si>
    <t>111243</t>
  </si>
  <si>
    <t>11243</t>
  </si>
  <si>
    <t>TBL OBD 100X1200MG</t>
  </si>
  <si>
    <t>840572</t>
  </si>
  <si>
    <t>Sonografický gel Vita 520ml</t>
  </si>
  <si>
    <t>921256</t>
  </si>
  <si>
    <t>KL ETHER 150G</t>
  </si>
  <si>
    <t>921251</t>
  </si>
  <si>
    <t>KL SOL.NOVIKOV 20G</t>
  </si>
  <si>
    <t>921284</t>
  </si>
  <si>
    <t>KL ETHER 180G</t>
  </si>
  <si>
    <t>199476</t>
  </si>
  <si>
    <t>99476</t>
  </si>
  <si>
    <t>ULCOGANT</t>
  </si>
  <si>
    <t>SUS 250ML(LAHEV)</t>
  </si>
  <si>
    <t>844242</t>
  </si>
  <si>
    <t>105937</t>
  </si>
  <si>
    <t>TETRASPAN 6%</t>
  </si>
  <si>
    <t>843996</t>
  </si>
  <si>
    <t>100191</t>
  </si>
  <si>
    <t>VOLUVEN  6%</t>
  </si>
  <si>
    <t>INF SOL 20X500MLVAK+P</t>
  </si>
  <si>
    <t>900012</t>
  </si>
  <si>
    <t>KL SOL.HYD.PEROX.3% 200G</t>
  </si>
  <si>
    <t>100448</t>
  </si>
  <si>
    <t>448</t>
  </si>
  <si>
    <t>EREVIT BIOTIKA</t>
  </si>
  <si>
    <t>INJ 5X1ML/30MG</t>
  </si>
  <si>
    <t>396473</t>
  </si>
  <si>
    <t>99130</t>
  </si>
  <si>
    <t>INF 1X100 ML</t>
  </si>
  <si>
    <t>921267</t>
  </si>
  <si>
    <t>KL BENZINUM 250g</t>
  </si>
  <si>
    <t>100616</t>
  </si>
  <si>
    <t>616</t>
  </si>
  <si>
    <t>INJ 10X2ML/100MG</t>
  </si>
  <si>
    <t>108651</t>
  </si>
  <si>
    <t>8651</t>
  </si>
  <si>
    <t>BRICANYL</t>
  </si>
  <si>
    <t>INJ 10X1ML 0.5MG</t>
  </si>
  <si>
    <t>113814</t>
  </si>
  <si>
    <t>13814</t>
  </si>
  <si>
    <t>POR CPS MOL 20</t>
  </si>
  <si>
    <t>115348</t>
  </si>
  <si>
    <t>15348</t>
  </si>
  <si>
    <t>GYNO-PEVARYL 150</t>
  </si>
  <si>
    <t>SUP VAG 3X150MG</t>
  </si>
  <si>
    <t>118566</t>
  </si>
  <si>
    <t>18566</t>
  </si>
  <si>
    <t>MINIRIN MELT 120 MCG</t>
  </si>
  <si>
    <t>POR LYO 30X120RG</t>
  </si>
  <si>
    <t>118656</t>
  </si>
  <si>
    <t>NALBUPHIN ORPHA</t>
  </si>
  <si>
    <t>INJ SOL 10X2ML</t>
  </si>
  <si>
    <t>131345</t>
  </si>
  <si>
    <t>31345</t>
  </si>
  <si>
    <t>PK-MERZ INFUSION</t>
  </si>
  <si>
    <t>INF 10X500ML</t>
  </si>
  <si>
    <t>140160</t>
  </si>
  <si>
    <t>40160</t>
  </si>
  <si>
    <t>THIOPENTAL VALEANT 1G</t>
  </si>
  <si>
    <t>150381</t>
  </si>
  <si>
    <t>50381</t>
  </si>
  <si>
    <t>CARTEOL LP 2%</t>
  </si>
  <si>
    <t>OPH GTT PRO 3X3ML</t>
  </si>
  <si>
    <t>150768</t>
  </si>
  <si>
    <t>50768</t>
  </si>
  <si>
    <t>AGAPURIN SR 600</t>
  </si>
  <si>
    <t>POR TBL PRO 20X600MG</t>
  </si>
  <si>
    <t>169745</t>
  </si>
  <si>
    <t>69745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</si>
  <si>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</si>
  <si>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</si>
  <si>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</si>
  <si>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</si>
  <si>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</si>
  <si>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</si>
  <si>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</si>
  <si>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</si>
  <si>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</si>
  <si>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</si>
  <si>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184471</t>
  </si>
  <si>
    <t>XOMOLIX 2,5 MG/ML INJEKČNÍ ROZTOK</t>
  </si>
  <si>
    <t>INJ SOL 10X2,5MG/ML</t>
  </si>
  <si>
    <t>192414</t>
  </si>
  <si>
    <t>92414</t>
  </si>
  <si>
    <t>SPR 1X45ML</t>
  </si>
  <si>
    <t>380759</t>
  </si>
  <si>
    <t>80759</t>
  </si>
  <si>
    <t>OPSITE SPRAY 240 ML</t>
  </si>
  <si>
    <t>TRANSPARENTNÍ FILM</t>
  </si>
  <si>
    <t>381423</t>
  </si>
  <si>
    <t>81423</t>
  </si>
  <si>
    <t>KRYTÍ HYIODINE</t>
  </si>
  <si>
    <t>50ML,1KS</t>
  </si>
  <si>
    <t>395211</t>
  </si>
  <si>
    <t>Aqua Touch Jelly 25x11ml</t>
  </si>
  <si>
    <t>396293</t>
  </si>
  <si>
    <t xml:space="preserve">IR  PosiFlush  30x 10 ml </t>
  </si>
  <si>
    <t>10 ml F1/1 v předplněné stříkačce</t>
  </si>
  <si>
    <t>396754</t>
  </si>
  <si>
    <t>DZ PRONTODERM NASAL GEL  30ML</t>
  </si>
  <si>
    <t>501008</t>
  </si>
  <si>
    <t>DZ SANOSIL SUPER</t>
  </si>
  <si>
    <t>1l (250ml)</t>
  </si>
  <si>
    <t>795602</t>
  </si>
  <si>
    <t>AVIRIL Bylinný krém s vit.ochranný 100ml</t>
  </si>
  <si>
    <t>841041</t>
  </si>
  <si>
    <t>AVIRIL Glycerin. ochran.krem</t>
  </si>
  <si>
    <t>846113</t>
  </si>
  <si>
    <t>107712</t>
  </si>
  <si>
    <t>EPANUTIN PARENTERAL</t>
  </si>
  <si>
    <t>INJ SOL 5X5ML/250MG</t>
  </si>
  <si>
    <t>847060</t>
  </si>
  <si>
    <t>Podložka ložní PVC 45x55cm</t>
  </si>
  <si>
    <t>850680</t>
  </si>
  <si>
    <t>120407</t>
  </si>
  <si>
    <t>THIOPENTAL VUAB INJ. PLV. SOL. 1,0 G</t>
  </si>
  <si>
    <t>901235</t>
  </si>
  <si>
    <t>IR AC.BORICI AQ.OPHTAL.250 ml</t>
  </si>
  <si>
    <t>IR OČNÍ VODA 250 ml</t>
  </si>
  <si>
    <t>902094</t>
  </si>
  <si>
    <t>IR  OMNIFLUSH NaCl 0,9% 10 ml v 10 ml</t>
  </si>
  <si>
    <t>F1/1 ve stříkačce</t>
  </si>
  <si>
    <t>902103</t>
  </si>
  <si>
    <t>188209</t>
  </si>
  <si>
    <t>IR  Kalii chloridum 0,3%aNatrii chloridum 0,9%</t>
  </si>
  <si>
    <t>IR 10x500 ml</t>
  </si>
  <si>
    <t>920056</t>
  </si>
  <si>
    <t>KL ETHANOLUM 70% 800 g</t>
  </si>
  <si>
    <t>930420</t>
  </si>
  <si>
    <t>KL ETHANOLUM 96% 900 ml 728 g HVLP</t>
  </si>
  <si>
    <t>UN 1170</t>
  </si>
  <si>
    <t>987881</t>
  </si>
  <si>
    <t>Walmark Laktobacily FORTE s fruktooligosach.30+30</t>
  </si>
  <si>
    <t>169739</t>
  </si>
  <si>
    <t>69739</t>
  </si>
  <si>
    <t>ARDEANUTRISOL G 5</t>
  </si>
  <si>
    <t>121856</t>
  </si>
  <si>
    <t>21856</t>
  </si>
  <si>
    <t>CORYOL 3.125</t>
  </si>
  <si>
    <t>PORTBLNOB30X3.125MG</t>
  </si>
  <si>
    <t>156068</t>
  </si>
  <si>
    <t>56068</t>
  </si>
  <si>
    <t>DOBICA</t>
  </si>
  <si>
    <t>58159</t>
  </si>
  <si>
    <t>SANORIN 1 PM</t>
  </si>
  <si>
    <t>125092</t>
  </si>
  <si>
    <t>25092</t>
  </si>
  <si>
    <t>FEVARIN 50</t>
  </si>
  <si>
    <t>115626</t>
  </si>
  <si>
    <t>15626</t>
  </si>
  <si>
    <t>VOLTAREN RETARD</t>
  </si>
  <si>
    <t>TBL RET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</si>
  <si>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</si>
  <si>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</si>
  <si>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</si>
  <si>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</si>
  <si>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</si>
  <si>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</si>
  <si>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</si>
  <si>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116932</t>
  </si>
  <si>
    <t>16932</t>
  </si>
  <si>
    <t>MOXOSTAD 0.4 MG</t>
  </si>
  <si>
    <t>POR TBL FLM30X0.4MG</t>
  </si>
  <si>
    <t>128222</t>
  </si>
  <si>
    <t>28222</t>
  </si>
  <si>
    <t>LYRICA 150 MG</t>
  </si>
  <si>
    <t>POR CPSDUR14X150MG</t>
  </si>
  <si>
    <t>132063</t>
  </si>
  <si>
    <t>32063</t>
  </si>
  <si>
    <t>INJ SOL 10X0.8ML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</si>
  <si>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</si>
  <si>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</si>
  <si>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</si>
  <si>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</si>
  <si>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</si>
  <si>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</si>
  <si>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</si>
  <si>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</si>
  <si>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182952</t>
  </si>
  <si>
    <t>82952</t>
  </si>
  <si>
    <t>QUAMATEL</t>
  </si>
  <si>
    <t>INJ SIC 5X20MG+SOLV</t>
  </si>
  <si>
    <t>845796</t>
  </si>
  <si>
    <t>126031</t>
  </si>
  <si>
    <t>PRENEWEL 4 MG/1,25 MG</t>
  </si>
  <si>
    <t>848765</t>
  </si>
  <si>
    <t>107938</t>
  </si>
  <si>
    <t>INJ SOL 6X3ML/150MG</t>
  </si>
  <si>
    <t>848907</t>
  </si>
  <si>
    <t>148072</t>
  </si>
  <si>
    <t>ROSUCARD 20 MG POTAHOVANÉ TABLETY</t>
  </si>
  <si>
    <t>849559</t>
  </si>
  <si>
    <t>125066</t>
  </si>
  <si>
    <t>APO-AMLO 5</t>
  </si>
  <si>
    <t>POR TBL NOB 100X5MG</t>
  </si>
  <si>
    <t>849561</t>
  </si>
  <si>
    <t>125060</t>
  </si>
  <si>
    <t>849712</t>
  </si>
  <si>
    <t>125053</t>
  </si>
  <si>
    <t>POR TBL NOB 100X10MG</t>
  </si>
  <si>
    <t>126786</t>
  </si>
  <si>
    <t>26786</t>
  </si>
  <si>
    <t>NOVORAPID 100 U/ML</t>
  </si>
  <si>
    <t>INJ SOL 1X10ML</t>
  </si>
  <si>
    <t>153641</t>
  </si>
  <si>
    <t>53641</t>
  </si>
  <si>
    <t>DIROTON 5MG</t>
  </si>
  <si>
    <t>TBL 28X5MG</t>
  </si>
  <si>
    <t>193021</t>
  </si>
  <si>
    <t>93021</t>
  </si>
  <si>
    <t>SORTIS 40 MG</t>
  </si>
  <si>
    <t>POR TBL FLM100X40MG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</si>
  <si>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</si>
  <si>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</si>
  <si>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</si>
  <si>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</si>
  <si>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</si>
  <si>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</si>
  <si>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</si>
  <si>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</si>
  <si>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118172</t>
  </si>
  <si>
    <t>18172</t>
  </si>
  <si>
    <t>INJ EML 10X50ML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</si>
  <si>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</si>
  <si>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</si>
  <si>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</si>
  <si>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</si>
  <si>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</si>
  <si>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</si>
  <si>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</si>
  <si>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</si>
  <si>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</si>
  <si>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</si>
  <si>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129767</t>
  </si>
  <si>
    <t>IMIPENEM/CILASTATIN KABI 500 MG/500 MG</t>
  </si>
  <si>
    <t>INF PLV SOL 10LAH/20ML</t>
  </si>
  <si>
    <t>147133</t>
  </si>
  <si>
    <t>47133</t>
  </si>
  <si>
    <t>LETROX 150</t>
  </si>
  <si>
    <t>TBL 100X150RG</t>
  </si>
  <si>
    <t>153951</t>
  </si>
  <si>
    <t>53951</t>
  </si>
  <si>
    <t>ZOLOFT 100MG</t>
  </si>
  <si>
    <t>TBL OBD 28X100MG</t>
  </si>
  <si>
    <t>183730</t>
  </si>
  <si>
    <t>83730</t>
  </si>
  <si>
    <t>GOPTEN 2MG</t>
  </si>
  <si>
    <t>CPS 28X2MG</t>
  </si>
  <si>
    <t>194882</t>
  </si>
  <si>
    <t>94882</t>
  </si>
  <si>
    <t>INJ SIC 1X250MG+4ML</t>
  </si>
  <si>
    <t>110803</t>
  </si>
  <si>
    <t>10803</t>
  </si>
  <si>
    <t>ZOFRAN</t>
  </si>
  <si>
    <t>INJ SOL 5X2ML/4MG</t>
  </si>
  <si>
    <t>110820</t>
  </si>
  <si>
    <t>10820</t>
  </si>
  <si>
    <t>INJ SOL 5X4ML/8MG</t>
  </si>
  <si>
    <t>109710</t>
  </si>
  <si>
    <t>9710</t>
  </si>
  <si>
    <t>INJ SIC 1X125MG+2ML</t>
  </si>
  <si>
    <t>109712</t>
  </si>
  <si>
    <t>9712</t>
  </si>
  <si>
    <t>INJ SIC 1X1GM+16ML</t>
  </si>
  <si>
    <t>197563</t>
  </si>
  <si>
    <t>97563</t>
  </si>
  <si>
    <t>ZOFRAN ZYDIS 8 MG</t>
  </si>
  <si>
    <t>TBL SOL 10X8MG</t>
  </si>
  <si>
    <t>849054</t>
  </si>
  <si>
    <t>107847</t>
  </si>
  <si>
    <t>APO-PAROX</t>
  </si>
  <si>
    <t>848751</t>
  </si>
  <si>
    <t>125073</t>
  </si>
  <si>
    <t>APO-SIMVA 10</t>
  </si>
  <si>
    <t>115317</t>
  </si>
  <si>
    <t>15317</t>
  </si>
  <si>
    <t>121088</t>
  </si>
  <si>
    <t>21088</t>
  </si>
  <si>
    <t>SUFENTANIL TORREX 50 MCG/ML</t>
  </si>
  <si>
    <t>INJ SOL 5X5ML/250RG</t>
  </si>
  <si>
    <t>154032</t>
  </si>
  <si>
    <t>54032</t>
  </si>
  <si>
    <t>VERAPAMIL AL 240 RETARD</t>
  </si>
  <si>
    <t>POR TBL RET50X240MG</t>
  </si>
  <si>
    <t>847134</t>
  </si>
  <si>
    <t>151050</t>
  </si>
  <si>
    <t>DEPAKINE</t>
  </si>
  <si>
    <t>INJ PSO LQF 4X4ML/400MG</t>
  </si>
  <si>
    <t>849266</t>
  </si>
  <si>
    <t>162444</t>
  </si>
  <si>
    <t xml:space="preserve">SUFENTANIL TORREX 5 MCG/ML </t>
  </si>
  <si>
    <t>INJ SOL 5X2ML/10RG</t>
  </si>
  <si>
    <t>158628</t>
  </si>
  <si>
    <t>58628</t>
  </si>
  <si>
    <t>NUTRAMIN VLI</t>
  </si>
  <si>
    <t>INF 1X500ML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</si>
  <si>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</si>
  <si>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</si>
  <si>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</si>
  <si>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</si>
  <si>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</si>
  <si>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</si>
  <si>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</si>
  <si>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110996</t>
  </si>
  <si>
    <t>10996</t>
  </si>
  <si>
    <t>NUTRIFLEX PLUS</t>
  </si>
  <si>
    <t>149415</t>
  </si>
  <si>
    <t>49415</t>
  </si>
  <si>
    <t>AMINOPLASMAL B.BRAUN 10%</t>
  </si>
  <si>
    <t>INF SOL 10X500ML</t>
  </si>
  <si>
    <t>196890</t>
  </si>
  <si>
    <t>96890</t>
  </si>
  <si>
    <t>AMINOPLASMAL HEPA-10%</t>
  </si>
  <si>
    <t>149409</t>
  </si>
  <si>
    <t>49409</t>
  </si>
  <si>
    <t>AMINOPLASMAL B.BRAUN 5% E</t>
  </si>
  <si>
    <t>195638</t>
  </si>
  <si>
    <t>95638</t>
  </si>
  <si>
    <t>NUTRIFLEX LIPID PLUS</t>
  </si>
  <si>
    <t>INF EML 5X2500ML</t>
  </si>
  <si>
    <t>195641</t>
  </si>
  <si>
    <t>95641</t>
  </si>
  <si>
    <t>NUTRIFLEX LIPID PERI</t>
  </si>
  <si>
    <t>849196</t>
  </si>
  <si>
    <t>Nutridrink Compact lesní ovoce 125 ml</t>
  </si>
  <si>
    <t>849197</t>
  </si>
  <si>
    <t>Nutridrink Compact meruňka 125 ml</t>
  </si>
  <si>
    <t>988740</t>
  </si>
  <si>
    <t>Nutrison Advanced Diason 1000ml</t>
  </si>
  <si>
    <t>133329</t>
  </si>
  <si>
    <t>33329</t>
  </si>
  <si>
    <t>NUTRIDRINK YOGHURT S PŘ. MALINA</t>
  </si>
  <si>
    <t>POR SOL 1X200ML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</si>
  <si>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</si>
  <si>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</si>
  <si>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</si>
  <si>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</si>
  <si>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</si>
  <si>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</si>
  <si>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</si>
  <si>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</si>
  <si>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</si>
  <si>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</si>
  <si>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</si>
  <si>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</si>
  <si>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</si>
  <si>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</si>
  <si>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</si>
  <si>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</si>
  <si>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</si>
  <si>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</si>
  <si>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</si>
  <si>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</si>
  <si>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</si>
  <si>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</si>
  <si>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33739</t>
  </si>
  <si>
    <t>NUTRIDRINK COMPACT PROTEIN S PŘÍCHUTÍ VANILKOVOU</t>
  </si>
  <si>
    <t>POR SOL 4X125ML</t>
  </si>
  <si>
    <t>33741</t>
  </si>
  <si>
    <t>NUTRIDRINK COMPACT PROTEIN S PŘÍCHUTÍ BANÁNOVOU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</si>
  <si>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</si>
  <si>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</si>
  <si>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</si>
  <si>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</si>
  <si>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</si>
  <si>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</si>
  <si>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</si>
  <si>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</si>
  <si>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</si>
  <si>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</si>
  <si>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</si>
  <si>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</si>
  <si>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</si>
  <si>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</si>
  <si>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</si>
  <si>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</si>
  <si>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</si>
  <si>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</si>
  <si>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</si>
  <si>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</si>
  <si>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</si>
  <si>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</si>
  <si>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</si>
  <si>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848362</t>
  </si>
  <si>
    <t>33488</t>
  </si>
  <si>
    <t>Nutridrink PROTEIN vanilka 200ml</t>
  </si>
  <si>
    <t>395579</t>
  </si>
  <si>
    <t>33752</t>
  </si>
  <si>
    <t>NUTRIDRINK  CREME S PŘÍCHUTÍ LES.OVOCE</t>
  </si>
  <si>
    <t>4x125ml</t>
  </si>
  <si>
    <t>133325</t>
  </si>
  <si>
    <t>33325</t>
  </si>
  <si>
    <t>NUTRIDRINK MULTI FIBRE S POMER.</t>
  </si>
  <si>
    <t>133326</t>
  </si>
  <si>
    <t>33326</t>
  </si>
  <si>
    <t>NUTRIDRINK MULTI FIBRE S VANIL.</t>
  </si>
  <si>
    <t>840702</t>
  </si>
  <si>
    <t>33489</t>
  </si>
  <si>
    <t>Nutridrink PROTEIN s čokoládovou příchutí 200ml</t>
  </si>
  <si>
    <t>106480</t>
  </si>
  <si>
    <t>6480</t>
  </si>
  <si>
    <t>OCPLEX</t>
  </si>
  <si>
    <t>INJ PSO LQF 1+1X20ML</t>
  </si>
  <si>
    <t>114869</t>
  </si>
  <si>
    <t>14869</t>
  </si>
  <si>
    <t>SUMAMED 125 MG</t>
  </si>
  <si>
    <t>TBL OBD 6X125MG</t>
  </si>
  <si>
    <t>111592</t>
  </si>
  <si>
    <t>11592</t>
  </si>
  <si>
    <t>METRONIDAZOL 500MG BRAUN</t>
  </si>
  <si>
    <t>INJ 10X100ML(LDPE)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</si>
  <si>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</si>
  <si>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</si>
  <si>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</si>
  <si>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</si>
  <si>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</si>
  <si>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</si>
  <si>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</si>
  <si>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</si>
  <si>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</si>
  <si>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</si>
  <si>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</si>
  <si>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</si>
  <si>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</si>
  <si>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</si>
  <si>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</si>
  <si>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</si>
  <si>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847476</t>
  </si>
  <si>
    <t>112782</t>
  </si>
  <si>
    <t xml:space="preserve">GENTAMICIN B.BRAUN 3 MG/ML INFUZNÍ ROZTOK </t>
  </si>
  <si>
    <t>INF SOL 20X80ML</t>
  </si>
  <si>
    <t>850012</t>
  </si>
  <si>
    <t>154748</t>
  </si>
  <si>
    <t>NITROFURANTOIN - RATIOPHARM 100 MG</t>
  </si>
  <si>
    <t>POR CPS PRO 50X100MG</t>
  </si>
  <si>
    <t>148261</t>
  </si>
  <si>
    <t>48261</t>
  </si>
  <si>
    <t>PLV ADS 1X20GM</t>
  </si>
  <si>
    <t>849206</t>
  </si>
  <si>
    <t>162809</t>
  </si>
  <si>
    <t>Avelox 400mg/250ml inf.sol.1x250ml/400mg</t>
  </si>
  <si>
    <t>111785</t>
  </si>
  <si>
    <t>11785</t>
  </si>
  <si>
    <t>AMIKIN</t>
  </si>
  <si>
    <t>INJ 1X4ML/1GM</t>
  </si>
  <si>
    <t>103952</t>
  </si>
  <si>
    <t>3952</t>
  </si>
  <si>
    <t>INJ 1X2ML/500MG</t>
  </si>
  <si>
    <t>111706</t>
  </si>
  <si>
    <t>11706</t>
  </si>
  <si>
    <t>INJ 10X5ML</t>
  </si>
  <si>
    <t>192490</t>
  </si>
  <si>
    <t>92490</t>
  </si>
  <si>
    <t>MACMIROR COMPLEX 500</t>
  </si>
  <si>
    <t>SUP VAG 8</t>
  </si>
  <si>
    <t>196413</t>
  </si>
  <si>
    <t>96413</t>
  </si>
  <si>
    <t>GENTAMICIN 40MG LEK</t>
  </si>
  <si>
    <t>INJ 10X2ML/40MG</t>
  </si>
  <si>
    <t>846019</t>
  </si>
  <si>
    <t>107744</t>
  </si>
  <si>
    <t>MACMIROR COMPLEX</t>
  </si>
  <si>
    <t>VAG UNG 1X30GM+APL</t>
  </si>
  <si>
    <t>117810</t>
  </si>
  <si>
    <t>17810</t>
  </si>
  <si>
    <t>TAZOCIN 4.5 G</t>
  </si>
  <si>
    <t>INJ PLV SOL12X4.5GM</t>
  </si>
  <si>
    <t>156801</t>
  </si>
  <si>
    <t>56801</t>
  </si>
  <si>
    <t>KLACID I.V.</t>
  </si>
  <si>
    <t>PLV INF 1X500MG</t>
  </si>
  <si>
    <t>192289</t>
  </si>
  <si>
    <t>92289</t>
  </si>
  <si>
    <t>EDICIN 0,5GM</t>
  </si>
  <si>
    <t>INJ.SICC.1X500MG</t>
  </si>
  <si>
    <t>166137</t>
  </si>
  <si>
    <t>66137</t>
  </si>
  <si>
    <t>OFLOXIN INF</t>
  </si>
  <si>
    <t>108808</t>
  </si>
  <si>
    <t>8808</t>
  </si>
  <si>
    <t>DALACIN C</t>
  </si>
  <si>
    <t>INJ SOL 1X6ML/900MG</t>
  </si>
  <si>
    <t>113798</t>
  </si>
  <si>
    <t>13798</t>
  </si>
  <si>
    <t>CANESTEN KRÉM</t>
  </si>
  <si>
    <t>CRM 1X20GM/200MG</t>
  </si>
  <si>
    <t>116896</t>
  </si>
  <si>
    <t>16896</t>
  </si>
  <si>
    <t>IMAZOL PLUS</t>
  </si>
  <si>
    <t>DRM CRM 1X30GM</t>
  </si>
  <si>
    <t>150352</t>
  </si>
  <si>
    <t>50352</t>
  </si>
  <si>
    <t>PROKANAZOL</t>
  </si>
  <si>
    <t>POR CPS DUR28X100MG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</si>
  <si>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</si>
  <si>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</si>
  <si>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</si>
  <si>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</si>
  <si>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</si>
  <si>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</si>
  <si>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</si>
  <si>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126889</t>
  </si>
  <si>
    <t>26889</t>
  </si>
  <si>
    <t>POR TBL OBD14X200MG</t>
  </si>
  <si>
    <t>Ocplex 20ml 500 I.U. Phoenix</t>
  </si>
  <si>
    <t>97910</t>
  </si>
  <si>
    <t>Human Albumin 20% 100 ml GRIFOLS</t>
  </si>
  <si>
    <t>75634</t>
  </si>
  <si>
    <t>Prothromplex Total 600 I.U.BAXTER</t>
  </si>
  <si>
    <t>137484</t>
  </si>
  <si>
    <t>ANBINEX 500 I.U. Grifols</t>
  </si>
  <si>
    <t>97909</t>
  </si>
  <si>
    <t>Human Albumin 20% 50 ml GRIFOLS</t>
  </si>
  <si>
    <t>111696</t>
  </si>
  <si>
    <t>11696</t>
  </si>
  <si>
    <t>PLASMALYTE ROZTOK S GLUKOZOU 5%</t>
  </si>
  <si>
    <t>900441</t>
  </si>
  <si>
    <t>KL ETHER  LÉKOPISNÝ 1000 ml Fagron, Kulich</t>
  </si>
  <si>
    <t>jednotka 1 ks   UN 1155</t>
  </si>
  <si>
    <t>930444</t>
  </si>
  <si>
    <t>KL AQUA PURIF. KULICH 1 kg</t>
  </si>
  <si>
    <t>193109</t>
  </si>
  <si>
    <t>93109</t>
  </si>
  <si>
    <t>SUPRACAIN 4%</t>
  </si>
  <si>
    <t>900321</t>
  </si>
  <si>
    <t>KL PRIPRAVEK</t>
  </si>
  <si>
    <t>169755</t>
  </si>
  <si>
    <t>69755</t>
  </si>
  <si>
    <t>ARDEANUTRISOL G 40</t>
  </si>
  <si>
    <t>930589</t>
  </si>
  <si>
    <t>KL ETHANOLUM BENZ.DENAT. 900 ml / 720g/</t>
  </si>
  <si>
    <t>900512</t>
  </si>
  <si>
    <t>KL ETHANOL.C.BENZINO 1 l</t>
  </si>
  <si>
    <t>198880</t>
  </si>
  <si>
    <t>98880</t>
  </si>
  <si>
    <t>FYZIOLOGICKÝ ROZTOK VIAFLO</t>
  </si>
  <si>
    <t>921564</t>
  </si>
  <si>
    <t>KL VASELINUM ALBUM STERILNI,  10G</t>
  </si>
  <si>
    <t>500355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</si>
  <si>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</si>
  <si>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</si>
  <si>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</si>
  <si>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</si>
  <si>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</si>
  <si>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</si>
  <si>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</si>
  <si>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</si>
  <si>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849621</t>
  </si>
  <si>
    <t>Floseal</t>
  </si>
  <si>
    <t>500988</t>
  </si>
  <si>
    <t>KL VASELINUM ALBUM STERILNI, 20G</t>
  </si>
  <si>
    <t>181472</t>
  </si>
  <si>
    <t>81472</t>
  </si>
  <si>
    <t>OXAMET 0.5PROMILE</t>
  </si>
  <si>
    <t>501201</t>
  </si>
  <si>
    <t>TISSEEL FROZ  2 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</si>
  <si>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</si>
  <si>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</si>
  <si>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</si>
  <si>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</si>
  <si>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</si>
  <si>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</si>
  <si>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</si>
  <si>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</si>
  <si>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920120</t>
  </si>
  <si>
    <t>KL FORMALDEHYDI S.10% 5 KG</t>
  </si>
  <si>
    <t>UN 2209</t>
  </si>
  <si>
    <t>921176</t>
  </si>
  <si>
    <t>KL Paraffinum perliq. 800g  HVLP</t>
  </si>
  <si>
    <t>930241</t>
  </si>
  <si>
    <t>KL SOL.IODI SPIR.DIL. 800 g</t>
  </si>
  <si>
    <t>396925</t>
  </si>
  <si>
    <t>TISSEEL FROZ 4 ml</t>
  </si>
  <si>
    <t>988212</t>
  </si>
  <si>
    <t>ICG Pulsion 5 x 25mg</t>
  </si>
  <si>
    <t>0631 - Neurochirurgická klinika, JIP</t>
  </si>
  <si>
    <t>0612 - Neurochirurgická klinika, lůžkové oddělení 36</t>
  </si>
  <si>
    <t>0611 - Neurochirurgická klinika, lůžkové oddělení 34</t>
  </si>
  <si>
    <t>0621 - Neurochirurgická klinika, ambulance</t>
  </si>
  <si>
    <t>Přehled plnění PL - Spotřeba léčivých přípravků dle objemu Kč mimo PL</t>
  </si>
  <si>
    <t>J01DD01 - Cefotaxim</t>
  </si>
  <si>
    <t>N03AX14 - Levetiracetam</t>
  </si>
  <si>
    <t>N01AX10 - Propofol</t>
  </si>
  <si>
    <t>C09BB04 - Perindopril a amlodipin</t>
  </si>
  <si>
    <t>C09BA04 - Perindopril a diuretika</t>
  </si>
  <si>
    <t>M04AA01 - Alopurinol</t>
  </si>
  <si>
    <t>N05CD08 - Midazolam</t>
  </si>
  <si>
    <t>N06AB04 - Citalopram</t>
  </si>
  <si>
    <t>M01AX17 - Nimesulid</t>
  </si>
  <si>
    <t>C01BD01 - Amiodaron</t>
  </si>
  <si>
    <t>C09AA05 - Ramipril</t>
  </si>
  <si>
    <t>C09AA04 - Perindopril</t>
  </si>
  <si>
    <t>C07AB02 - Metoprolol</t>
  </si>
  <si>
    <t>C07AB07 - Bisoprolol</t>
  </si>
  <si>
    <t>N06AX16 - Venlafaxin</t>
  </si>
  <si>
    <t>J01FA10 - Azithromycin</t>
  </si>
  <si>
    <t>A02BC02 - Pantoprazol</t>
  </si>
  <si>
    <t>H03AA01 - Levothyroxin, sodná sůl</t>
  </si>
  <si>
    <t>G04CB01 - Finasterid</t>
  </si>
  <si>
    <t>C09CA01 - Losartan</t>
  </si>
  <si>
    <t>R06AE09 - Levocetirizin</t>
  </si>
  <si>
    <t>C03EA01 - Hydrochlorothiazid a kalium šetřící diuretika</t>
  </si>
  <si>
    <t>J01DC02 - Cefuroxim</t>
  </si>
  <si>
    <t>C01BC03 - Propafenon</t>
  </si>
  <si>
    <t>N07CA01 - Betahistin</t>
  </si>
  <si>
    <t>C07AB03 - Atenolol</t>
  </si>
  <si>
    <t>A06AD11 - Laktulóza</t>
  </si>
  <si>
    <t>A10BB12 - Glimepirid</t>
  </si>
  <si>
    <t>C09AA03 - Lisinopril</t>
  </si>
  <si>
    <t>C08CA08 - Nitrendipin</t>
  </si>
  <si>
    <t>C09AA02 - Enalapril</t>
  </si>
  <si>
    <t>A02BA02 - Ranitidin</t>
  </si>
  <si>
    <t>C07AG02 - Karvedilol</t>
  </si>
  <si>
    <t>N02AX02 - Tramadol</t>
  </si>
  <si>
    <t>C02AC05 - Moxonidin</t>
  </si>
  <si>
    <t>N06AB05 - Paroxetin</t>
  </si>
  <si>
    <t>C09DA01 - Losartan a diuretika</t>
  </si>
  <si>
    <t>C08CA01 - Amlodipin</t>
  </si>
  <si>
    <t>C10AA01 - Simvastatin</t>
  </si>
  <si>
    <t>N03AX16 - Pregabalin</t>
  </si>
  <si>
    <t>C10AA05 - Atorvastatin</t>
  </si>
  <si>
    <t>A07DA - Antipropulziva</t>
  </si>
  <si>
    <t>C10AA07 - Rosuvastatin</t>
  </si>
  <si>
    <t>J02AC01 - Flukonazol</t>
  </si>
  <si>
    <t>C10AB05 - Fenofibrát</t>
  </si>
  <si>
    <t>N01AH03 - Sufentanyl</t>
  </si>
  <si>
    <t>C10BX03 - Atorvastatin a amlodipin</t>
  </si>
  <si>
    <t>N03AX12 - Gabapentin</t>
  </si>
  <si>
    <t>V06XX - Potraviny pro zvláštní lékařské účely (PZLÚ)</t>
  </si>
  <si>
    <t>B01AB06 - Nadroparin</t>
  </si>
  <si>
    <t>A10AB01 - Inzulin lidský</t>
  </si>
  <si>
    <t>N06AB10 - Escitalopram</t>
  </si>
  <si>
    <t>H02AB04 - Methylprednisolon</t>
  </si>
  <si>
    <t>R06AE07 - Cetirizin</t>
  </si>
  <si>
    <t>A10AB05 - Inzulin aspart</t>
  </si>
  <si>
    <t>J01XA01 - Vankomycin</t>
  </si>
  <si>
    <t>J01CR01 - Ampicilin a enzymový inhibitor</t>
  </si>
  <si>
    <t>J02AC03 - Vorikonazol</t>
  </si>
  <si>
    <t>J01CR02 - Amoxicilin a enzymový inhibitor</t>
  </si>
  <si>
    <t>A02BA03 - Famotidin</t>
  </si>
  <si>
    <t>J01CR05 - Piperacilin a enzymový inhibitor</t>
  </si>
  <si>
    <t>C08DA01 - Verapamil</t>
  </si>
  <si>
    <t>C07AB05 - Betaxolol</t>
  </si>
  <si>
    <t>N03AG01 - Kyselina valproová</t>
  </si>
  <si>
    <t>A10BA02 - Metformin</t>
  </si>
  <si>
    <t>A16AA02 - Ademethionin</t>
  </si>
  <si>
    <t>J01DD02 - Ceftazidim</t>
  </si>
  <si>
    <t>N05BA12 - Alprazolam</t>
  </si>
  <si>
    <t>J01DH02 - Meropenem</t>
  </si>
  <si>
    <t>B01AC04 - Klopidogrel</t>
  </si>
  <si>
    <t>J01DH51 - Imipenem a enzymový inhibitor</t>
  </si>
  <si>
    <t>N06AB06 - Sertralin</t>
  </si>
  <si>
    <t>J01FA09 - Klarithromycin</t>
  </si>
  <si>
    <t>A04AA01 - Ondansetron</t>
  </si>
  <si>
    <t>N06BX18 - Vinpocetin</t>
  </si>
  <si>
    <t>C09AA10 - Trandolapril</t>
  </si>
  <si>
    <t>R03AC02 - Salbutamol</t>
  </si>
  <si>
    <t>J01FF01 - Klindamycin</t>
  </si>
  <si>
    <t>A02BC01 - Omeprazol</t>
  </si>
  <si>
    <t>J01MA01 - Ofloxacin</t>
  </si>
  <si>
    <t>J01MA02 - Ciprofloxacin</t>
  </si>
  <si>
    <t>G04CA02 - Tamsulosin</t>
  </si>
  <si>
    <t>A02BA02</t>
  </si>
  <si>
    <t>RANITAL 150 MG POTAHOVANÉ TABLETY</t>
  </si>
  <si>
    <t>POR TBL FLM 30X150MG</t>
  </si>
  <si>
    <t>RANITAL 50 MG/2 ML</t>
  </si>
  <si>
    <t>INJ SOL 5X2ML/50MG</t>
  </si>
  <si>
    <t>A02BC01</t>
  </si>
  <si>
    <t>HELICID 40 INF</t>
  </si>
  <si>
    <t>INF PLV SOL 1X40MG</t>
  </si>
  <si>
    <t>A02BC02</t>
  </si>
  <si>
    <t>A06AD11</t>
  </si>
  <si>
    <t>A07DA</t>
  </si>
  <si>
    <t>A10BB12</t>
  </si>
  <si>
    <t>B01AB06</t>
  </si>
  <si>
    <t>INJ SOL 10X5ML/47.5KU</t>
  </si>
  <si>
    <t>C07AB05</t>
  </si>
  <si>
    <t>C07AB07</t>
  </si>
  <si>
    <t>CONCOR COR 2,5 MG</t>
  </si>
  <si>
    <t>POR TBL FLM 28X2.5MG</t>
  </si>
  <si>
    <t>C08CA08</t>
  </si>
  <si>
    <t>POR TBL NOB 28X20MG</t>
  </si>
  <si>
    <t>C09AA05</t>
  </si>
  <si>
    <t>TRITACE 10 MG</t>
  </si>
  <si>
    <t>C09CA01</t>
  </si>
  <si>
    <t>C10AA05</t>
  </si>
  <si>
    <t>SORTIS 10 MG</t>
  </si>
  <si>
    <t>C10BX03</t>
  </si>
  <si>
    <t>CADUET 10 MG/10 MG</t>
  </si>
  <si>
    <t>H02AB04</t>
  </si>
  <si>
    <t>SOLU-MEDROL 40 MG/ML</t>
  </si>
  <si>
    <t>INJ PSO LQF 40MG+1ML</t>
  </si>
  <si>
    <t>H03AA01</t>
  </si>
  <si>
    <t>POR TBL NOB 100X50RG I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</si>
  <si>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</si>
  <si>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</si>
  <si>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</si>
  <si>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</si>
  <si>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</si>
  <si>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</si>
  <si>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375 MG</t>
  </si>
  <si>
    <t>POR TBL FLM 21X375MG</t>
  </si>
  <si>
    <t>AMOKSIKLAV 625 MG</t>
  </si>
  <si>
    <t>POR TBL FLM 21X625MG</t>
  </si>
  <si>
    <t>J01DC02</t>
  </si>
  <si>
    <t>XORIMAX 250 MG POTAHOVANÉ TABLETY</t>
  </si>
  <si>
    <t>POR TBL FLM 10X250MG</t>
  </si>
  <si>
    <t>POR TBL FLM 10X500MG</t>
  </si>
  <si>
    <t>ZINACEF 1,5 G</t>
  </si>
  <si>
    <t>J01FA09</t>
  </si>
  <si>
    <t>POR TBL FLM 14X500MG</t>
  </si>
  <si>
    <t>J01FA10</t>
  </si>
  <si>
    <t>J01FF01</t>
  </si>
  <si>
    <t>INJ SOL 1X2ML/300MG</t>
  </si>
  <si>
    <t>INJ SOL 1X4ML/600MG</t>
  </si>
  <si>
    <t>J01MA02</t>
  </si>
  <si>
    <t>CIPHIN PRO INFUSIONE 200 MG/100 ML</t>
  </si>
  <si>
    <t>INF SOL 1X100ML/200MG</t>
  </si>
  <si>
    <t>J01XA01</t>
  </si>
  <si>
    <t>EDICIN 1 G</t>
  </si>
  <si>
    <t>M01AX17</t>
  </si>
  <si>
    <t>POR TBL NOB 15X100MG</t>
  </si>
  <si>
    <t>POR TBL NOB 30X100MG</t>
  </si>
  <si>
    <t>M04AA01</t>
  </si>
  <si>
    <t>MILURIT 100</t>
  </si>
  <si>
    <t>POR TBL NOB 50X100MG</t>
  </si>
  <si>
    <t>N02AX02</t>
  </si>
  <si>
    <t>POR TBL PRO 30X100MG</t>
  </si>
  <si>
    <t>N03AG01</t>
  </si>
  <si>
    <t>DEPAKINE CHRONO 300 MG SÉCABLE</t>
  </si>
  <si>
    <t>POR TBL RET 100X300MG</t>
  </si>
  <si>
    <t>DEPAKINE CHRONO 500 MG SÉCABLE</t>
  </si>
  <si>
    <t>POR TBL RET 30X500MG</t>
  </si>
  <si>
    <t>N03AX12</t>
  </si>
  <si>
    <t>NEURONTIN 100 MG</t>
  </si>
  <si>
    <t>POR CPS DUR 20X100MG</t>
  </si>
  <si>
    <t>NEURONTIN 300 MG</t>
  </si>
  <si>
    <t>POR CPS DUR 50X300MG</t>
  </si>
  <si>
    <t>N05BA12</t>
  </si>
  <si>
    <t>XANAX 1 MG</t>
  </si>
  <si>
    <t>POR TBL NOB 30X1MG</t>
  </si>
  <si>
    <t>N06AB04</t>
  </si>
  <si>
    <t>POR TBL FLM 30X10 MG</t>
  </si>
  <si>
    <t>N06AB10</t>
  </si>
  <si>
    <t>N06BX18</t>
  </si>
  <si>
    <t>R03AC02</t>
  </si>
  <si>
    <t>INH SUS PSS 200X100RG</t>
  </si>
  <si>
    <t>R06AE07</t>
  </si>
  <si>
    <t>RANISAN 150 MG</t>
  </si>
  <si>
    <t>POR TBL ENT 28X40MG I</t>
  </si>
  <si>
    <t>POR SIR 1X250ML 50%</t>
  </si>
  <si>
    <t>A10AB01</t>
  </si>
  <si>
    <t>ACTRAPID PENFILL 100 IU/ML</t>
  </si>
  <si>
    <t>A10BA02</t>
  </si>
  <si>
    <t>POR TBL FLM 60X500MG</t>
  </si>
  <si>
    <t>A16AA02</t>
  </si>
  <si>
    <t>TRANSMETIL 500 MG TABLETY</t>
  </si>
  <si>
    <t>POR TBL ENT 10X500MG</t>
  </si>
  <si>
    <t>INJ SOL 10X0.6ML</t>
  </si>
  <si>
    <t>INJ SOL 10X1ML</t>
  </si>
  <si>
    <t>B01AC04</t>
  </si>
  <si>
    <t>C01BC03</t>
  </si>
  <si>
    <t>PROPANORM 150 MG</t>
  </si>
  <si>
    <t>POR TBL FLM 50X150MG</t>
  </si>
  <si>
    <t>C02AC05</t>
  </si>
  <si>
    <t>MOXOSTAD 0,2 MG</t>
  </si>
  <si>
    <t>POR TBL FLM 30X0.2MG</t>
  </si>
  <si>
    <t>MOXOSTAD 0,3 MG</t>
  </si>
  <si>
    <t>POR TBL FLM 30X0.3MG</t>
  </si>
  <si>
    <t>C03EA01</t>
  </si>
  <si>
    <t>C07AB02</t>
  </si>
  <si>
    <t>BETALOC SR 200 MG</t>
  </si>
  <si>
    <t>C07AB03</t>
  </si>
  <si>
    <t>C08CA01</t>
  </si>
  <si>
    <t>C09AA03</t>
  </si>
  <si>
    <t>C09AA04</t>
  </si>
  <si>
    <t>TRITACE 5 MG</t>
  </si>
  <si>
    <t>C09BA04</t>
  </si>
  <si>
    <t>C09BB04</t>
  </si>
  <si>
    <t>LORISTA 50</t>
  </si>
  <si>
    <t>POR TBL FLM 28X50MG</t>
  </si>
  <si>
    <t>LOZAP 12,5 ZENTIVA</t>
  </si>
  <si>
    <t>POR TBL FLM 30X12.5MG</t>
  </si>
  <si>
    <t>C09DA01</t>
  </si>
  <si>
    <t>SORTIS 20 MG</t>
  </si>
  <si>
    <t>C10AB05</t>
  </si>
  <si>
    <t>G04CA02</t>
  </si>
  <si>
    <t>POR CPS RDR 30X0.4MG</t>
  </si>
  <si>
    <t>POR TBL NOB 100X75MCG I</t>
  </si>
  <si>
    <t>EUTHYROX 75 MIKROGRAMŮ</t>
  </si>
  <si>
    <t>POR TBL NOB 100X75RG</t>
  </si>
  <si>
    <t>EUTHYROX 50 MIKROGRAMŮ</t>
  </si>
  <si>
    <t>POR TBL NOB 100X50RG</t>
  </si>
  <si>
    <t>J01DD01</t>
  </si>
  <si>
    <t>J01DD02</t>
  </si>
  <si>
    <t>J02AC01</t>
  </si>
  <si>
    <t>POR CPS DUR 7X100MG</t>
  </si>
  <si>
    <t>POR GRA SUS 30X100MG</t>
  </si>
  <si>
    <t>POR GTT SOL 1X10ML</t>
  </si>
  <si>
    <t>POR TBL PRO 50X100MG</t>
  </si>
  <si>
    <t>POR TBL RET 100X500MG</t>
  </si>
  <si>
    <t>NEURONTIN 400 MG</t>
  </si>
  <si>
    <t>POR CPS DUR 50X400MG</t>
  </si>
  <si>
    <t>N03AX16</t>
  </si>
  <si>
    <t>POR CPS DUR 14X75MG</t>
  </si>
  <si>
    <t>XANAX 0,25 MG</t>
  </si>
  <si>
    <t>POR TBL NOB 30X0.25MG</t>
  </si>
  <si>
    <t>XANAX 0,5 MG</t>
  </si>
  <si>
    <t>POR TBL NOB 30X0.5MG</t>
  </si>
  <si>
    <t>N05CD08</t>
  </si>
  <si>
    <t>DORMICUM 7,5 MG</t>
  </si>
  <si>
    <t>POR TBL FLM 10X7.5MG</t>
  </si>
  <si>
    <t>POR TBL FLM 30X20 MG</t>
  </si>
  <si>
    <t>N06AX16</t>
  </si>
  <si>
    <t>N07CA01</t>
  </si>
  <si>
    <t>R06AE09</t>
  </si>
  <si>
    <t>A02BA03</t>
  </si>
  <si>
    <t>A04AA01</t>
  </si>
  <si>
    <t>ORM TBL BUC 10X8MG</t>
  </si>
  <si>
    <t>A10AB05</t>
  </si>
  <si>
    <t>TRANSMETIL 500 MG INJEKCE</t>
  </si>
  <si>
    <t>INJ PSO LQF 5X500MG</t>
  </si>
  <si>
    <t>C01BD01</t>
  </si>
  <si>
    <t>POR TBL NOB 30X200MG</t>
  </si>
  <si>
    <t>POR TBL NOB 60X200MG</t>
  </si>
  <si>
    <t>SEDACORON</t>
  </si>
  <si>
    <t>POR TBL NOB 50X200MG</t>
  </si>
  <si>
    <t>MOXOSTAD 0,4 MG</t>
  </si>
  <si>
    <t>POR TBL FLM 30X0.4MG</t>
  </si>
  <si>
    <t>EGILOK 50 MG</t>
  </si>
  <si>
    <t>POR TBL NOB 60X50MG</t>
  </si>
  <si>
    <t>CONCOR 5</t>
  </si>
  <si>
    <t>C07AG02</t>
  </si>
  <si>
    <t>CORYOL 6,25 MG</t>
  </si>
  <si>
    <t>POR TBL NOB 30X6.25MG</t>
  </si>
  <si>
    <t>C08DA01</t>
  </si>
  <si>
    <t>POR TBL RET 50X240MG</t>
  </si>
  <si>
    <t>C09AA02</t>
  </si>
  <si>
    <t>ENAP 10 MG</t>
  </si>
  <si>
    <t>DIROTON 5 MG</t>
  </si>
  <si>
    <t>POR TBL NOB 28X5MG</t>
  </si>
  <si>
    <t>C09AA10</t>
  </si>
  <si>
    <t>GOPTEN 2 MG</t>
  </si>
  <si>
    <t>POR CPS DUR 28X2MG</t>
  </si>
  <si>
    <t>PRESTARIUM NEO COMBI 5 MG/1,25 MG</t>
  </si>
  <si>
    <t>LORISTA 100</t>
  </si>
  <si>
    <t>C10AA01</t>
  </si>
  <si>
    <t>POR TBL FLM 100X40MG</t>
  </si>
  <si>
    <t>C10AA07</t>
  </si>
  <si>
    <t>POR CPS DUR 30X267MG</t>
  </si>
  <si>
    <t>G04CB01</t>
  </si>
  <si>
    <t>SOLU-MEDROL 62,5 MG/ML</t>
  </si>
  <si>
    <t>INJ PSO LQF 250MG+4ML</t>
  </si>
  <si>
    <t>INJ PSO LQF 125MG+2ML</t>
  </si>
  <si>
    <t>INJ PSO LQF 500MG+8ML</t>
  </si>
  <si>
    <t>INJ PSO LQF 1GM+16ML</t>
  </si>
  <si>
    <t>POR TBL NOB 100X150RG</t>
  </si>
  <si>
    <t>J01CR05</t>
  </si>
  <si>
    <t>TAZOCIN 4,5 G</t>
  </si>
  <si>
    <t>INJ PLV SOL 12X4.5GM</t>
  </si>
  <si>
    <t>J01DH02</t>
  </si>
  <si>
    <t>MERONEM 1 G</t>
  </si>
  <si>
    <t>INJ+INF PLV SOL 10X1GM</t>
  </si>
  <si>
    <t>J01DH51</t>
  </si>
  <si>
    <t>INF PLV SOL 1X500MG</t>
  </si>
  <si>
    <t>POR TBL FLM 6X125MG</t>
  </si>
  <si>
    <t>J01MA01</t>
  </si>
  <si>
    <t>EDICIN 0,5 G</t>
  </si>
  <si>
    <t>INJ PLV SOL 1X500MG</t>
  </si>
  <si>
    <t>MYCOMAX INF</t>
  </si>
  <si>
    <t>INF SOL 100ML/200MG</t>
  </si>
  <si>
    <t>J02AC03</t>
  </si>
  <si>
    <t>POR TBL FLM 14X200MG</t>
  </si>
  <si>
    <t>N01AH03</t>
  </si>
  <si>
    <t>SUFENTANIL TORREX 5 MCG/ML</t>
  </si>
  <si>
    <t>N01AX10</t>
  </si>
  <si>
    <t>PROPOFOL-LIPURO 1 % (10MG/ML)</t>
  </si>
  <si>
    <t>INJ+INF EML 5X20ML/200MG</t>
  </si>
  <si>
    <t>N03AX14</t>
  </si>
  <si>
    <t>INF CNC SOL 10X500MG/5ML</t>
  </si>
  <si>
    <t>POR CPS DUR 14X150MG</t>
  </si>
  <si>
    <t>N06AB05</t>
  </si>
  <si>
    <t>N06AB06</t>
  </si>
  <si>
    <t>ZOLOFT 100 MG</t>
  </si>
  <si>
    <t>V06XX</t>
  </si>
  <si>
    <t>NUTRISON PROTEIN PLUS MULTI FIBRE</t>
  </si>
  <si>
    <t>POR SOL 1X500ML</t>
  </si>
  <si>
    <t>NUTRIDRINK S PŘÍCHUTÍ ČOKOLÁDOVOU</t>
  </si>
  <si>
    <t>NUTRIDRINK MULTI FIBRE S PŘÍCHUTÍ POMERANČOVOU</t>
  </si>
  <si>
    <t>NUTRIDRINK MULTI FIBRE S PŘÍCHUTÍ VANILKOVOU</t>
  </si>
  <si>
    <t>NUTRIDRINK YOGHURT S PŘÍCHUTÍ MALINA</t>
  </si>
  <si>
    <t>NUTRIDRINK YOGHURT S PŘÍCHUTÍ VANILKA A CITRÓN</t>
  </si>
  <si>
    <t>DIASIP S PŘÍCHUTÍ JAHODOVOU</t>
  </si>
  <si>
    <t>DIASIP S PŘÍCHUTÍ VANILKOVOU</t>
  </si>
  <si>
    <t>CUBITAN S PŘÍCHUTÍ VANILKOVOU</t>
  </si>
  <si>
    <t>NUTRISON ADVANCED DIASON LOW ENERGY</t>
  </si>
  <si>
    <t>NUTRIDRINK PROTEIN S PŘÍCHUTÍ VANILKOVOU</t>
  </si>
  <si>
    <t>NUTRIDRINK PROTEIN S PŘÍCHUTÍ ČOKOLÁDOVOU</t>
  </si>
  <si>
    <t>DIASIP S PŘÍCHUTÍ CAPPUCCINO</t>
  </si>
  <si>
    <t>NUTRIDRINK CREME S PŘÍCHUTÍ LESNÍHO OVOCE</t>
  </si>
  <si>
    <t>HVLP</t>
  </si>
  <si>
    <t>IPLP</t>
  </si>
  <si>
    <t>PZT</t>
  </si>
  <si>
    <t>6</t>
  </si>
  <si>
    <t>621</t>
  </si>
  <si>
    <t>621 Celkem</t>
  </si>
  <si>
    <t>89301062</t>
  </si>
  <si>
    <t>Všeobecná ambulance Celkem</t>
  </si>
  <si>
    <t>89301065</t>
  </si>
  <si>
    <t>Amb.-léčba bolest.stavů při neurochirurg Celkem</t>
  </si>
  <si>
    <t>89301061</t>
  </si>
  <si>
    <t>Standardní lůžková péče Celkem</t>
  </si>
  <si>
    <t>Neurochirurgická klinika Celkem</t>
  </si>
  <si>
    <t>Balik Vladimír</t>
  </si>
  <si>
    <t>Hrabálek Lumír</t>
  </si>
  <si>
    <t>Kalita Ondřej</t>
  </si>
  <si>
    <t>Krahulík David</t>
  </si>
  <si>
    <t>Macháč Josef</t>
  </si>
  <si>
    <t>Novák Vlastimil</t>
  </si>
  <si>
    <t>Vaňková Andrea</t>
  </si>
  <si>
    <t>Wanek Tomáš</t>
  </si>
  <si>
    <t>Gabryš Martin</t>
  </si>
  <si>
    <t>Hampl Martin</t>
  </si>
  <si>
    <t>Stejskal Přemysl</t>
  </si>
  <si>
    <t>Pomůcky ortopedickoprotetické</t>
  </si>
  <si>
    <t>11807</t>
  </si>
  <si>
    <t>ORTÉZA KRČNÍ LÍMEC ORTEL C1</t>
  </si>
  <si>
    <t>ANATOM.TVAROVANÝ,FIXAČNÍ PÁSKA NA SUCHÝ ZIP</t>
  </si>
  <si>
    <t>93530</t>
  </si>
  <si>
    <t>ORTÉZA ZÁDOVÁ LOMBAX DORSO 0845</t>
  </si>
  <si>
    <t>VYSOKÁ ZÁDOVÁ ORTÉZA (ROZSAH TH-LS),KOVOVÉ DLAHY A DOPÍNACÍ TAHY</t>
  </si>
  <si>
    <t>Kyselina tiaprofenová</t>
  </si>
  <si>
    <t>96484</t>
  </si>
  <si>
    <t>SURGAM LÉČIVA</t>
  </si>
  <si>
    <t>POR TBL NOB 20X300MG</t>
  </si>
  <si>
    <t>Nimesulid</t>
  </si>
  <si>
    <t>140647</t>
  </si>
  <si>
    <t>LÍMEC KRČNÍ PHILADELPHIA ORTEL C4 VARIO 49280</t>
  </si>
  <si>
    <t>NASTAVITELNÁ VÝŠKA OPORY BRADY, UNIVERZÁLNÍ VELIKOST</t>
  </si>
  <si>
    <t>Atorvastatin</t>
  </si>
  <si>
    <t>Hořčík (různé sole v kombinaci)</t>
  </si>
  <si>
    <t>POR GRA SOL 30</t>
  </si>
  <si>
    <t>93115</t>
  </si>
  <si>
    <t>LÍMEC KRČNÍ ORTEL C4 RIGID 2396</t>
  </si>
  <si>
    <t>PEVNÝ LÍMEC S TRACHEÁLNÍM OTVOREM</t>
  </si>
  <si>
    <t>78318</t>
  </si>
  <si>
    <t>BEDERNÍ PÁS KŘÍŽENÝ TYP 100G</t>
  </si>
  <si>
    <t>VEL. M,SM,S,SV,V,EV</t>
  </si>
  <si>
    <t>Azithromycin</t>
  </si>
  <si>
    <t>53913</t>
  </si>
  <si>
    <t>AZITROMYCIN SANDOZ 250 MG</t>
  </si>
  <si>
    <t>POR TBL FLM 6X250MG</t>
  </si>
  <si>
    <t>Bimatoprost</t>
  </si>
  <si>
    <t>27543</t>
  </si>
  <si>
    <t>LUMIGAN 0,3 MG/ML</t>
  </si>
  <si>
    <t>OPH GTT SOL 3X3ML</t>
  </si>
  <si>
    <t>Dexamethason</t>
  </si>
  <si>
    <t>Hydrochlorothiazid</t>
  </si>
  <si>
    <t>168</t>
  </si>
  <si>
    <t>HYDROCHLOROTHIAZID LÉČIVA</t>
  </si>
  <si>
    <t>POR TBL NOB 20X25MG</t>
  </si>
  <si>
    <t>Hydrokortison</t>
  </si>
  <si>
    <t>858</t>
  </si>
  <si>
    <t>HYDROCORTISON LÉČIVA</t>
  </si>
  <si>
    <t>DRM UNG 1X10GM 1%</t>
  </si>
  <si>
    <t>Hydrokortison a antibiotika</t>
  </si>
  <si>
    <t>41515</t>
  </si>
  <si>
    <t>PIMAFUCORT</t>
  </si>
  <si>
    <t>DRM CRM 1X15GM</t>
  </si>
  <si>
    <t>61980</t>
  </si>
  <si>
    <t>Léčiva k terapii onemocnění jater</t>
  </si>
  <si>
    <t>125752</t>
  </si>
  <si>
    <t>ESSENTIALE FORTE N</t>
  </si>
  <si>
    <t>Levocetirizin</t>
  </si>
  <si>
    <t>124343</t>
  </si>
  <si>
    <t>CEZERA 5 MG</t>
  </si>
  <si>
    <t>124346</t>
  </si>
  <si>
    <t>POR TBL FLM 90X5MG</t>
  </si>
  <si>
    <t>Nadroparin</t>
  </si>
  <si>
    <t>Naftidrofuryl</t>
  </si>
  <si>
    <t>Omeprazol</t>
  </si>
  <si>
    <t>25364</t>
  </si>
  <si>
    <t>POR CPS ETD 14X20MG</t>
  </si>
  <si>
    <t>Prednison</t>
  </si>
  <si>
    <t>42591</t>
  </si>
  <si>
    <t>RECTODELT 100 MG</t>
  </si>
  <si>
    <t>RCT SUP 4X100MG</t>
  </si>
  <si>
    <t>Sumatriptan</t>
  </si>
  <si>
    <t>22094</t>
  </si>
  <si>
    <t>ROSEMIG SPRINTAB 50 MG</t>
  </si>
  <si>
    <t>POR TBL SUS 6X50MG</t>
  </si>
  <si>
    <t>Triamcinolon a antiseptika</t>
  </si>
  <si>
    <t>TRIAMCINOLON E LÉČIVA</t>
  </si>
  <si>
    <t>DRM UNG 1X20GM</t>
  </si>
  <si>
    <t>Kompresivní punčochy a návleky</t>
  </si>
  <si>
    <t>45387</t>
  </si>
  <si>
    <t>PUNČOCHY KOMPRESNÍ LÝTKOVÉ               II.K.T.</t>
  </si>
  <si>
    <t>MAXIS COMFORT  A-D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</si>
  <si>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</si>
  <si>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</si>
  <si>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</si>
  <si>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</si>
  <si>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</si>
  <si>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</si>
  <si>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</si>
  <si>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Ademethionin</t>
  </si>
  <si>
    <t>46988</t>
  </si>
  <si>
    <t>POR TBL ENT 30X500MG</t>
  </si>
  <si>
    <t>Antiagregancia kromě heparinu, kombinace</t>
  </si>
  <si>
    <t>POR CPS RDR 60</t>
  </si>
  <si>
    <t>Bromazepam</t>
  </si>
  <si>
    <t>LEXAURIN 3</t>
  </si>
  <si>
    <t>POR TBL NOB 30X3MG</t>
  </si>
  <si>
    <t>Desloratadin</t>
  </si>
  <si>
    <t>27899</t>
  </si>
  <si>
    <t>AERIUS 5 MG</t>
  </si>
  <si>
    <t>28812</t>
  </si>
  <si>
    <t>POR TBL DIS 90X5MG</t>
  </si>
  <si>
    <t>Erdostein</t>
  </si>
  <si>
    <t>ERDOMED</t>
  </si>
  <si>
    <t>POR CPS DUR 20X300MG</t>
  </si>
  <si>
    <t>95560</t>
  </si>
  <si>
    <t>POR CPS DUR 30X300MG</t>
  </si>
  <si>
    <t>199680</t>
  </si>
  <si>
    <t>POR CPS DUR 60X300MG</t>
  </si>
  <si>
    <t>Etamsylát</t>
  </si>
  <si>
    <t>40538</t>
  </si>
  <si>
    <t>DICYNONE 500</t>
  </si>
  <si>
    <t>POR CPS DUR 30X500MG</t>
  </si>
  <si>
    <t>Etofylin-nikotinát</t>
  </si>
  <si>
    <t>Furosemid</t>
  </si>
  <si>
    <t>FURON 40 MG</t>
  </si>
  <si>
    <t>POR TBL NOB 50X40MG</t>
  </si>
  <si>
    <t>Gentamicin</t>
  </si>
  <si>
    <t>GENTAMICIN B.BRAUN 3 MG/ML INFUZNÍ ROZTOK</t>
  </si>
  <si>
    <t>Chlorid draselný</t>
  </si>
  <si>
    <t>POR TBL FLM 100X500MG</t>
  </si>
  <si>
    <t>Indometacin</t>
  </si>
  <si>
    <t>RCT SUP 10X100MG</t>
  </si>
  <si>
    <t>Ketoprofen</t>
  </si>
  <si>
    <t>84114</t>
  </si>
  <si>
    <t>FASTUM GEL</t>
  </si>
  <si>
    <t>Klarithromycin</t>
  </si>
  <si>
    <t>75490</t>
  </si>
  <si>
    <t>KLACID 250</t>
  </si>
  <si>
    <t>POR TBL FLM 14X250MG</t>
  </si>
  <si>
    <t>Levothyroxin, sodná sůl</t>
  </si>
  <si>
    <t>EUTHYROX 100 MIKROGRAMŮ</t>
  </si>
  <si>
    <t>POR TBL NOB 100X100RG</t>
  </si>
  <si>
    <t>Losartan</t>
  </si>
  <si>
    <t>13892</t>
  </si>
  <si>
    <t>Meloxikam</t>
  </si>
  <si>
    <t>112562</t>
  </si>
  <si>
    <t>RECOXA 15</t>
  </si>
  <si>
    <t>POR TBL NOB 60X15MG</t>
  </si>
  <si>
    <t>Metoklopramid</t>
  </si>
  <si>
    <t>DEGAN 10 MG TABLETY</t>
  </si>
  <si>
    <t>POR TBL NOB 40X10MG</t>
  </si>
  <si>
    <t>Mometason</t>
  </si>
  <si>
    <t>16457</t>
  </si>
  <si>
    <t>NASONEX</t>
  </si>
  <si>
    <t>NAS SPR SUS 140X50RG</t>
  </si>
  <si>
    <t>47300</t>
  </si>
  <si>
    <t>DRM CRM 1X30GM 0.1%</t>
  </si>
  <si>
    <t>132531</t>
  </si>
  <si>
    <t>HELICID 20</t>
  </si>
  <si>
    <t>Organo-heparinoid</t>
  </si>
  <si>
    <t>HEPAROID LÉČIVA</t>
  </si>
  <si>
    <t>Perindopril</t>
  </si>
  <si>
    <t>85156</t>
  </si>
  <si>
    <t>PRENESSA 4 MG</t>
  </si>
  <si>
    <t>85159</t>
  </si>
  <si>
    <t>POR TBL NOB 90X4MG</t>
  </si>
  <si>
    <t>Rosuvastatin</t>
  </si>
  <si>
    <t>159106</t>
  </si>
  <si>
    <t>APO-ROSUVASTATIN 10 MG</t>
  </si>
  <si>
    <t>POR TBL FLM 28X10MG</t>
  </si>
  <si>
    <t>Sodná sůl metamizolu</t>
  </si>
  <si>
    <t>NOVALGIN TABLETY</t>
  </si>
  <si>
    <t>POR TBL FLM 20X500MG</t>
  </si>
  <si>
    <t>Spironolakton</t>
  </si>
  <si>
    <t>POR TBL NOB 100X25MG</t>
  </si>
  <si>
    <t>Sulfamethoxazol a trimethoprim</t>
  </si>
  <si>
    <t>POR TBL NOB 20X480MG</t>
  </si>
  <si>
    <t>Theofylin</t>
  </si>
  <si>
    <t>48232</t>
  </si>
  <si>
    <t>THEOPLUS 300</t>
  </si>
  <si>
    <t>POR TBL PRO 30X300MG</t>
  </si>
  <si>
    <t>61238</t>
  </si>
  <si>
    <t>Tolperison</t>
  </si>
  <si>
    <t>MYDOCALM 150 MG</t>
  </si>
  <si>
    <t>Tramadol</t>
  </si>
  <si>
    <t>112003</t>
  </si>
  <si>
    <t>TRAMADOL RETARD ACTAVIS 100 MG</t>
  </si>
  <si>
    <t>POR TBL PRO 20X100MG</t>
  </si>
  <si>
    <t>Tramadol, kombinace</t>
  </si>
  <si>
    <t>179333</t>
  </si>
  <si>
    <t>DORETA 75 MG/650 MG</t>
  </si>
  <si>
    <t>Valsartan</t>
  </si>
  <si>
    <t>151084</t>
  </si>
  <si>
    <t>KYLOTAN 160 MG</t>
  </si>
  <si>
    <t>POR TBL FLM 28X160MG</t>
  </si>
  <si>
    <t>Zolpidem</t>
  </si>
  <si>
    <t>16286</t>
  </si>
  <si>
    <t>STILNOX</t>
  </si>
  <si>
    <t>Jiná</t>
  </si>
  <si>
    <t>Jiný</t>
  </si>
  <si>
    <t>93054</t>
  </si>
  <si>
    <t>ORTÉZA KOLENNÍ DLOUHÁ S NASTAVITELNÝM KLOUBEM 4039</t>
  </si>
  <si>
    <t>NASTAVITELNÝ KLOUB, DÉLKA 45, 55, 67 CM, PEVNÁ FIXACE, UNIVERZ. VELIKOST, MODRÁ</t>
  </si>
  <si>
    <t>93108</t>
  </si>
  <si>
    <t>ORTÉZA ZÁPĚSTÍ LIGAFLEX CLASSIC 2435 P/L</t>
  </si>
  <si>
    <t>PEVNÁ ORTÉZA, ODSTRANITELNÉ DLAHY PROSTUPNÉ RTG</t>
  </si>
  <si>
    <t>Diosmin, kombinace</t>
  </si>
  <si>
    <t>169278</t>
  </si>
  <si>
    <t>Escitalopram</t>
  </si>
  <si>
    <t>Gabapentin</t>
  </si>
  <si>
    <t>84400</t>
  </si>
  <si>
    <t>POR CPS DUR 100X300MG</t>
  </si>
  <si>
    <t>78556</t>
  </si>
  <si>
    <t>LÍMEC POLYSTYRENOVÝ</t>
  </si>
  <si>
    <t>78575</t>
  </si>
  <si>
    <t>ORTÉZA PÁTEŘE - TYP JEWETT KORZET</t>
  </si>
  <si>
    <t>STAVEBNICE</t>
  </si>
  <si>
    <t>Ciprofloxacin</t>
  </si>
  <si>
    <t>Citalopram</t>
  </si>
  <si>
    <t>Gestoden a ethinylestradiol</t>
  </si>
  <si>
    <t>97557</t>
  </si>
  <si>
    <t>LINDYNETTE 20</t>
  </si>
  <si>
    <t>POR TBL OBD 3X21</t>
  </si>
  <si>
    <t>Lamotrigin</t>
  </si>
  <si>
    <t>17143</t>
  </si>
  <si>
    <t>LAMICTAL 100 MG</t>
  </si>
  <si>
    <t>Levetiracetam</t>
  </si>
  <si>
    <t>175089</t>
  </si>
  <si>
    <t>DRETACEN 500 MG</t>
  </si>
  <si>
    <t>POR TBL FLM 50X500MG</t>
  </si>
  <si>
    <t>Všeobecná ambulance</t>
  </si>
  <si>
    <t>Amb.-léčba bolest.stavů při neurochirurg</t>
  </si>
  <si>
    <t>Standardní lůžková péče</t>
  </si>
  <si>
    <t>Přehled plnění PL - Preskripce léčivých přípravků dle objemu Kč mimo PL</t>
  </si>
  <si>
    <t>M01AC06 - Meloxikam</t>
  </si>
  <si>
    <t>N03AX09 - Lamotrigin</t>
  </si>
  <si>
    <t>N02CC01 - Sumatriptan</t>
  </si>
  <si>
    <t>N02CC01</t>
  </si>
  <si>
    <t>M01AC06</t>
  </si>
  <si>
    <t>N03AX09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</si>
  <si>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</si>
  <si>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</si>
  <si>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</si>
  <si>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</si>
  <si>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</si>
  <si>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</si>
  <si>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</si>
  <si>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</si>
  <si>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</si>
  <si>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(112 02 030)</t>
  </si>
  <si>
    <t>50115006</t>
  </si>
  <si>
    <t>508 SZM DBS (112 02 006)</t>
  </si>
  <si>
    <t>50115090</t>
  </si>
  <si>
    <t>509 SZM zubolékařský (112 02 110)</t>
  </si>
  <si>
    <t>50115005</t>
  </si>
  <si>
    <t>511 SZM neurostimulace (112 02 005)</t>
  </si>
  <si>
    <t>50115070</t>
  </si>
  <si>
    <t>513 SZM katetry, stenty, porty (112 02 101)</t>
  </si>
  <si>
    <t>50115001</t>
  </si>
  <si>
    <t>517 SZM kardiostimulátory (112 02 001)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</si>
  <si>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</si>
  <si>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</si>
  <si>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</si>
  <si>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</si>
  <si>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</si>
  <si>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</si>
  <si>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</si>
  <si>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</si>
  <si>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ZA007</t>
  </si>
  <si>
    <t>Obinadlo pruban č.  9 427309</t>
  </si>
  <si>
    <t>ZA423</t>
  </si>
  <si>
    <t>Obinadlo elastické idealtex 12 cm x 5 m 931063</t>
  </si>
  <si>
    <t>Obinadlo elastické idealtex 12 cm x 5 m 9310633</t>
  </si>
  <si>
    <t>ZA446</t>
  </si>
  <si>
    <t>Vata buničitá přířezy 20 x 30 cm 1230200129</t>
  </si>
  <si>
    <t>ZA459</t>
  </si>
  <si>
    <t>Kompresa AB 10 x 20 cm / 1 ks sterilní 1230114021</t>
  </si>
  <si>
    <t>ZA547</t>
  </si>
  <si>
    <t>Krytí inadine nepřilnavé 9,5 x 9,5 cm 1/10 SYS01512EE</t>
  </si>
  <si>
    <t>ZA562</t>
  </si>
  <si>
    <t>Náplast cosmopor i. v. 6 x 8 cm 9008054</t>
  </si>
  <si>
    <t>ZA593</t>
  </si>
  <si>
    <t>Tampon sterilní stáčený 20 x 20 cm   / 5 ks 28003</t>
  </si>
  <si>
    <t>ZB084</t>
  </si>
  <si>
    <t>Náplast transpore 2,5   x 9,14 1527-1</t>
  </si>
  <si>
    <t>Náplast transpore 2,5 x 9,14 cm 1527-1</t>
  </si>
  <si>
    <t>ZC100</t>
  </si>
  <si>
    <t>Vata buničitá dělená 2 role / 500 ks 40 x 50 mm 1230200310</t>
  </si>
  <si>
    <t>ZC845</t>
  </si>
  <si>
    <t>Kompresa NT 10 x 20 cm / 5 ks sterilní 26621</t>
  </si>
  <si>
    <t>ZE090</t>
  </si>
  <si>
    <t>Krytí sterilní VECA-C bal. á 50 ks BED:392020</t>
  </si>
  <si>
    <t>ZH012</t>
  </si>
  <si>
    <t>Náplast micropore 2,50 cm x 9,15 m 7600-1</t>
  </si>
  <si>
    <t>Náplast micropore 2,50 cm x 9,15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</si>
  <si>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</si>
  <si>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</si>
  <si>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</si>
  <si>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</si>
  <si>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</si>
  <si>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</si>
  <si>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ZA629</t>
  </si>
  <si>
    <t>Tampon 19 x 20 cm / 5 ks sterilní stáčený 442</t>
  </si>
  <si>
    <t>ZA730</t>
  </si>
  <si>
    <t>Mandren zelený 4219120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</si>
  <si>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</si>
  <si>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</si>
  <si>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</si>
  <si>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</si>
  <si>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</si>
  <si>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</si>
  <si>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</si>
  <si>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</si>
  <si>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ZA791</t>
  </si>
  <si>
    <t>Stříkačka janett 140-160 ml MED114408</t>
  </si>
  <si>
    <t>ZA883</t>
  </si>
  <si>
    <t>Rourka rektální CH18, délka 40 cm 19-18.100</t>
  </si>
  <si>
    <t>ZA965</t>
  </si>
  <si>
    <t>Stříkačka inzulínová omnican 1 ml 100j bal. á 100 ks 9151141S</t>
  </si>
  <si>
    <t>ZB173</t>
  </si>
  <si>
    <t>Maska kyslíková dospělá s hadičkou H-103013</t>
  </si>
  <si>
    <t>ZB249</t>
  </si>
  <si>
    <t>Sáček močový 2000 ml s kříž.výpustí, sterilní A-TNU201601</t>
  </si>
  <si>
    <t>Sáček močový 2000 ml s křížovou výpustí sterilní ZAR-TNU201601</t>
  </si>
  <si>
    <t>Sáček močový 2000 ml s křížovou výpustí sterilní ZAR-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</si>
  <si>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</si>
  <si>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</si>
  <si>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</si>
  <si>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</si>
  <si>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</si>
  <si>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</si>
  <si>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</si>
  <si>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</si>
  <si>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</si>
  <si>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</si>
  <si>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</si>
  <si>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</si>
  <si>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</si>
  <si>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</si>
  <si>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</si>
  <si>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</si>
  <si>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</si>
  <si>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9151125S</t>
  </si>
  <si>
    <t>Stříkačka inzulinová omnican 0,5 ml 100j s jehlou 30 G</t>
  </si>
  <si>
    <t>ZC498</t>
  </si>
  <si>
    <t>Držák močových sáčků UH 800800100</t>
  </si>
  <si>
    <t>ZC769</t>
  </si>
  <si>
    <t>Hadička spojovací HS 1,8 x 450LL 606301</t>
  </si>
  <si>
    <t>ZD808</t>
  </si>
  <si>
    <t>Kanyla vasofix 22G modrá safety 4269098S-01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</si>
  <si>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</si>
  <si>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</si>
  <si>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</si>
  <si>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</si>
  <si>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</si>
  <si>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</si>
  <si>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</si>
  <si>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</si>
  <si>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</si>
  <si>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</si>
  <si>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</si>
  <si>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</si>
  <si>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</si>
  <si>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Tyčinka vatová medcomfort + glyc. citónová příchuť bal. á 75</t>
  </si>
  <si>
    <t>ZJ569</t>
  </si>
  <si>
    <t>Proužky Accu-Check senzor komfort Pro Control á 50 ks</t>
  </si>
  <si>
    <t>Proužky Accu-Check senzor komfort Pro Control á 50 ks 04927290</t>
  </si>
  <si>
    <t>ZK799</t>
  </si>
  <si>
    <t>Zátka combi červená 4495101</t>
  </si>
  <si>
    <t>ZL105</t>
  </si>
  <si>
    <t>Nástavec pro odběr moče ke zkumavce vacuete 331980450251</t>
  </si>
  <si>
    <t>ZA731</t>
  </si>
  <si>
    <t>Mandren růžový 4219104</t>
  </si>
  <si>
    <t>ZB268</t>
  </si>
  <si>
    <t>Stojan sedimentační 836 072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</si>
  <si>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</si>
  <si>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</si>
  <si>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</si>
  <si>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</si>
  <si>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</si>
  <si>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</si>
  <si>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</si>
  <si>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</si>
  <si>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</si>
  <si>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</si>
  <si>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</si>
  <si>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</si>
  <si>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</si>
  <si>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</si>
  <si>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ZD370</t>
  </si>
  <si>
    <t>Rukavice nitril promedica bez p.M á 100 ks 98897</t>
  </si>
  <si>
    <t>ZK482</t>
  </si>
  <si>
    <t>Rukavice operační latexové bez pudru ortpedic vel. 8,0</t>
  </si>
  <si>
    <t>ZK483</t>
  </si>
  <si>
    <t>Rukavice operační latexové bez pudru ortpedic vel. 7,5</t>
  </si>
  <si>
    <t>ZL073</t>
  </si>
  <si>
    <t>Rukavice operační gammex bez pudru PF EnLite vel. 7,5 353385</t>
  </si>
  <si>
    <t>ZL074</t>
  </si>
  <si>
    <t>Rukavice operační gammex bez pudru PF EnLite vel. 8,0 353386</t>
  </si>
  <si>
    <t>ZL131</t>
  </si>
  <si>
    <t>Rukavice nitril promedica bez p.L á 100 ks 98898</t>
  </si>
  <si>
    <t>ZA425</t>
  </si>
  <si>
    <t>Obinadlo hydrofilní 10 cm x   5 m 13007</t>
  </si>
  <si>
    <t>ZA451</t>
  </si>
  <si>
    <t>Náplast omniplast 5 cm x 9,2 m 900429</t>
  </si>
  <si>
    <t>Náplast omniplast 5 cm x 9,2 m 9004540 (900429)</t>
  </si>
  <si>
    <t>Kompresa AB 10 x 20 cm / 1 ks sterilní NT savá 1230114021</t>
  </si>
  <si>
    <t>ZA557</t>
  </si>
  <si>
    <t>Kompresa gáza 10 x 20 cm / 5 ks ster.26013</t>
  </si>
  <si>
    <t>ZA576</t>
  </si>
  <si>
    <t>Mediset pro močovou katetriz. á 20 ks 455271</t>
  </si>
  <si>
    <t>Mediset pro močovou katetriz. á 20 ks 4552710</t>
  </si>
  <si>
    <t>ZA580</t>
  </si>
  <si>
    <t xml:space="preserve">Podkolenky cambren C  K2 střední 997395/2 </t>
  </si>
  <si>
    <t>ZA643</t>
  </si>
  <si>
    <t>Kompresa vliwasoft 10 x 20 nesterilní á 100 ks 12070</t>
  </si>
  <si>
    <t>ZD634</t>
  </si>
  <si>
    <t>Krytí mepilex border sacrum 23 x 23 cm bal. á 5 ks 282400-01</t>
  </si>
  <si>
    <t>ZD668</t>
  </si>
  <si>
    <t>Kompresa gáza 10 x 10 cm / 5 ks sterilní bal. á 650 ks 1325019275</t>
  </si>
  <si>
    <t>Kompresa gáza 10 x 10 cm / 5 ks sterilní 1325019275</t>
  </si>
  <si>
    <t>ZE748</t>
  </si>
  <si>
    <t>Krytí melgisorb Ag alginátové absorpční 10 x 10 cm bal. á 10 ks 256100-00</t>
  </si>
  <si>
    <t>ZI558</t>
  </si>
  <si>
    <t>Náplast curapor   7 x   5 cm 22 120 ( náhrada za cosmopor )</t>
  </si>
  <si>
    <t>ZA442</t>
  </si>
  <si>
    <t>Steh náplasťový Steri-strip 6 x 75 mm bal. á 50 ks R1541</t>
  </si>
  <si>
    <t>ZA471</t>
  </si>
  <si>
    <t>Náplast curaplast poinjekční bal. á 250 ks 30625</t>
  </si>
  <si>
    <t>ZA526</t>
  </si>
  <si>
    <t>Krytí sorbalgon 10 x 10 cm bal. á 10 ks 999595</t>
  </si>
  <si>
    <t>ZA630</t>
  </si>
  <si>
    <t>Tampon  9 x 9 cm / 5 ks sterilní stáčený karton á 500 ks 1230110421</t>
  </si>
  <si>
    <t>ZF716</t>
  </si>
  <si>
    <t>Obinadlo fixační peha-haft 6cm á 20m 9324471</t>
  </si>
  <si>
    <t>ZA707</t>
  </si>
  <si>
    <t>Katetr močový foley 12CH bal. á 12 ks 1125-02</t>
  </si>
  <si>
    <t>ZA727</t>
  </si>
  <si>
    <t>Kontejner 30 ml sterilní 331690251750</t>
  </si>
  <si>
    <t>ZA738</t>
  </si>
  <si>
    <t>Filtr mini spike zelený 4550242</t>
  </si>
  <si>
    <t>Stříkačka inzulínová omnican 1 ml 100j bal. á 100 ks</t>
  </si>
  <si>
    <t>ZB006</t>
  </si>
  <si>
    <t>Teploměr digitální thermoval basic 9250391</t>
  </si>
  <si>
    <t>ZB066</t>
  </si>
  <si>
    <t>Stříkačka janett 100 ml s adapt. PLS1710</t>
  </si>
  <si>
    <t>ZB724</t>
  </si>
  <si>
    <t>Kapilára sedimentační kalibrovaná 727111</t>
  </si>
  <si>
    <t>ZB754</t>
  </si>
  <si>
    <t>Zkumavka černá 2 ml 454073</t>
  </si>
  <si>
    <t>ZB774</t>
  </si>
  <si>
    <t>Zkumavka červená 5 ml gel 456071</t>
  </si>
  <si>
    <t>ZB844</t>
  </si>
  <si>
    <t>Esmarch 6 x 125 KVS 06125</t>
  </si>
  <si>
    <t>ZC906</t>
  </si>
  <si>
    <t>Škrtidlo se sponou KVS25500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</si>
  <si>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</si>
  <si>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</si>
  <si>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</si>
  <si>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</si>
  <si>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</si>
  <si>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</si>
  <si>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ZH491</t>
  </si>
  <si>
    <t>Stříkačka 50 - 60 ml LL MRG00711</t>
  </si>
  <si>
    <t>ZI179</t>
  </si>
  <si>
    <t>Zkumavka s mediem+ flovakovaný tampon eSwab růžový 490CE.A</t>
  </si>
  <si>
    <t>ZI182</t>
  </si>
  <si>
    <t>Zkumavka + aplikátor s chem.stabilizátorem UriSwab žlutá 802CE.A</t>
  </si>
  <si>
    <t>ZB057</t>
  </si>
  <si>
    <t>Katetr močový bez balónku tiemann, délka 40 cm CH12 14-12.200</t>
  </si>
  <si>
    <t>Katetr močový bez balónku tiemann CH22 , délka 40 cm 14-</t>
  </si>
  <si>
    <t>ZE850</t>
  </si>
  <si>
    <t>Nůžky oční rovné iris TK-AK 434-11</t>
  </si>
  <si>
    <t>ZB889</t>
  </si>
  <si>
    <t>Filtr injekční kapalinový 0,2ul RowePhil 25, plocha 4 cm2  A-6328</t>
  </si>
  <si>
    <t>ZK158</t>
  </si>
  <si>
    <t>Stříkačka inzulinová KD-JECT III 0,5 ml 100j 0,30 x 8 mm</t>
  </si>
  <si>
    <t>ZA360</t>
  </si>
  <si>
    <t>Jehla sterican 0,5 x 25 mm oranžová 9186158</t>
  </si>
  <si>
    <t>ZB352</t>
  </si>
  <si>
    <t>Jehla spinocan G19 88 mm sloní kost 4501195</t>
  </si>
  <si>
    <t>ZL072</t>
  </si>
  <si>
    <t>Rukavice operační gammex bez pudru PF EnLite vel. 7,0 353384</t>
  </si>
  <si>
    <t>Rukavice operační gammex bez pudru PF EnLite vel. 7,0</t>
  </si>
  <si>
    <t>Rukavice operační gammex bez pudru PF EnLite vel. 8,0</t>
  </si>
  <si>
    <t>396404</t>
  </si>
  <si>
    <t>-Zinek práškový k likvidaci rtuti 25g</t>
  </si>
  <si>
    <t>ZA464</t>
  </si>
  <si>
    <t>Kompresa NT 10 x 10 cm / 2 ks sterilní 26520</t>
  </si>
  <si>
    <t>ZA544</t>
  </si>
  <si>
    <t>Krytí inadine nepřilnavé 5,0 x 5,0 cm 1/10 SYS01481EE</t>
  </si>
  <si>
    <t>Krytí melgisorb Ag alginátové absorpční 10 x 10 cm bal. á 10</t>
  </si>
  <si>
    <t>ZF076</t>
  </si>
  <si>
    <t>Tampon 19 x 20 cm / 3 ks sterilní stáčený 0444</t>
  </si>
  <si>
    <t>ZA008</t>
  </si>
  <si>
    <t>Obinadlo pruban č.10 427310</t>
  </si>
  <si>
    <t>Obinadlo pruban č.10 4273101</t>
  </si>
  <si>
    <t>ZA418</t>
  </si>
  <si>
    <t>Náplast metaline pod TS 8 x 9 cm 23094</t>
  </si>
  <si>
    <t>ZA424</t>
  </si>
  <si>
    <t>Obinadlo elastické idealtex 14 cm x 5 m 931064</t>
  </si>
  <si>
    <t>Obinadlo elastické idealtex 14 cm x 5 m 9310643</t>
  </si>
  <si>
    <t>ZA439</t>
  </si>
  <si>
    <t>Obinadlo pruban č.  6 427306</t>
  </si>
  <si>
    <t>ZA444</t>
  </si>
  <si>
    <t>Tampon 20 x 19 cm nesterilní stáčený 1320300404</t>
  </si>
  <si>
    <t>ZA476</t>
  </si>
  <si>
    <t>Krytí mepilex border lite 10 x 10 cm bal. á 5 ks 281300-00</t>
  </si>
  <si>
    <t>ZA537</t>
  </si>
  <si>
    <t>Krytí mepilex heel 13 x 20 cm bal. á 5 ks 288100-01</t>
  </si>
  <si>
    <t>ZA540</t>
  </si>
  <si>
    <t>Náplast omnifix E 15 cm x 10 m 900651</t>
  </si>
  <si>
    <t>Náplast omnifix E 15 cm x 10 m 9006513</t>
  </si>
  <si>
    <t>ZA571</t>
  </si>
  <si>
    <t>Mediset pro anestezii 4706312</t>
  </si>
  <si>
    <t>ZA617</t>
  </si>
  <si>
    <t>Tampon TC-OC k ošetření dutiny ústní á 250 ks 12240</t>
  </si>
  <si>
    <t>ZA656</t>
  </si>
  <si>
    <t>Tampon NT 20 x 20 cm nesterilní 05500</t>
  </si>
  <si>
    <t>ZC550</t>
  </si>
  <si>
    <t>Krytí mepilex silikonový Ag 10 x 10 cm bal. á 5 ks 287110-00</t>
  </si>
  <si>
    <t>ZC701</t>
  </si>
  <si>
    <t>Náplast tegaderm 9 x 10 cm 9546HP</t>
  </si>
  <si>
    <t>ZC885</t>
  </si>
  <si>
    <t>Náplast omnifix E 10 cm x 10 m 900650</t>
  </si>
  <si>
    <t>ZD102</t>
  </si>
  <si>
    <t>Náplast cosmos strip 6 cm x 2 cm  (náhrada za náplast curity) 5302951</t>
  </si>
  <si>
    <t>ZD104</t>
  </si>
  <si>
    <t>Náplast omniplast 10,0 cm x 10,0 m 9004472 (900535)</t>
  </si>
  <si>
    <t>ZD599</t>
  </si>
  <si>
    <t>Krytí atrauman 7,5 x 10 cm bal. á 10 ks 499513</t>
  </si>
  <si>
    <t>ZD633</t>
  </si>
  <si>
    <t>Krytí mepilex border sacrum 18 x 18 cm bal. á 5 ks 282000-01</t>
  </si>
  <si>
    <t>ZI973</t>
  </si>
  <si>
    <t>Pěna malá  V.A.C M6275051</t>
  </si>
  <si>
    <t>ZA611</t>
  </si>
  <si>
    <t>Tampon 19 x 20 cm / 30 ks sterilní stáčený 0432</t>
  </si>
  <si>
    <t>ZD746</t>
  </si>
  <si>
    <t>Krytí atrauman Ag 10 x 10 cm bal. á 3 ks 499572</t>
  </si>
  <si>
    <t>ZK646</t>
  </si>
  <si>
    <t>Náplast tegaderm CHG 8,5 x 11,5 cm na CŽK-antibakt. bal. á 25 ks 1657R</t>
  </si>
  <si>
    <t>ZF715</t>
  </si>
  <si>
    <t>Obinadlo fixační peha-haft 4cm á 4m 932411</t>
  </si>
  <si>
    <t>ZA170</t>
  </si>
  <si>
    <t>Pásek k TS kanyle pěnový 520000</t>
  </si>
  <si>
    <t>ZA687</t>
  </si>
  <si>
    <t>Sáček močový curity s hod.diurézou 200 ml 6502</t>
  </si>
  <si>
    <t>ZA688</t>
  </si>
  <si>
    <t>Sáček močový curity s hod.diurézou 400 ml 8150</t>
  </si>
  <si>
    <t>ZA737</t>
  </si>
  <si>
    <t>Filtr mini spike modrý 4550234</t>
  </si>
  <si>
    <t>ZA749</t>
  </si>
  <si>
    <t>Stříkačka omnifix 50 ml 4617509F</t>
  </si>
  <si>
    <t>ZA812</t>
  </si>
  <si>
    <t>Uzávěr do katetrů 4435001</t>
  </si>
  <si>
    <t>ZA858</t>
  </si>
  <si>
    <t>Souprava infuzní dosifix 4037014</t>
  </si>
  <si>
    <t>ZA897</t>
  </si>
  <si>
    <t>Nůž na stehy krátký sterilní bal. á 100 ks 11.000.00.010</t>
  </si>
  <si>
    <t>ZB041</t>
  </si>
  <si>
    <t>Systém hrudní drenáže atrium 1cestný 3600-100</t>
  </si>
  <si>
    <t>ZB103</t>
  </si>
  <si>
    <t>Láhev k odsávačce flovac 2l hadice 1,8 m 000-036-021</t>
  </si>
  <si>
    <t>ZB295</t>
  </si>
  <si>
    <t>Filtr iso-gard bal. á 20 ks 28012</t>
  </si>
  <si>
    <t>ZB386</t>
  </si>
  <si>
    <t>Kanyla ET 7,5 s manžetou 9475E cen.nab. CZ130043</t>
  </si>
  <si>
    <t>ZB387</t>
  </si>
  <si>
    <t>Kanyla ET 8,0 s manžetou 9480E cen.nab. CZ130043</t>
  </si>
  <si>
    <t>ZB388</t>
  </si>
  <si>
    <t>Kanyla ET 8,5 s manžetou 9485E cen.nab. CZ130043</t>
  </si>
  <si>
    <t>ZB449</t>
  </si>
  <si>
    <t>Kanyla ET 7,0 s manžetou 9570E cen.nab. CZ130043</t>
  </si>
  <si>
    <t>ZB453</t>
  </si>
  <si>
    <t>Lopatka dřevěná ústní sterilní bal. á 100 ks 4700096</t>
  </si>
  <si>
    <t>ZB543</t>
  </si>
  <si>
    <t>Souprava odběrová tracheální G05206</t>
  </si>
  <si>
    <t>ZB582</t>
  </si>
  <si>
    <t>Rampa 5 kohouty discofix proset - 5 x konektor 4085450SF</t>
  </si>
  <si>
    <t>ZB736</t>
  </si>
  <si>
    <t>Stříkačka janett 100 ml + L adaptér á 50 ks 2022C30</t>
  </si>
  <si>
    <t>ZB759</t>
  </si>
  <si>
    <t>Zkumavka červená 8 ml gel 455071</t>
  </si>
  <si>
    <t>ZB772</t>
  </si>
  <si>
    <t>Přechodka adaptér luer 450070</t>
  </si>
  <si>
    <t>ZB801</t>
  </si>
  <si>
    <t>Transofix krátký trn á 50 ks 4090500</t>
  </si>
  <si>
    <t>ZB815</t>
  </si>
  <si>
    <t>Stříkačka k perfusoru černá s jehlou 50 ml 8728828F</t>
  </si>
  <si>
    <t>ZB940</t>
  </si>
  <si>
    <t>Manžeta pro dospělé k monit. Datex 25-40 cm KVS M2 5ZOM C12,13</t>
  </si>
  <si>
    <t>ZB948</t>
  </si>
  <si>
    <t>Mikronebulizér MicroMist bal. á 50 ks 41891</t>
  </si>
  <si>
    <t>ZB994</t>
  </si>
  <si>
    <t>Stříkačka arteriální 3 ml á 100 ks 275603</t>
  </si>
  <si>
    <t>ZC059</t>
  </si>
  <si>
    <t>Láhev redon drenofast 400 ml-kompletní bal. á 40 ks 28 400</t>
  </si>
  <si>
    <t>ZC177</t>
  </si>
  <si>
    <t>Systém odsávací uzavřený TC CH14 wet pack 54 cm / 72 h 2276-5</t>
  </si>
  <si>
    <t>Systém odsávací uzavřený TC CH14 wet pack 54 cm / 72 h</t>
  </si>
  <si>
    <t>ZC262</t>
  </si>
  <si>
    <t>Převodník tlakový PX2X2 bal. á 10 ks T001741A</t>
  </si>
  <si>
    <t>ZC366</t>
  </si>
  <si>
    <t>Převodník tlakový PX260 á 20 ks T100209A</t>
  </si>
  <si>
    <t>Převodník tlakový PX260 bal. 150 cm bal. á 20 ks T100209A</t>
  </si>
  <si>
    <t>ZC648</t>
  </si>
  <si>
    <t>Elektroda EKG s gelem ovál 51 x 33 mm pro dospělé H-108006</t>
  </si>
  <si>
    <t>Elektroda EKG s gelem ovál 51 x 33 mm pro dospělé H-</t>
  </si>
  <si>
    <t>ZC698</t>
  </si>
  <si>
    <t>Maska kyslík.+ hadička pro dosp.1105000</t>
  </si>
  <si>
    <t>ZC863</t>
  </si>
  <si>
    <t>Hadička spojovací HS 1,8 x 1800LL 606304</t>
  </si>
  <si>
    <t>ZD223</t>
  </si>
  <si>
    <t>Čidlo průtoku vzduchu-flow senzor 281637(279331)</t>
  </si>
  <si>
    <t>ZD403</t>
  </si>
  <si>
    <t>Hadice odsávací 2 kohouty 8/10, délka 270 cm Softub TA 8271</t>
  </si>
  <si>
    <t>Hadice odsávací 2 kohouty 8/10, délka 270 cm Softub TA</t>
  </si>
  <si>
    <t>ZD455</t>
  </si>
  <si>
    <t>Filtr pro dospělé s portem 038-41-365</t>
  </si>
  <si>
    <t>ZD457</t>
  </si>
  <si>
    <t>Okruh anesteziologický 1,6 m hadice 0,8 m, vak 2 l 038-01-110</t>
  </si>
  <si>
    <t>ZD458</t>
  </si>
  <si>
    <t>Spojka vrapovaná roztaž.rovná 15F 038-61-311</t>
  </si>
  <si>
    <t>ZD462</t>
  </si>
  <si>
    <t>Nos umělý termotrach 038-41-250</t>
  </si>
  <si>
    <t>ZD499</t>
  </si>
  <si>
    <t>Manžeta pro dospělé 14 x 50 cm KVS M2 5ZOM C13</t>
  </si>
  <si>
    <t>ZD725</t>
  </si>
  <si>
    <t>Maska aerosolová pro dospělé 032-10-007</t>
  </si>
  <si>
    <t>ZF233</t>
  </si>
  <si>
    <t>Stříkačka arteriální 3 ml line-draw L/S á 200 ks 4043E</t>
  </si>
  <si>
    <t>ZF896</t>
  </si>
  <si>
    <t>Sáček močový S-Bag 2000 ml 120 cm 673044</t>
  </si>
  <si>
    <t>Zkumavka s mediem+ flovakovaný tampon eSwab růžový</t>
  </si>
  <si>
    <t>Zkumavka + aplikátor s chem.stabilizátorem UriSwab žlutá</t>
  </si>
  <si>
    <t>ZI436</t>
  </si>
  <si>
    <t>Brýle kyslíkové SOFT H-103106</t>
  </si>
  <si>
    <t>ZJ109</t>
  </si>
  <si>
    <t>Vzduchovod ústní guedel / 60 mm bal. á 10 ks 311060</t>
  </si>
  <si>
    <t>ZJ117</t>
  </si>
  <si>
    <t>Adaptér jednorázový k senzoru  CO2 á 20 ks 415036-001</t>
  </si>
  <si>
    <t>ZJ312</t>
  </si>
  <si>
    <t>Sonda žaludeční CH16 1200mm s RTG linkou 412016</t>
  </si>
  <si>
    <t>Sonda žaludeční CH16 1200 mm s RTG linkou bal. á 50 ks</t>
  </si>
  <si>
    <t>ZJ659</t>
  </si>
  <si>
    <t>Kohout trojcestný s bezjehlovým konektorem Discofix C bal. á 100 ks</t>
  </si>
  <si>
    <t>Kohout trojcestný s bezjehlovým konektorem Discofix C bal.</t>
  </si>
  <si>
    <t>ZJ695</t>
  </si>
  <si>
    <t>Sonda žaludeční CH14 1200mm s RTG linkou 412014</t>
  </si>
  <si>
    <t>Sonda žaludeční CH14 1200 mm s RTG linkou bal. á 50 ks</t>
  </si>
  <si>
    <t>ZJ696</t>
  </si>
  <si>
    <t>Sonda žaludeční CH18 1200 mm s RTG linkou bal. á 30 ks</t>
  </si>
  <si>
    <t>ZK179</t>
  </si>
  <si>
    <t>Sonda žaludeční CH12 1200mm s RTG linkou bal. á 10 ks 412012</t>
  </si>
  <si>
    <t>ZK445</t>
  </si>
  <si>
    <t>Rampa 3 kohouty discofix proset - 3 x konektor 4085434SF</t>
  </si>
  <si>
    <t>ZK798</t>
  </si>
  <si>
    <t xml:space="preserve">Zátka combi modrá 4495152 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</si>
  <si>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</si>
  <si>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</si>
  <si>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</si>
  <si>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</si>
  <si>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</si>
  <si>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</si>
  <si>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</si>
  <si>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</si>
  <si>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ZL525</t>
  </si>
  <si>
    <t>Snímač somasensor pro INVOS cerebrální oxymetrii pro dospělé bal. á 10</t>
  </si>
  <si>
    <t>Snímač somasensor pro INVOS cerebrální oxymetrii pro</t>
  </si>
  <si>
    <t>ZA652</t>
  </si>
  <si>
    <t>Tunelizátor k ICP čidlu á 5 ks 090506-002</t>
  </si>
  <si>
    <t>ZB069</t>
  </si>
  <si>
    <t>Držák skalpelových čepelek 3 BB073R</t>
  </si>
  <si>
    <t>ZB298</t>
  </si>
  <si>
    <t>Trokar hrudní F16 bal. á 10 ks 8888561035</t>
  </si>
  <si>
    <t>ZB310</t>
  </si>
  <si>
    <t>Kanyla ET 8.0 mm s manž. bal. á 20 ks 100/199/080</t>
  </si>
  <si>
    <t>ZB802</t>
  </si>
  <si>
    <t>Čidlo  ICP neurovent-PTO5F multiparametrové 95008</t>
  </si>
  <si>
    <t>ZB816</t>
  </si>
  <si>
    <t>Hadička spojovací-perfusor černá 150 cm á 100 ks 8722919</t>
  </si>
  <si>
    <t>ZC297</t>
  </si>
  <si>
    <t>Manžeta 2-had.ovin. 17 x 60 cm KVS M2K 60</t>
  </si>
  <si>
    <t>ZC904</t>
  </si>
  <si>
    <t>Systém odsávací uzavřený TC CH12 wet pack 54 cm / 72 h 227166-4</t>
  </si>
  <si>
    <t>Systém odsávací uzavřený TC CH12 wet pack 54 cm / 72 h</t>
  </si>
  <si>
    <t>ZD151</t>
  </si>
  <si>
    <t>Ambuvak pro dospělé vak 1,5 l 7152000</t>
  </si>
  <si>
    <t>ZD181</t>
  </si>
  <si>
    <t>Kanyla TS SUM:39-8015</t>
  </si>
  <si>
    <t>ZD454</t>
  </si>
  <si>
    <t>Filtr pro dospělé s HME a portem 038-41-355</t>
  </si>
  <si>
    <t>ZE957</t>
  </si>
  <si>
    <t>ZF295</t>
  </si>
  <si>
    <t>Okruh anesteziologický 1,6 m s nízkou poddajností 038-01-130</t>
  </si>
  <si>
    <t>Okruh anesteziologický 1,6 m s nízkou poddajností 038-01-</t>
  </si>
  <si>
    <t>ZF514</t>
  </si>
  <si>
    <t>Kolénko-konektor dvojitě otočné s ods. portem 010-645</t>
  </si>
  <si>
    <t>ZI239</t>
  </si>
  <si>
    <t>Čidlo saturační na čelo oxi-max bal. á 24 ks MAX-FAST-I</t>
  </si>
  <si>
    <t>ZJ098</t>
  </si>
  <si>
    <t>Vzduchovod nosní 7,0 bal. á 10 ks 321070</t>
  </si>
  <si>
    <t>ZJ099</t>
  </si>
  <si>
    <t>Vzduchovod nosní 7,5 bal. á 10 ks 321075</t>
  </si>
  <si>
    <t>ZJ100</t>
  </si>
  <si>
    <t>Vzduchovod nosní 8,0 bal. á 10 ks 321080</t>
  </si>
  <si>
    <t>ZJ108</t>
  </si>
  <si>
    <t>Vzduchovod ústní guedel / 50 mm bal. á 10 ks 311050</t>
  </si>
  <si>
    <t>ZJ110</t>
  </si>
  <si>
    <t>Vzduchovod ústní guedel / 70 mm bal. á 10 ks 311070</t>
  </si>
  <si>
    <t>ZJ112</t>
  </si>
  <si>
    <t>Vzduchovod ústní guedel / 90 mm bal. á 10 ks 311090</t>
  </si>
  <si>
    <t>ZJ113</t>
  </si>
  <si>
    <t>Vzduchovod ústní guedel / 100 mm bal. á 10 ks 311100</t>
  </si>
  <si>
    <t>ZJ114</t>
  </si>
  <si>
    <t>Vzduchovod ústní guedel / 110 mm bal. á 10 ks 311110</t>
  </si>
  <si>
    <t>ZJ264</t>
  </si>
  <si>
    <t>Manžeta NIBP dvouhadičková 33-47 cm dospělá velká U1889ND (Y0009B)</t>
  </si>
  <si>
    <t>ZJ270</t>
  </si>
  <si>
    <t>Manžeta NIBP dvouhadičková 20,5-28,5 cm dospělá malá U1885ND</t>
  </si>
  <si>
    <t>ZK735</t>
  </si>
  <si>
    <t>Konektor bezjehlový caresite bal. á 200 ks 415122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</si>
  <si>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</si>
  <si>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</si>
  <si>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</si>
  <si>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</si>
  <si>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</si>
  <si>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</si>
  <si>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</si>
  <si>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</si>
  <si>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ZD182</t>
  </si>
  <si>
    <t>Kanyla TS SUM:39-8515</t>
  </si>
  <si>
    <t>ZE366</t>
  </si>
  <si>
    <t>Cévka odsávací 14CH SC371014</t>
  </si>
  <si>
    <t>ZJ111</t>
  </si>
  <si>
    <t>Vzduchovod ústní guedel / 80 mm bal. á 10 ks 311080</t>
  </si>
  <si>
    <t>Roztok Accu-Check Performa Int´l Controls 1+2 level</t>
  </si>
  <si>
    <t>ZC356</t>
  </si>
  <si>
    <t>Systém odsávací uzavřený TC CH14 wet pack 30,5 cm / 72 h 227036-5</t>
  </si>
  <si>
    <t>ZB692</t>
  </si>
  <si>
    <t>Viktorie 1 pod hlavu 30 x 70 cm 503008</t>
  </si>
  <si>
    <t>ZJ583</t>
  </si>
  <si>
    <t>Viktorie 13 pelíšek 60 x 90 cm 503000</t>
  </si>
  <si>
    <t>ZI157</t>
  </si>
  <si>
    <t>Viktorie 3 had 20 x 220 cm 503017</t>
  </si>
  <si>
    <t>ZI159</t>
  </si>
  <si>
    <t>Viktorie 6 sedák vnější průměr 40 cm 503021</t>
  </si>
  <si>
    <t>ZJ580</t>
  </si>
  <si>
    <t>Viktorie 4 bumerang 35 x 200 cm 502512</t>
  </si>
  <si>
    <t>ZD560</t>
  </si>
  <si>
    <t>Viktorie 2 hokejka 30 x 130 x 60 cm 504064</t>
  </si>
  <si>
    <t>ZI158</t>
  </si>
  <si>
    <t>Viktorie 14 had 26 x 200 cm 503017/1</t>
  </si>
  <si>
    <t>ZI160</t>
  </si>
  <si>
    <t>Viktorie 7 polštář 45x 45 504065</t>
  </si>
  <si>
    <t>ZI167</t>
  </si>
  <si>
    <t>Zkumavka EmptyTube bílá PFPM913S</t>
  </si>
  <si>
    <t>ZC052</t>
  </si>
  <si>
    <t>Tlouček drsný 24 x 115 mm 641331213100</t>
  </si>
  <si>
    <t>ZC081</t>
  </si>
  <si>
    <t>Močoměr bez teploměru 710363</t>
  </si>
  <si>
    <t>ZC858</t>
  </si>
  <si>
    <t>Miska třecí drsná 211/1/0 8,1 cm 641331211116</t>
  </si>
  <si>
    <t>ZE039</t>
  </si>
  <si>
    <t>Dlaha splint-fix 16 bal. á 5 ks NKS:60-23</t>
  </si>
  <si>
    <t>ZF427</t>
  </si>
  <si>
    <t>Dlaha splint-fix bal. á 2 ks NKS:60-11</t>
  </si>
  <si>
    <t>ZB818</t>
  </si>
  <si>
    <t>Katetr CVC 3 lumen certofix protect trio 4163214P-S1+set rouškování pro</t>
  </si>
  <si>
    <t>Katetr CVC 3 lumen certofix protect trio 4163214P-S1+set</t>
  </si>
  <si>
    <t>ZC615</t>
  </si>
  <si>
    <t>Katetr CVC 3 lumen certofix trio V720 bal. á 10 ks 4163214P</t>
  </si>
  <si>
    <t>ZC637</t>
  </si>
  <si>
    <t>Arteriofix bal. á 20 ks 20G 5206324</t>
  </si>
  <si>
    <t>ZD053</t>
  </si>
  <si>
    <t>Katetr neurovent-P, 5F 92 946</t>
  </si>
  <si>
    <t>Katetr neurovent-P, 5F 092946</t>
  </si>
  <si>
    <t>ZE265</t>
  </si>
  <si>
    <t>Katetr CVC 3 lumen certofix protect trio V715 15 cm bal. á 10 ks 4162153P</t>
  </si>
  <si>
    <t>ZB209</t>
  </si>
  <si>
    <t>Set transfúzní BLLP pro přetlakovou transfuzi bez vzdušného filtru</t>
  </si>
  <si>
    <t>Set transfúzní BLLP pro přetlakovou transfuzi bez</t>
  </si>
  <si>
    <t>ZD834</t>
  </si>
  <si>
    <t>Set infuzní intrafix 4063006 bal. á 100ks</t>
  </si>
  <si>
    <t>ZB419</t>
  </si>
  <si>
    <t>Set infuzní Infusomat 8700036SP</t>
  </si>
  <si>
    <t>ZA832</t>
  </si>
  <si>
    <t>Jehla injekční 0,9 x   40 mm žlutá 4657519</t>
  </si>
  <si>
    <t>ZL071</t>
  </si>
  <si>
    <t>Rukavice operační gammex bez pudru PF EnLite vel. 6,5 353383</t>
  </si>
  <si>
    <t>ZL388</t>
  </si>
  <si>
    <t>Rukavice nitril promedica bez p.S á 100 ks 98896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</si>
  <si>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</si>
  <si>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</si>
  <si>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</si>
  <si>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</si>
  <si>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</si>
  <si>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</si>
  <si>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ZA325</t>
  </si>
  <si>
    <t>Krytí hypro-sorb R 65 x 55 mm 002</t>
  </si>
  <si>
    <t>ZA331</t>
  </si>
  <si>
    <t>Obinadlo fixa crep 10 cm x 4 m 1323100104</t>
  </si>
  <si>
    <t>ZA416</t>
  </si>
  <si>
    <t>Krytí mastný tyl grassolind neutral 10 x 10 cm bal. á 10 ks 4993147</t>
  </si>
  <si>
    <t>ZA502</t>
  </si>
  <si>
    <t>Tampon stáčený 30 x 60 nesterilní 1320300406</t>
  </si>
  <si>
    <t>ZA539</t>
  </si>
  <si>
    <t>Kompresa NT 10 x 10 cm nesterilní 06103</t>
  </si>
  <si>
    <t>ZA541</t>
  </si>
  <si>
    <t>Fólie incizní rucodrape ( opraflex ) 40 x 35 cm 25444</t>
  </si>
  <si>
    <t>ZA554</t>
  </si>
  <si>
    <t>Krytí hypro-sorb R 10 x 10 x 10 mm bal. á 10 ks 006</t>
  </si>
  <si>
    <t>ZA596</t>
  </si>
  <si>
    <t>Gáza skládaná 10 cm x 35 cm karton á 1000 ks 11003+</t>
  </si>
  <si>
    <t>ZA641</t>
  </si>
  <si>
    <t>Tamponáda 6 vrstvá 2,5 cm x 0,2 m / 5 ks 0349</t>
  </si>
  <si>
    <t>ZB085</t>
  </si>
  <si>
    <t>Krytí surgicel standard 5 x 7,50 cm bal. á 12 ks 1903GB</t>
  </si>
  <si>
    <t>ZC857</t>
  </si>
  <si>
    <t>Krytí mastný tyl grassolind 10 x 20 cm 4993368</t>
  </si>
  <si>
    <t>ZD094</t>
  </si>
  <si>
    <t>Gáza skládaná sterilní 8 x 17 cm / 5 ks 12 vrstev karton á 1000 ks 37017</t>
  </si>
  <si>
    <t>Gáza skládaná sterilní 8 x 17 cm / 5 ks 12 vrstev karton á</t>
  </si>
  <si>
    <t>Náplast omniplast 10,0 cm x 10,0 m 900535</t>
  </si>
  <si>
    <t>ZD452</t>
  </si>
  <si>
    <t>Fólie incizní oper film 16 x 30 cm 31 067</t>
  </si>
  <si>
    <t>ZA431</t>
  </si>
  <si>
    <t>Obvaz sádrový safix plus 12 cm x 3 m 3327420</t>
  </si>
  <si>
    <t>KG781</t>
  </si>
  <si>
    <t>drát vodící tupý 286705220</t>
  </si>
  <si>
    <t>ZA675</t>
  </si>
  <si>
    <t>Cévka pupeční CP-01 GAM646958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</si>
  <si>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</si>
  <si>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</si>
  <si>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</si>
  <si>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</si>
  <si>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</si>
  <si>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</si>
  <si>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ZB058</t>
  </si>
  <si>
    <t>Tonometr digitální automatický KVS-LD7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</si>
  <si>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</si>
  <si>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</si>
  <si>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</si>
  <si>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</si>
  <si>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</si>
  <si>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</si>
  <si>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</si>
  <si>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</si>
  <si>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</si>
  <si>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</si>
  <si>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ZC752</t>
  </si>
  <si>
    <t>Čepelka skalpelová 15 BB515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</si>
  <si>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</si>
  <si>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</si>
  <si>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</si>
  <si>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</si>
  <si>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</si>
  <si>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077802300</t>
  </si>
  <si>
    <t>Nádoba na kontaminovaný odpad CS 6 l pův. 077802300</t>
  </si>
  <si>
    <t>ZE877</t>
  </si>
  <si>
    <t>Fréza 7BA60</t>
  </si>
  <si>
    <t>ZF254</t>
  </si>
  <si>
    <t>Vrták diamantový 7BA20D</t>
  </si>
  <si>
    <t>ZF258</t>
  </si>
  <si>
    <t>Fréza 7BA50</t>
  </si>
  <si>
    <t>ZF269</t>
  </si>
  <si>
    <t>Vrták diamantový 7BA30D</t>
  </si>
  <si>
    <t>ZF271</t>
  </si>
  <si>
    <t>Vrták diamantový 7BA50D</t>
  </si>
  <si>
    <t>ZF272</t>
  </si>
  <si>
    <t>Fréza 7BA30</t>
  </si>
  <si>
    <t>ZF273</t>
  </si>
  <si>
    <t>Fréza 7BA40</t>
  </si>
  <si>
    <t>ZF274</t>
  </si>
  <si>
    <t>Vrták diamantový 7BA60D</t>
  </si>
  <si>
    <t>ZF285</t>
  </si>
  <si>
    <t>Kraniotom F2/8TA23S</t>
  </si>
  <si>
    <t>ZF309</t>
  </si>
  <si>
    <t>Fréza k opakovánému použití 7BA60</t>
  </si>
  <si>
    <t>ZH397</t>
  </si>
  <si>
    <t>Elektroda stimulační NIM 8225101</t>
  </si>
  <si>
    <t>ZH760</t>
  </si>
  <si>
    <t>Popisovač chirurgický - na kůži + sterilní pravítko  RQ-01</t>
  </si>
  <si>
    <t>ZH831</t>
  </si>
  <si>
    <t xml:space="preserve">Elektroda unipolární jednorázová MB-100 </t>
  </si>
  <si>
    <t>ZH925</t>
  </si>
  <si>
    <t>Hadice silikon 2 x 4 mm á 25 m 34.000.00.102</t>
  </si>
  <si>
    <t>ZI781</t>
  </si>
  <si>
    <t>Elektroda neutrální monopolární pro dospělé á 100 ks 2125</t>
  </si>
  <si>
    <t>ZK552</t>
  </si>
  <si>
    <t>Vrták codman disposable perforator 14 mm 26-1221</t>
  </si>
  <si>
    <t>ZL058</t>
  </si>
  <si>
    <t>Fréza 30 mm 9BA30</t>
  </si>
  <si>
    <t>ZL059</t>
  </si>
  <si>
    <t>Fréza 40 mm 9BA40</t>
  </si>
  <si>
    <t>ZL060</t>
  </si>
  <si>
    <t>Fréza 50 mm 9BA50</t>
  </si>
  <si>
    <t>ZL061</t>
  </si>
  <si>
    <t>Fréza 60 mm 9BA60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</si>
  <si>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</si>
  <si>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</si>
  <si>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</si>
  <si>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</si>
  <si>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</si>
  <si>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</si>
  <si>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</si>
  <si>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</si>
  <si>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ZL066</t>
  </si>
  <si>
    <t>Diamant hrubý 30 mm 9BA30DC</t>
  </si>
  <si>
    <t>ZL067</t>
  </si>
  <si>
    <t>Diamant hrubý 4 mm 9BA40DC</t>
  </si>
  <si>
    <t>ZL068</t>
  </si>
  <si>
    <t>Diamant hrubý 50 mm 9BA50DC</t>
  </si>
  <si>
    <t>ZL534</t>
  </si>
  <si>
    <t>Fréza k opakovánému použití 7BA30</t>
  </si>
  <si>
    <t>ZL535</t>
  </si>
  <si>
    <t>Fréza k opakovánému použití 7BA50</t>
  </si>
  <si>
    <t>ZA377</t>
  </si>
  <si>
    <t>Vak drenážní sběrný externí dočasný codman 82-1731</t>
  </si>
  <si>
    <t>ZA587</t>
  </si>
  <si>
    <t>Fréza k opakovanému použití 7BA40</t>
  </si>
  <si>
    <t>ZB303</t>
  </si>
  <si>
    <t>Spojka asymetrická 4 x 7 mm 120 420</t>
  </si>
  <si>
    <t>ZB430</t>
  </si>
  <si>
    <t>Sada jehel pro verboplastiku 8G s bočným otevřením bal. á 2 ks</t>
  </si>
  <si>
    <t>Sada jehel pro verboplastiku 8G s bočným otevřením bal. á</t>
  </si>
  <si>
    <t>ZC433</t>
  </si>
  <si>
    <t>Vrták do vrtačky Midas 7BA40DC-MN</t>
  </si>
  <si>
    <t>ZC495</t>
  </si>
  <si>
    <t>Elektroda defibrilační quick combo á 10 ks 22550R</t>
  </si>
  <si>
    <t>ZC913</t>
  </si>
  <si>
    <t>Elektroda defibrilační pro děti 0-33/BS/ 0-15 kg quick combo 11996-000093</t>
  </si>
  <si>
    <t>ZD146</t>
  </si>
  <si>
    <t>Vak drenážní sběrný lumbální  EDM 27666</t>
  </si>
  <si>
    <t>ZE793</t>
  </si>
  <si>
    <t>Vrták midas 1,5 x 6 mm 8TD156</t>
  </si>
  <si>
    <t>ZE876</t>
  </si>
  <si>
    <t>Vrták do vrtačky Midas F2/8TA23S</t>
  </si>
  <si>
    <t>ZF270</t>
  </si>
  <si>
    <t>Vrták diamantový 7BA40D</t>
  </si>
  <si>
    <t>ZF307</t>
  </si>
  <si>
    <t>Vrták 8TD116</t>
  </si>
  <si>
    <t>ZF834</t>
  </si>
  <si>
    <t>Filtr do cusa excel C0005</t>
  </si>
  <si>
    <t>ZF910</t>
  </si>
  <si>
    <t>Elektroda nožíková unipolární GK110R</t>
  </si>
  <si>
    <t>ZG276</t>
  </si>
  <si>
    <t>Navigační kuličky á 5 x 12 ks 8801075</t>
  </si>
  <si>
    <t>ZH273</t>
  </si>
  <si>
    <t>Pinzeta anatomická rovná jemná 14,5 cm 397114080101</t>
  </si>
  <si>
    <t>ZH396</t>
  </si>
  <si>
    <t>Elektroda NIM á 5 ks 8227304</t>
  </si>
  <si>
    <t>ZH545</t>
  </si>
  <si>
    <t>Nástavec ke kraniotomu AF02</t>
  </si>
  <si>
    <t>ZH964</t>
  </si>
  <si>
    <t>Nástavec k vrtačce MIDAS rovný krátký kraniální 7 cm AS07</t>
  </si>
  <si>
    <t>ZI389</t>
  </si>
  <si>
    <t>Kanyla sací pr. 3,5 mm RU6424-22</t>
  </si>
  <si>
    <t>ZI496</t>
  </si>
  <si>
    <t xml:space="preserve">Elektroda QC pro dospělé 11996-000017 </t>
  </si>
  <si>
    <t>ZJ060</t>
  </si>
  <si>
    <t>Nůžky oční zahnuté hrotnaté 11,5 cm 397113380091</t>
  </si>
  <si>
    <t>ZJ326</t>
  </si>
  <si>
    <t>Nástavec k vrtačce MIDAS rovný krátký kraniální 8 cm AS08</t>
  </si>
  <si>
    <t>ZJ329</t>
  </si>
  <si>
    <t>Vrták 10BA30D</t>
  </si>
  <si>
    <t>ZJ330</t>
  </si>
  <si>
    <t>Vrták 10BA50D</t>
  </si>
  <si>
    <t>ZJ682</t>
  </si>
  <si>
    <t>Klip titanový LigaClip Extra á 36ks LT200</t>
  </si>
  <si>
    <t>ZK062</t>
  </si>
  <si>
    <t>Nůžky jemné zahnuté naplocho HH 115 mm BC005R</t>
  </si>
  <si>
    <t>ZK183</t>
  </si>
  <si>
    <t>Násadka skalpelu č. 3l BB075R</t>
  </si>
  <si>
    <t>ZK491</t>
  </si>
  <si>
    <t>Freer 185 mm OL165R</t>
  </si>
  <si>
    <t>ZK842</t>
  </si>
  <si>
    <t>Kit k navigační resekci tumoru u dětí 9733607</t>
  </si>
  <si>
    <t>ZK940</t>
  </si>
  <si>
    <t>Vrták 10BA60D</t>
  </si>
  <si>
    <t>ZL055</t>
  </si>
  <si>
    <t>Mikronůžky yasargil 225 mm FD037R</t>
  </si>
  <si>
    <t>ZL056</t>
  </si>
  <si>
    <t>Mikronůžky yasargil 225 mm FD040R</t>
  </si>
  <si>
    <t>ZL193</t>
  </si>
  <si>
    <t>Nástavec k vrtačce MIDAS rovný 10 cm small bore AVS10</t>
  </si>
  <si>
    <t>ZL406</t>
  </si>
  <si>
    <t>Coalition Spacer 14 x 16 mm  7 mm 384,207</t>
  </si>
  <si>
    <t>ZL407</t>
  </si>
  <si>
    <t>Bone Screw, Variable, Self-Drilling 4,2 mm 16 mm 184,056</t>
  </si>
  <si>
    <t>ZL408</t>
  </si>
  <si>
    <t>Bone Screw, Variable, Self-Tapping, 3,6 mm 16 mm 184,116</t>
  </si>
  <si>
    <t>ZL409</t>
  </si>
  <si>
    <t>Hydroxyapatit tekutý s aplikátorem 1 CC 8470010</t>
  </si>
  <si>
    <t>ZL429</t>
  </si>
  <si>
    <t>Redukce bipolární pro kabely se 2 banánky 4mm typ valleylab RD/BF</t>
  </si>
  <si>
    <t>ZL430</t>
  </si>
  <si>
    <t>Redukce bipolární pro kabely se souosými RD/BF-2</t>
  </si>
  <si>
    <t>ZL465</t>
  </si>
  <si>
    <t>Svorkovnice pro mini klip - Yasargil 175mm FE548K</t>
  </si>
  <si>
    <t>ZL570</t>
  </si>
  <si>
    <t>Optika autoklavovatelná 2,7 mm 0° 180 mm výměnou PE184RE</t>
  </si>
  <si>
    <t>ZI211</t>
  </si>
  <si>
    <t>Klička koagulační GK114R</t>
  </si>
  <si>
    <t>ZK937</t>
  </si>
  <si>
    <t>Vrták 10BA40</t>
  </si>
  <si>
    <t>ZL807</t>
  </si>
  <si>
    <t>Kabel k jednorázovým neutrálním elektrodám CMS/E5</t>
  </si>
  <si>
    <t>ZL823</t>
  </si>
  <si>
    <t>Svorka SynFrame tmavě modrá 387.347</t>
  </si>
  <si>
    <t>ZH481</t>
  </si>
  <si>
    <t>Držadlo šroubováku mini 5 505100</t>
  </si>
  <si>
    <t>ZI616</t>
  </si>
  <si>
    <t>Svorka prádelní široká JF484R</t>
  </si>
  <si>
    <t>ZI617</t>
  </si>
  <si>
    <t>Svorka prádelní úzká JF509R</t>
  </si>
  <si>
    <t>ZG678</t>
  </si>
  <si>
    <t>Koncovka šroubováku výměnná šestihran 1.5 mini 5 505200</t>
  </si>
  <si>
    <t>ZF086</t>
  </si>
  <si>
    <t>Škrabka okrouhlá rovná 16,0 mm; 22,6 cm 397124140060</t>
  </si>
  <si>
    <t>ZK139</t>
  </si>
  <si>
    <t>Kabel bipolární 4 m GN140</t>
  </si>
  <si>
    <t>ZG781</t>
  </si>
  <si>
    <t>Hrot pracovní do ultrazvukového aspirátoru CUSA zahnutý</t>
  </si>
  <si>
    <t>ZI529</t>
  </si>
  <si>
    <t>ZK938</t>
  </si>
  <si>
    <t>Vrták 10BA60</t>
  </si>
  <si>
    <t>ZG275</t>
  </si>
  <si>
    <t>Tampon nasal á 10 ks 450424</t>
  </si>
  <si>
    <t>ZF126</t>
  </si>
  <si>
    <t>Víko kontejneru primeline 1/1 JP004</t>
  </si>
  <si>
    <t>ZE126</t>
  </si>
  <si>
    <t>Síto do kontejneru 1/1 540 x 253 x 76 mm JF223R</t>
  </si>
  <si>
    <t>KA081</t>
  </si>
  <si>
    <t>syncage stratec 495.307</t>
  </si>
  <si>
    <t>KA086</t>
  </si>
  <si>
    <t>granule chron stratec 710.025S</t>
  </si>
  <si>
    <t>KA274</t>
  </si>
  <si>
    <t>matka vnitřní 179702000</t>
  </si>
  <si>
    <t>KA343</t>
  </si>
  <si>
    <t>cespace b braun FJ136T</t>
  </si>
  <si>
    <t>KA344</t>
  </si>
  <si>
    <t>cespace b braun FJ137T</t>
  </si>
  <si>
    <t>KA345</t>
  </si>
  <si>
    <t>cespace b braun FJ144T</t>
  </si>
  <si>
    <t>KA346</t>
  </si>
  <si>
    <t>cespace b braun FJ145T</t>
  </si>
  <si>
    <t>KA347</t>
  </si>
  <si>
    <t>cespace b braun FJ146T</t>
  </si>
  <si>
    <t>KE453</t>
  </si>
  <si>
    <t>chronos strips 100 x 25 x 3 mm 07.801.101S</t>
  </si>
  <si>
    <t>KE792</t>
  </si>
  <si>
    <t>šroub vectra 04.613.714</t>
  </si>
  <si>
    <t>KE795</t>
  </si>
  <si>
    <t>šroub polyaxální 179712645</t>
  </si>
  <si>
    <t>KE819</t>
  </si>
  <si>
    <t>šroub vectra 04.613.718</t>
  </si>
  <si>
    <t>KE827</t>
  </si>
  <si>
    <t>šroub polyaxální 179712535</t>
  </si>
  <si>
    <t>KE828</t>
  </si>
  <si>
    <t>šroub polyaxální 179712540</t>
  </si>
  <si>
    <t>KE831</t>
  </si>
  <si>
    <t>šroub polyaxální 179712635</t>
  </si>
  <si>
    <t>KE832</t>
  </si>
  <si>
    <t>šroub polyaxální 179712640</t>
  </si>
  <si>
    <t>KE833</t>
  </si>
  <si>
    <t>šroub polyaxální 179712650</t>
  </si>
  <si>
    <t>KE834</t>
  </si>
  <si>
    <t>šroub polyaxální 179712655</t>
  </si>
  <si>
    <t>KE859</t>
  </si>
  <si>
    <t>dlaha vectra 04.613.022</t>
  </si>
  <si>
    <t>KE875</t>
  </si>
  <si>
    <t>šroub vectra 04.613.766</t>
  </si>
  <si>
    <t>KE996</t>
  </si>
  <si>
    <t>tyč předohnutá 45 mm 179772045</t>
  </si>
  <si>
    <t>KF065</t>
  </si>
  <si>
    <t>šroub trinica 07.00812.007</t>
  </si>
  <si>
    <t>KG056</t>
  </si>
  <si>
    <t>tyč kovová 35 mm 179772035</t>
  </si>
  <si>
    <t>KG618</t>
  </si>
  <si>
    <t>tyč předohnutá 75 mm 179772075</t>
  </si>
  <si>
    <t>KG638</t>
  </si>
  <si>
    <t>tyč předohnutá 65 mm 179772065</t>
  </si>
  <si>
    <t>KG665</t>
  </si>
  <si>
    <t>tyč předohnutá 40 mm 179772040</t>
  </si>
  <si>
    <t>KG740</t>
  </si>
  <si>
    <t>tyč předohnutá 55 mm 179772055</t>
  </si>
  <si>
    <t>KG782</t>
  </si>
  <si>
    <t>dlaha trinica 07.00342.004</t>
  </si>
  <si>
    <t>KH280</t>
  </si>
  <si>
    <t>čepička MATRIX 09.632.099</t>
  </si>
  <si>
    <t>KH283</t>
  </si>
  <si>
    <t>šroub MATRIX Perforovaný 6 x 40 mm 04.637.640S</t>
  </si>
  <si>
    <t>KH286</t>
  </si>
  <si>
    <t>tyč MIS MATRIX 70 mm 04.651.270</t>
  </si>
  <si>
    <t>KH289</t>
  </si>
  <si>
    <t>tyč MIS MATRIX 65 mm 04.651.265</t>
  </si>
  <si>
    <t>KH312</t>
  </si>
  <si>
    <t>šroub MATRIX Polyaxial 5 x 30mm 04.606.530</t>
  </si>
  <si>
    <t>KH313</t>
  </si>
  <si>
    <t>šroub MATRIX Polyaxial 5 x 35mm 04.606.535</t>
  </si>
  <si>
    <t>KH318</t>
  </si>
  <si>
    <t>šroub MATRIX Polyaxial 6 x 40mm 04.606.640</t>
  </si>
  <si>
    <t>KH319</t>
  </si>
  <si>
    <t>šroub MATRIX Polyaxial 6 x 45mm 04.606.645</t>
  </si>
  <si>
    <t>KH323</t>
  </si>
  <si>
    <t>šroub MATRIX Redukční 6 x 45mm 04.634.645</t>
  </si>
  <si>
    <t>KH324</t>
  </si>
  <si>
    <t>šroub MATRIX Redukční 6 x 50mm 04.634.650</t>
  </si>
  <si>
    <t>KH335</t>
  </si>
  <si>
    <t>tyč MIS MATRIX 90mm 04.651.290</t>
  </si>
  <si>
    <t>KH669</t>
  </si>
  <si>
    <t>chronOS Putty 2,5cc sterilní 710.802S</t>
  </si>
  <si>
    <t>KH670</t>
  </si>
  <si>
    <t>plivioPore 7 mm sterilní 495.037S</t>
  </si>
  <si>
    <t>KH671</t>
  </si>
  <si>
    <t>plivioPore 9 mm sterilní 495.039S</t>
  </si>
  <si>
    <t>KH687</t>
  </si>
  <si>
    <t>šroub Matrix 6 x 40mm nekanulovaný 04.632.640</t>
  </si>
  <si>
    <t>KH688</t>
  </si>
  <si>
    <t>šroub Matrix 6 x 45mm nekanulovaný 04.632.645</t>
  </si>
  <si>
    <t>KH742</t>
  </si>
  <si>
    <t>klip s očkem 7,5mm FE658K</t>
  </si>
  <si>
    <t>ZA081</t>
  </si>
  <si>
    <t>Šroub mini 2 L6-ti 520100</t>
  </si>
  <si>
    <t>ZA094</t>
  </si>
  <si>
    <t>Cement kostní palacos R      2 x 40 g á 2 ks 66017777</t>
  </si>
  <si>
    <t>ZA095</t>
  </si>
  <si>
    <t>Cement kostní palacos R+G 2 x 40 g á 2 ks 66017569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</si>
  <si>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</si>
  <si>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</si>
  <si>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</si>
  <si>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</si>
  <si>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</si>
  <si>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</si>
  <si>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</si>
  <si>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</si>
  <si>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KA082</t>
  </si>
  <si>
    <t>syncage stratec 495.309</t>
  </si>
  <si>
    <t>KA083</t>
  </si>
  <si>
    <t>syncage stratec 495.311</t>
  </si>
  <si>
    <t>KA088</t>
  </si>
  <si>
    <t>synex stratec 495.321</t>
  </si>
  <si>
    <t>KA093</t>
  </si>
  <si>
    <t>šroub schanzův 496.722</t>
  </si>
  <si>
    <t>KA094</t>
  </si>
  <si>
    <t>šroub schanzův 496.776</t>
  </si>
  <si>
    <t>KA095</t>
  </si>
  <si>
    <t>tyč stratec   50 mm 498.102</t>
  </si>
  <si>
    <t>KA121</t>
  </si>
  <si>
    <t>šroub oli.sch. stratec 496.778</t>
  </si>
  <si>
    <t>KA138</t>
  </si>
  <si>
    <t>šroub axon 405.516</t>
  </si>
  <si>
    <t>KA139</t>
  </si>
  <si>
    <t>šroub axon 406.104</t>
  </si>
  <si>
    <t>KA146</t>
  </si>
  <si>
    <t>šroub axon 405.512</t>
  </si>
  <si>
    <t>KA147</t>
  </si>
  <si>
    <t>šroub axon 405.514</t>
  </si>
  <si>
    <t>KA152</t>
  </si>
  <si>
    <t>šroub dens stratec 405.440</t>
  </si>
  <si>
    <t>KA185</t>
  </si>
  <si>
    <t>plivios chronos 870.986S</t>
  </si>
  <si>
    <t>KA327</t>
  </si>
  <si>
    <t>diam   8 9492208</t>
  </si>
  <si>
    <t>KA328</t>
  </si>
  <si>
    <t>diam 10 9492210</t>
  </si>
  <si>
    <t>KA341</t>
  </si>
  <si>
    <t>cespace b braun FJ134T</t>
  </si>
  <si>
    <t>KA342</t>
  </si>
  <si>
    <t>cespace b braun FJ135T</t>
  </si>
  <si>
    <t>KA348</t>
  </si>
  <si>
    <t>cespace b braun FJ147T</t>
  </si>
  <si>
    <t>KC456</t>
  </si>
  <si>
    <t>plivios chronos 9 870.985S</t>
  </si>
  <si>
    <t>KC457</t>
  </si>
  <si>
    <t>šroub axon 405.518</t>
  </si>
  <si>
    <t>KC463</t>
  </si>
  <si>
    <t>plivios chronos 7 870.984S</t>
  </si>
  <si>
    <t>KD064</t>
  </si>
  <si>
    <t>šroub spirit 6 x 45 mm 04.624.645</t>
  </si>
  <si>
    <t>KD175</t>
  </si>
  <si>
    <t>pyramesh 905-103</t>
  </si>
  <si>
    <t>KD192</t>
  </si>
  <si>
    <t>matice legac.Medtronic 7540020</t>
  </si>
  <si>
    <t>KD638</t>
  </si>
  <si>
    <t>pyramesh 905-163</t>
  </si>
  <si>
    <t>KD680</t>
  </si>
  <si>
    <t xml:space="preserve">synex synthes 495.319 </t>
  </si>
  <si>
    <t>KD737</t>
  </si>
  <si>
    <t>tyč legacy 8690060</t>
  </si>
  <si>
    <t>KD957</t>
  </si>
  <si>
    <t>Klip na aneurysma FE722K</t>
  </si>
  <si>
    <t>KD960</t>
  </si>
  <si>
    <t>šroub axon 405.526</t>
  </si>
  <si>
    <t>KD961</t>
  </si>
  <si>
    <t>šroub axon 405.522</t>
  </si>
  <si>
    <t>KE278</t>
  </si>
  <si>
    <t>šroub axon 405.524</t>
  </si>
  <si>
    <t>KE301</t>
  </si>
  <si>
    <t>šroub dens 405.436</t>
  </si>
  <si>
    <t>KE347</t>
  </si>
  <si>
    <t>šroub na C2 405.442</t>
  </si>
  <si>
    <t>KE459</t>
  </si>
  <si>
    <t>Chronos strips  50 x 25 x 3 mm 07.801.100S</t>
  </si>
  <si>
    <t>KE493</t>
  </si>
  <si>
    <t>inspace 10 mm 04.630.010S</t>
  </si>
  <si>
    <t>KE629</t>
  </si>
  <si>
    <t>inspace   8 mm 04.630.008S</t>
  </si>
  <si>
    <t>KE683</t>
  </si>
  <si>
    <t>dlaha okcipitální 4,5 x  5 mm 04.161.001</t>
  </si>
  <si>
    <t>KE684</t>
  </si>
  <si>
    <t>šroub okcipitalní 4,5 x  8 mm 04.601.108</t>
  </si>
  <si>
    <t>KE685</t>
  </si>
  <si>
    <t>šroub okcipitalní 4,5 x10 mm 04.601.110</t>
  </si>
  <si>
    <t>KE788</t>
  </si>
  <si>
    <t>šroub kanulovaný 7576545</t>
  </si>
  <si>
    <t>KE793</t>
  </si>
  <si>
    <t>šroub vectra 04.613.716</t>
  </si>
  <si>
    <t>KE829</t>
  </si>
  <si>
    <t>šroub polyaxální 179712545</t>
  </si>
  <si>
    <t>KE830</t>
  </si>
  <si>
    <t>šroub polyaxální 179712550</t>
  </si>
  <si>
    <t>KE836</t>
  </si>
  <si>
    <t>šroub polyaxální 179712745</t>
  </si>
  <si>
    <t>KE856</t>
  </si>
  <si>
    <t>dlaha vectra 04.613.016</t>
  </si>
  <si>
    <t>KE857</t>
  </si>
  <si>
    <t>dlaha vectra 04.613.018</t>
  </si>
  <si>
    <t>KE858</t>
  </si>
  <si>
    <t>dlaha vectra 04.613.020</t>
  </si>
  <si>
    <t>KE896</t>
  </si>
  <si>
    <t>šroub axon 405.448</t>
  </si>
  <si>
    <t>KE899</t>
  </si>
  <si>
    <t>šroub axon 405.464</t>
  </si>
  <si>
    <t>KE900</t>
  </si>
  <si>
    <t>šroub axon 405.466</t>
  </si>
  <si>
    <t>KF020</t>
  </si>
  <si>
    <t>čepička pangea 04.620.000</t>
  </si>
  <si>
    <t>KF069</t>
  </si>
  <si>
    <t>dlaha trinica 07.00341.003</t>
  </si>
  <si>
    <t>KF070</t>
  </si>
  <si>
    <t>šroub trinica 07.00812.005</t>
  </si>
  <si>
    <t>KF141</t>
  </si>
  <si>
    <t>tyč occipital 04.161.032</t>
  </si>
  <si>
    <t>KF146</t>
  </si>
  <si>
    <t>klip na aneurysma FE750K</t>
  </si>
  <si>
    <t>KF147</t>
  </si>
  <si>
    <t>Klip na aneurysma FE740K</t>
  </si>
  <si>
    <t>KF155</t>
  </si>
  <si>
    <t xml:space="preserve">klip na aneurysma FE720K  </t>
  </si>
  <si>
    <t>KF157</t>
  </si>
  <si>
    <t>šroub trinica 07.00117.004</t>
  </si>
  <si>
    <t>KF164</t>
  </si>
  <si>
    <t>klip na aneurysma FE760K</t>
  </si>
  <si>
    <t>KF181</t>
  </si>
  <si>
    <t>inplantát oracle 08.809.653S</t>
  </si>
  <si>
    <t>KF209</t>
  </si>
  <si>
    <t>klip na aneurysma FE710K</t>
  </si>
  <si>
    <t>KF236</t>
  </si>
  <si>
    <t>tyč spirit   80 mm 04.631.280</t>
  </si>
  <si>
    <t>KF261</t>
  </si>
  <si>
    <t>inplantát oracle 08.809.629S</t>
  </si>
  <si>
    <t>KF281</t>
  </si>
  <si>
    <t>svorka frakturní 6.0 mm 498.830</t>
  </si>
  <si>
    <t>KF303</t>
  </si>
  <si>
    <t>dlaha trinica 07.00340.003</t>
  </si>
  <si>
    <t>KF682</t>
  </si>
  <si>
    <t>šroub spirit 6 x 40 mm 04.624.640</t>
  </si>
  <si>
    <t>KF693</t>
  </si>
  <si>
    <t xml:space="preserve">šroub trinica 07.00119.004 </t>
  </si>
  <si>
    <t>KG633</t>
  </si>
  <si>
    <t>tyč předohnutá 85 mm 179772085</t>
  </si>
  <si>
    <t>KG642</t>
  </si>
  <si>
    <t>dlaha krční HWS 26 mm FG426T</t>
  </si>
  <si>
    <t>KG648</t>
  </si>
  <si>
    <t>šroub bikortikalní 3,5 x 18 mm LB458T</t>
  </si>
  <si>
    <t>KG650</t>
  </si>
  <si>
    <t>šroub bikortikalní 3,5 x 19 mm LB459T</t>
  </si>
  <si>
    <t>KG651</t>
  </si>
  <si>
    <t>šroub bikortikalní 3,5 x 20 mm LB460T</t>
  </si>
  <si>
    <t>KG741</t>
  </si>
  <si>
    <t>tyč předohnutá 95 mm 179772095</t>
  </si>
  <si>
    <t>KG742</t>
  </si>
  <si>
    <t>tyč 300 mm 179762300</t>
  </si>
  <si>
    <t>KG821</t>
  </si>
  <si>
    <t>klip na aneurysma FE726K</t>
  </si>
  <si>
    <t>KG826</t>
  </si>
  <si>
    <t>dlaha krční HWS 24 mm FG424T</t>
  </si>
  <si>
    <t>KG860</t>
  </si>
  <si>
    <t>dlaha vzpěrová stenofix 10 mm 04.630.510S</t>
  </si>
  <si>
    <t>KG896</t>
  </si>
  <si>
    <t xml:space="preserve">šroub RapidSorb kortikální 805.604.02S </t>
  </si>
  <si>
    <t>KG897</t>
  </si>
  <si>
    <t>dlaha RapidSorb 851.002.01S</t>
  </si>
  <si>
    <t>KG910</t>
  </si>
  <si>
    <t>dlaha matrix midface 04.503.316</t>
  </si>
  <si>
    <t>KG911</t>
  </si>
  <si>
    <t>šroub matrix midface 3 mm 04.503.223.01C</t>
  </si>
  <si>
    <t>KG912</t>
  </si>
  <si>
    <t>šroub matrix midface 4 mm 04.503.224.01C</t>
  </si>
  <si>
    <t>KH224</t>
  </si>
  <si>
    <t>katetr antibakteriální perit. a komorový (kompl. set) IVD30.401.02</t>
  </si>
  <si>
    <t>KH246</t>
  </si>
  <si>
    <t>dlaha Trinica 54mm 07.00342.002</t>
  </si>
  <si>
    <t>KH260</t>
  </si>
  <si>
    <t>šroub bikortikální 3,5 x 22 mm LB462T</t>
  </si>
  <si>
    <t>KH281</t>
  </si>
  <si>
    <t>hlava šroubu MATRIX polyaxiální 04.632.001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</si>
  <si>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</si>
  <si>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</si>
  <si>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</si>
  <si>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</si>
  <si>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</si>
  <si>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</si>
  <si>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KH290</t>
  </si>
  <si>
    <t>tyč MIS MATRIX 75 mm 04.651.275</t>
  </si>
  <si>
    <t>KH308</t>
  </si>
  <si>
    <t>šroub MATRIX Polyaxial 4 x 30mm 04.632.430</t>
  </si>
  <si>
    <t>KH309</t>
  </si>
  <si>
    <t>šroub MATRIX Polyaxial 4 x 35mm 04.632.435</t>
  </si>
  <si>
    <t>KH314</t>
  </si>
  <si>
    <t>šroub MATRIX Polyaxial 5 x 40mm 04.606.540</t>
  </si>
  <si>
    <t>KH315</t>
  </si>
  <si>
    <t>šroub MATRIX Polyaxial 5 x 45mm 04.606.545</t>
  </si>
  <si>
    <t>KH317</t>
  </si>
  <si>
    <t>šroub MATRIX Polyaxial 6 x 35mm 04.606.635</t>
  </si>
  <si>
    <t>KH327</t>
  </si>
  <si>
    <t>tyč MATRIX 500mm04.633.295</t>
  </si>
  <si>
    <t>KH329</t>
  </si>
  <si>
    <t>tyč MIS MATRIX 45mm 04.651.245</t>
  </si>
  <si>
    <t>KH332</t>
  </si>
  <si>
    <t>tyč MIS MATRIX 60mm 04.651.260</t>
  </si>
  <si>
    <t>KH333</t>
  </si>
  <si>
    <t>tyč MIS MATRIX 80mm 04.651.280</t>
  </si>
  <si>
    <t>KH336</t>
  </si>
  <si>
    <t>tyč MIS MATRIX 95mm 04.651.295</t>
  </si>
  <si>
    <t>KH338</t>
  </si>
  <si>
    <t>tyč MIS MATRIX 110mm 04.651.310</t>
  </si>
  <si>
    <t>KH410</t>
  </si>
  <si>
    <t>dlaha Trinica 30mm 07.00340.005</t>
  </si>
  <si>
    <t>KH417</t>
  </si>
  <si>
    <t>needle Adapter Kit 03.702.224.02S</t>
  </si>
  <si>
    <t>KH424</t>
  </si>
  <si>
    <t>dlaha Trinaca 34 mm 07.00340.007</t>
  </si>
  <si>
    <t>KH459</t>
  </si>
  <si>
    <t>klip na aneuryzma FE644K</t>
  </si>
  <si>
    <t>KH590</t>
  </si>
  <si>
    <t>šroub occipitální 4,5 x 6 mm 04.601.106</t>
  </si>
  <si>
    <t>KH591</t>
  </si>
  <si>
    <t>šroum MATRIX polyaxial 6x55 mm 04.606.655</t>
  </si>
  <si>
    <t>KH592</t>
  </si>
  <si>
    <t>pyramesh 905-401</t>
  </si>
  <si>
    <t>KH673</t>
  </si>
  <si>
    <t>plivioPore 11 mm sterilní 495.041S</t>
  </si>
  <si>
    <t>KH677</t>
  </si>
  <si>
    <t>dlaha occipitální 4,5 x 50 mm 04.161.011</t>
  </si>
  <si>
    <t>KH691</t>
  </si>
  <si>
    <t>can,Non-Coated 5mmx40mm FacetScr 175710540</t>
  </si>
  <si>
    <t>KH692</t>
  </si>
  <si>
    <t>washer, Non-Coated 13mm 175710130</t>
  </si>
  <si>
    <t>KH714</t>
  </si>
  <si>
    <t>matice vnitřní SW790T</t>
  </si>
  <si>
    <t>KH715</t>
  </si>
  <si>
    <t>tyč ohnutá 40mm SW655T</t>
  </si>
  <si>
    <t>KH716</t>
  </si>
  <si>
    <t>šroub  6,0x50mm S4 Element ST265T</t>
  </si>
  <si>
    <t>KH741</t>
  </si>
  <si>
    <t>ceSpace PEEK 16 x 6,0 mm FJ426P</t>
  </si>
  <si>
    <t>KH764</t>
  </si>
  <si>
    <t>šroub polyaxiální 5.5 x 35mm 124.453</t>
  </si>
  <si>
    <t>KH765</t>
  </si>
  <si>
    <t>šroub polyaxiální 5.5 x 40mm 124.454</t>
  </si>
  <si>
    <t>KH766</t>
  </si>
  <si>
    <t>šroub polyaxiální 5.5 x 45mm 124.455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</si>
  <si>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</si>
  <si>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</si>
  <si>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</si>
  <si>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</si>
  <si>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</si>
  <si>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</si>
  <si>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</si>
  <si>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</si>
  <si>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KH781</t>
  </si>
  <si>
    <t>tyč ohnutá 5,5 x 35 mm 124.635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</si>
  <si>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</si>
  <si>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</si>
  <si>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</si>
  <si>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</si>
  <si>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</si>
  <si>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</si>
  <si>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KH785</t>
  </si>
  <si>
    <t>tyč ohnutá 5,5 x 60 mm 124.660</t>
  </si>
  <si>
    <t>KH787</t>
  </si>
  <si>
    <t>tyč ohnutá 5,5 x 70 mm 124.670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</si>
  <si>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</si>
  <si>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</si>
  <si>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</si>
  <si>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</si>
  <si>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</si>
  <si>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</si>
  <si>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KH820</t>
  </si>
  <si>
    <t>ventil programovatelný GAV FV311T</t>
  </si>
  <si>
    <t>KH822</t>
  </si>
  <si>
    <t>ceSpace PEEK 16 x 7,0 mm FJ427P</t>
  </si>
  <si>
    <t>KH875</t>
  </si>
  <si>
    <t>ceSeSpacePEEK 16 x 5,0mm FJ425P</t>
  </si>
  <si>
    <t>KH887</t>
  </si>
  <si>
    <t>klec meziobratlová Interbody Systém Solid 9 x 26mm 06-702-02091</t>
  </si>
  <si>
    <t>KH888</t>
  </si>
  <si>
    <t>top NOTCH Con 6,35x5,5mm 179771655</t>
  </si>
  <si>
    <t>KH889</t>
  </si>
  <si>
    <t>exp Z-ROD 300mm 5,5 179798300</t>
  </si>
  <si>
    <t>KH896</t>
  </si>
  <si>
    <t>ceSpace PEEK 14x6mm FJ406P</t>
  </si>
  <si>
    <t>KH897</t>
  </si>
  <si>
    <t>ceSpace PEEK 14x7mm FJ407P</t>
  </si>
  <si>
    <t>KH898</t>
  </si>
  <si>
    <t>šroub okcipiální 4,5x12 mm 04.601.112</t>
  </si>
  <si>
    <t>KH906</t>
  </si>
  <si>
    <t>vak k zevní komorové drenáži EVD30.004.01</t>
  </si>
  <si>
    <t>ZA082</t>
  </si>
  <si>
    <t>Dlaha mini přímá 26 otvorová 533000</t>
  </si>
  <si>
    <t>ZA100</t>
  </si>
  <si>
    <t>Neuro-patch 12 x 14 cm 1064002</t>
  </si>
  <si>
    <t>ZB021</t>
  </si>
  <si>
    <t>Síťka vicrylová mesh 8,5 x 10,5 cm VM96</t>
  </si>
  <si>
    <t>ZF905</t>
  </si>
  <si>
    <t>Neuro-patch   6 x 14 cm 1064010</t>
  </si>
  <si>
    <t>ZL412</t>
  </si>
  <si>
    <t>ZL413</t>
  </si>
  <si>
    <t>ZL414</t>
  </si>
  <si>
    <t>Tyč ohnutá 5,5 x 55 mm 124.655</t>
  </si>
  <si>
    <t>ZL456</t>
  </si>
  <si>
    <t>Implantát lebky PSI 100 x 80 x 40 mm SD800.427</t>
  </si>
  <si>
    <t>KA104</t>
  </si>
  <si>
    <t>synex synthes 495.318</t>
  </si>
  <si>
    <t>KA153</t>
  </si>
  <si>
    <t>šroub dens stratec 405.438</t>
  </si>
  <si>
    <t>KA376</t>
  </si>
  <si>
    <t>pyramesh 905-299</t>
  </si>
  <si>
    <t>KC455</t>
  </si>
  <si>
    <t>tyč axon 498.957</t>
  </si>
  <si>
    <t>KD177</t>
  </si>
  <si>
    <t>pyramesh 905-133</t>
  </si>
  <si>
    <t>KH183</t>
  </si>
  <si>
    <t>konektor příčný Expedium 40 - 47 mm A5 189401405</t>
  </si>
  <si>
    <t>KH767</t>
  </si>
  <si>
    <t>šroub polyaxiální 5.5 x 50mm 124.456</t>
  </si>
  <si>
    <t>KH790</t>
  </si>
  <si>
    <t>tyč ohnutá 5,5 x 85 mm 124.685</t>
  </si>
  <si>
    <t>KH793</t>
  </si>
  <si>
    <t>tyč ohnutá 5,5 x 100 mm 124.610</t>
  </si>
  <si>
    <t>KH794</t>
  </si>
  <si>
    <t>tyč ohnutá 5,5 x 125 mm 124.612</t>
  </si>
  <si>
    <t>KH989</t>
  </si>
  <si>
    <t>klec M transc. 20 x 45 mm, 11 mm 375,231</t>
  </si>
  <si>
    <t>KH990</t>
  </si>
  <si>
    <t>dlaha interconti. Ost, 20 x 11 mm 187,011</t>
  </si>
  <si>
    <t>KH991</t>
  </si>
  <si>
    <t>šroub variabilní 5,5 mm HA, 35 mm 187,235S</t>
  </si>
  <si>
    <t>KH992</t>
  </si>
  <si>
    <t>šroub variabilní 5,5 mm HA, 40 mm 187,240S</t>
  </si>
  <si>
    <t>KD353</t>
  </si>
  <si>
    <t>šroub TSLP 489.156</t>
  </si>
  <si>
    <t>KH340</t>
  </si>
  <si>
    <t>tyč MIS MATRIX 130mm 04.651.330</t>
  </si>
  <si>
    <t>KH996</t>
  </si>
  <si>
    <t>dlaha INTERCONTI. Ost, 20x8mm 187,008</t>
  </si>
  <si>
    <t>KA099</t>
  </si>
  <si>
    <t>svorka př.stab.stratec 498.811</t>
  </si>
  <si>
    <t>KH997</t>
  </si>
  <si>
    <t>šroub variabilní 5,5mm HA, 30mm 187,230S</t>
  </si>
  <si>
    <t>KH817</t>
  </si>
  <si>
    <t>šroub MATRIX perforovaný 5,0 x 40 mm 04.637.540S</t>
  </si>
  <si>
    <t>KD723</t>
  </si>
  <si>
    <t>pyramesh 905-194</t>
  </si>
  <si>
    <t>KH816</t>
  </si>
  <si>
    <t>šroub MATRIX perforovaný 5,0 x 35 mm 04.637.535S</t>
  </si>
  <si>
    <t>KA097</t>
  </si>
  <si>
    <t>tyč stratec 100 mm 498.104</t>
  </si>
  <si>
    <t>KI063</t>
  </si>
  <si>
    <t>dlaha vzpěrová Stenifix 14mm 04.630.514S</t>
  </si>
  <si>
    <t>KG881</t>
  </si>
  <si>
    <t>dlaha vzpěrová stenofix   8 mm 04.630.508S</t>
  </si>
  <si>
    <t>KH179</t>
  </si>
  <si>
    <t xml:space="preserve">konektor příčný Expedium 24 - 26 mm A1 189401301 </t>
  </si>
  <si>
    <t>KH995</t>
  </si>
  <si>
    <t>klec M Transc. 20x35mm, 8mm 375,028</t>
  </si>
  <si>
    <t>KF144</t>
  </si>
  <si>
    <t>dlaha trinica 07.00340.004</t>
  </si>
  <si>
    <t>KA179</t>
  </si>
  <si>
    <t>šroub TSLP 489.154</t>
  </si>
  <si>
    <t>KA098</t>
  </si>
  <si>
    <t>tyč stratec 120 mm 498.120</t>
  </si>
  <si>
    <t>KA118</t>
  </si>
  <si>
    <t>synex stratec 495.315</t>
  </si>
  <si>
    <t>KH339</t>
  </si>
  <si>
    <t>tyč MIS MATRIX 120mm 04.651.320</t>
  </si>
  <si>
    <t>KC039</t>
  </si>
  <si>
    <t>dlaha vzpěrová stenofix 12 mm 04.630.512S</t>
  </si>
  <si>
    <t>KE922</t>
  </si>
  <si>
    <t>pyramesh 905-399</t>
  </si>
  <si>
    <t>KD509</t>
  </si>
  <si>
    <t>dlaha TSLP 489.446</t>
  </si>
  <si>
    <t>KD722</t>
  </si>
  <si>
    <t>dlaha TSLP 489.440</t>
  </si>
  <si>
    <t>KH674</t>
  </si>
  <si>
    <t>plivioPore 12 mm sterilní 495.042S</t>
  </si>
  <si>
    <t>KG972</t>
  </si>
  <si>
    <t>pyramesh 905-199</t>
  </si>
  <si>
    <t>KF271</t>
  </si>
  <si>
    <t>inplantát oracle 08.809.209S</t>
  </si>
  <si>
    <t>KF314</t>
  </si>
  <si>
    <t>tyč spirit   85 mm 04.631.285</t>
  </si>
  <si>
    <t>KE820</t>
  </si>
  <si>
    <t>šroub vectra 04.613.768</t>
  </si>
  <si>
    <t>KF019</t>
  </si>
  <si>
    <t>šroub spirit 6 x 50 mm 04.624.650</t>
  </si>
  <si>
    <t>KE994</t>
  </si>
  <si>
    <t>inplantát oracle 08.809.613S</t>
  </si>
  <si>
    <t>KA096</t>
  </si>
  <si>
    <t>tyč stratec   75 mm 498.103</t>
  </si>
  <si>
    <t>KF081</t>
  </si>
  <si>
    <t>šroub trinica 07.00812.003</t>
  </si>
  <si>
    <t>KH331</t>
  </si>
  <si>
    <t>tyč MIS MATRIX 55mm 04.651.255</t>
  </si>
  <si>
    <t>KD523</t>
  </si>
  <si>
    <t>dlaha vectra 04.613.136</t>
  </si>
  <si>
    <t>KI109</t>
  </si>
  <si>
    <t>ceSpace PEEK 14 x 5,0mm B/Braun FJ405P</t>
  </si>
  <si>
    <t>KH326</t>
  </si>
  <si>
    <t>šroub MATRIX Perforovaný 6 x 55mm 04.637.655S</t>
  </si>
  <si>
    <t>KH672</t>
  </si>
  <si>
    <t>plivioPore 10 mm sterilní 495.040S</t>
  </si>
  <si>
    <t>KF082</t>
  </si>
  <si>
    <t>dlaha trinica 07.00340.001</t>
  </si>
  <si>
    <t>KH334</t>
  </si>
  <si>
    <t>tyč MIS MATRIX 85mm 04.651.285</t>
  </si>
  <si>
    <t>KI127</t>
  </si>
  <si>
    <t>klec bederní TM Ardis 11x9x30mm 06-702-03111</t>
  </si>
  <si>
    <t>KH689</t>
  </si>
  <si>
    <t>šroub Matrix 6 x 50mm nekanulovaný 04.632.650</t>
  </si>
  <si>
    <t>KI112</t>
  </si>
  <si>
    <t>syncage-C 7mm 495.336</t>
  </si>
  <si>
    <t>KI145</t>
  </si>
  <si>
    <t>náhrada těla obratle-ti vel. M 21X23 0 DEG 33-39MME</t>
  </si>
  <si>
    <t>KI125</t>
  </si>
  <si>
    <t>klec bederní TM Ardis 9x9x30mm 06-702-03091</t>
  </si>
  <si>
    <t>KH322</t>
  </si>
  <si>
    <t>šroub MATRIX Polyaxial 7 x 50mm 04.606.750</t>
  </si>
  <si>
    <t>KD730</t>
  </si>
  <si>
    <t>Klip na aneurysma FE700K</t>
  </si>
  <si>
    <t>KE901</t>
  </si>
  <si>
    <t>šroub axon 405.468</t>
  </si>
  <si>
    <t>KH634</t>
  </si>
  <si>
    <t>jehla pro vertebroplastiku 10G s bočným otevřením  sada</t>
  </si>
  <si>
    <t>KH330</t>
  </si>
  <si>
    <t>tyč MIS MATRIX 50mm 04.651.250</t>
  </si>
  <si>
    <t>ZL945</t>
  </si>
  <si>
    <t>Implantát lebky PSI 160 x 100 x 40 mm SD800.436</t>
  </si>
  <si>
    <t>KA178</t>
  </si>
  <si>
    <t>šroub TSLP 489.147</t>
  </si>
  <si>
    <t>KE818</t>
  </si>
  <si>
    <t>dlaha vectra 04.613.138</t>
  </si>
  <si>
    <t>KA181</t>
  </si>
  <si>
    <t>dlaha TSLP 489.470</t>
  </si>
  <si>
    <t>KF213</t>
  </si>
  <si>
    <t>šroub vectra 04.613.516</t>
  </si>
  <si>
    <t>KF214</t>
  </si>
  <si>
    <t>šroub vectra 04.613.518</t>
  </si>
  <si>
    <t>KE865</t>
  </si>
  <si>
    <t>dlaha vectra 04.613.140</t>
  </si>
  <si>
    <t>KF215</t>
  </si>
  <si>
    <t>šroub vectra 04.613.568</t>
  </si>
  <si>
    <t>ZD700</t>
  </si>
  <si>
    <t>Elektroda model 3389</t>
  </si>
  <si>
    <t>Elektroda model 3389-40</t>
  </si>
  <si>
    <t>ZE224</t>
  </si>
  <si>
    <t>Prodlužka katetru FC 102066</t>
  </si>
  <si>
    <t>Prodlužka katetru FC1020</t>
  </si>
  <si>
    <t>ZE466</t>
  </si>
  <si>
    <t>Stimloc M92426A003</t>
  </si>
  <si>
    <t>ZE752</t>
  </si>
  <si>
    <t>Systém neuromodulační 37601</t>
  </si>
  <si>
    <t>ZE753</t>
  </si>
  <si>
    <t>Kabel spojovací RC, PC BN3708640D</t>
  </si>
  <si>
    <t>Kabel spojovací RC 40 cm BN3708640D</t>
  </si>
  <si>
    <t>ZE754</t>
  </si>
  <si>
    <t>Programátor pacientský k PC, RC 37642</t>
  </si>
  <si>
    <t>ZE991</t>
  </si>
  <si>
    <t>Tunelizátor 3755-40</t>
  </si>
  <si>
    <t>Tunneling tool 3755-40</t>
  </si>
  <si>
    <t>ZD699</t>
  </si>
  <si>
    <t>Systém neuromodulační 7428</t>
  </si>
  <si>
    <t>ZL648</t>
  </si>
  <si>
    <t>Stimloc 924256</t>
  </si>
  <si>
    <t>ZI687</t>
  </si>
  <si>
    <t>Kabel spojovací RC, PC 37081-40</t>
  </si>
  <si>
    <t>ZA490</t>
  </si>
  <si>
    <t>Průchodka Guardian, součást systému 6010</t>
  </si>
  <si>
    <t>ZJ694</t>
  </si>
  <si>
    <t>Elektroda DBS 1,5mm  30 cm 6147</t>
  </si>
  <si>
    <t>ZD701</t>
  </si>
  <si>
    <t>Elektroda 9013S0842</t>
  </si>
  <si>
    <t>ZJ690</t>
  </si>
  <si>
    <t xml:space="preserve">Systém neurostimulační Brio 6788 </t>
  </si>
  <si>
    <t>ZK769</t>
  </si>
  <si>
    <t>Kabel prodlužovací 6315</t>
  </si>
  <si>
    <t>ZM005</t>
  </si>
  <si>
    <t>Set NL NEXFRAME</t>
  </si>
  <si>
    <t>ZK774</t>
  </si>
  <si>
    <t>Adapter pocket adaptor DBS 64002</t>
  </si>
  <si>
    <t>ZL520</t>
  </si>
  <si>
    <t>Materiál kostní výplňový R.T.R. 0056610</t>
  </si>
  <si>
    <t>KF150</t>
  </si>
  <si>
    <t>shunt VP FV072P</t>
  </si>
  <si>
    <t>KF302</t>
  </si>
  <si>
    <t>shunt VP FV292T</t>
  </si>
  <si>
    <t>KG859</t>
  </si>
  <si>
    <t>shunt VP 250 mm FV078P</t>
  </si>
  <si>
    <t>ZA217</t>
  </si>
  <si>
    <t>Katetr drenážní lumbální EDM 80 cm W/Tip 46419</t>
  </si>
  <si>
    <t>ZA218</t>
  </si>
  <si>
    <t>Shunt breneruv á 5 ks 14F-8F 007755</t>
  </si>
  <si>
    <t>ZD618</t>
  </si>
  <si>
    <t>Katetr drenážní komorový se sběrným vakem Exakta 27581</t>
  </si>
  <si>
    <t>ZF906</t>
  </si>
  <si>
    <t>Katetr endoskopický neurobalón 7CB-D10</t>
  </si>
  <si>
    <t>KF148</t>
  </si>
  <si>
    <t>shunt VP FV428T</t>
  </si>
  <si>
    <t>KF220</t>
  </si>
  <si>
    <t>shunt VP FV033T</t>
  </si>
  <si>
    <t>KF242</t>
  </si>
  <si>
    <t>shunt VP FV441T</t>
  </si>
  <si>
    <t>KF770</t>
  </si>
  <si>
    <t>set boreholeport FV042T</t>
  </si>
  <si>
    <t>KF843</t>
  </si>
  <si>
    <t>shunt SA 25 FV414T</t>
  </si>
  <si>
    <t>ZD404</t>
  </si>
  <si>
    <t>Katetr drenáží lumbální Codman s mandrenem 82-1707</t>
  </si>
  <si>
    <t>KH328</t>
  </si>
  <si>
    <t>tyč MIS MARTIX 40mm 04.651.240</t>
  </si>
  <si>
    <t>ZB033</t>
  </si>
  <si>
    <t>Šití dafilon modrý 3/0 bal. á 36 ks C0935468</t>
  </si>
  <si>
    <t>ZB034</t>
  </si>
  <si>
    <t>Šití dafilon modrý 2/0 bal. á 36 ks C0935476</t>
  </si>
  <si>
    <t>ZB175</t>
  </si>
  <si>
    <t>Šití maxon zelený 1 bal. á 12 ks GMM873L</t>
  </si>
  <si>
    <t>ZB396</t>
  </si>
  <si>
    <t>Šití vicryl 2/0 bal. á 12 ks W9150</t>
  </si>
  <si>
    <t>ZB593</t>
  </si>
  <si>
    <t>Šití prolen 6/0 bal. á 36 ks 8711H</t>
  </si>
  <si>
    <t>ZB609</t>
  </si>
  <si>
    <t>Šití premicron zelený 2/0 bal. á 36 ks C0026026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</si>
  <si>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</si>
  <si>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</si>
  <si>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</si>
  <si>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</si>
  <si>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</si>
  <si>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</si>
  <si>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</si>
  <si>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</si>
  <si>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</si>
  <si>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</si>
  <si>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</si>
  <si>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</si>
  <si>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ZA506</t>
  </si>
  <si>
    <t>Šití silikon modrý 1,5 bal. á 12 ks SL17</t>
  </si>
  <si>
    <t>ZA917</t>
  </si>
  <si>
    <t>Šití silon braided white bal. á 20 ks SB2056</t>
  </si>
  <si>
    <t>ZC502</t>
  </si>
  <si>
    <t>Šití silon braided white bal. á 20 ks SB2060</t>
  </si>
  <si>
    <t>ZF429</t>
  </si>
  <si>
    <t>Šití prolen bl 5/0 bal. á 12 ks W8710</t>
  </si>
  <si>
    <t>ZJ120</t>
  </si>
  <si>
    <t>Šití etlon bk 10/0 bal. á 12 ks W2860</t>
  </si>
  <si>
    <t>ZL234</t>
  </si>
  <si>
    <t>Šití monosyn bezbarvý 3/0 HR jehla 22 mm bal. á 36 ks C0025246</t>
  </si>
  <si>
    <t>ZL235</t>
  </si>
  <si>
    <t>Šití monosyn bezbarvý 3/0 HR jehla 26 mm bal. á 36 ks C0025058</t>
  </si>
  <si>
    <t>ZF150</t>
  </si>
  <si>
    <t>Šití serapren 6/0 bal. á 24 ks CO07347C</t>
  </si>
  <si>
    <t>ZB133</t>
  </si>
  <si>
    <t>Jehla chirurgická G9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</si>
  <si>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</si>
  <si>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</si>
  <si>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</si>
  <si>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</si>
  <si>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</si>
  <si>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</si>
  <si>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</si>
  <si>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</si>
  <si>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</si>
  <si>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</si>
  <si>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ZB480</t>
  </si>
  <si>
    <t>Jehla chirurgická G10</t>
  </si>
  <si>
    <t>ZB482</t>
  </si>
  <si>
    <t>Jehla chirurgická G12</t>
  </si>
  <si>
    <t>ZI747</t>
  </si>
  <si>
    <t>Jehla bioptická navigační 9733068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</si>
  <si>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</si>
  <si>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</si>
  <si>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</si>
  <si>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</si>
  <si>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Rukavice operační ansell sensi - touch vel. 6,5 bal. á 40</t>
  </si>
  <si>
    <t>ZK477</t>
  </si>
  <si>
    <t>Rukavice operační latexové s pudrem ansell medigrip plus vel. 8,0 302926</t>
  </si>
  <si>
    <t>ZK683</t>
  </si>
  <si>
    <t>Rukavice operační gammex PF sensitive vel. 7,0 353194</t>
  </si>
  <si>
    <t>ZL070</t>
  </si>
  <si>
    <t>Rukavice operační gammex bez pudru PF EnLite vel. 6,0 353382</t>
  </si>
  <si>
    <t>Rukavice operační gammex bez pudru PF EnLite vel. 6,0</t>
  </si>
  <si>
    <t>ZL426</t>
  </si>
  <si>
    <t>Rukavice operační ansell sensi - touch vel. 7,5 bal. á 40 párů 8050154</t>
  </si>
  <si>
    <t>Rukavice operační ansell sensi - touch vel. 7,5 bal. á 40</t>
  </si>
  <si>
    <t>ZL427</t>
  </si>
  <si>
    <t>Rukavice operační ansell sensi - touch vel. 8,0 bal. á 40 párů 8050155</t>
  </si>
  <si>
    <t>Rukavice operační ansell sensi - touch vel. 8,0 bal. á 40</t>
  </si>
  <si>
    <t>ZF698</t>
  </si>
  <si>
    <t>Kabel testovací Snap-lid conector cable 355531</t>
  </si>
  <si>
    <t>ZI266</t>
  </si>
  <si>
    <t>Systém neuromodulační Prime Advanced 37702</t>
  </si>
  <si>
    <t>ZI267</t>
  </si>
  <si>
    <t>Elektroda osmipolová  Octad 3877-45</t>
  </si>
  <si>
    <t>ZI750</t>
  </si>
  <si>
    <t>Kabel spojovací RC, PC 37081-60</t>
  </si>
  <si>
    <t>ZJ291</t>
  </si>
  <si>
    <t>Systém neurostimulační Synchromed II-20 ml 8637</t>
  </si>
  <si>
    <t>Systém neurostimulační Synchromed II-20 ml 8637-20</t>
  </si>
  <si>
    <t>ZJ626</t>
  </si>
  <si>
    <t>Test stimulator ENS 37022</t>
  </si>
  <si>
    <t>ZJ627</t>
  </si>
  <si>
    <t>Patient programmer My stim 37746</t>
  </si>
  <si>
    <t>ZJ628</t>
  </si>
  <si>
    <t>Titanium anchors 3550-39</t>
  </si>
  <si>
    <t>ZL698</t>
  </si>
  <si>
    <t>Patient programmer L633 97740</t>
  </si>
  <si>
    <t>ZL935</t>
  </si>
  <si>
    <t>ZL933</t>
  </si>
  <si>
    <t>Elektroda osmipólová Verctris 977A290</t>
  </si>
  <si>
    <t>ZL936</t>
  </si>
  <si>
    <t>Antena 37092</t>
  </si>
  <si>
    <t>ZL932</t>
  </si>
  <si>
    <t xml:space="preserve">PrimeAdvanced - SureScan 97702 </t>
  </si>
  <si>
    <t>ZL934</t>
  </si>
  <si>
    <t>Kotvička dvoukřídlá Injex 97792</t>
  </si>
  <si>
    <t>ZL940</t>
  </si>
  <si>
    <t>Kabel prodlužovací 60 cm 3386</t>
  </si>
  <si>
    <t>ZM009</t>
  </si>
  <si>
    <t>ZM061</t>
  </si>
  <si>
    <t>Systém neuromodulační Itrel 4 37703</t>
  </si>
  <si>
    <t>ZJ292</t>
  </si>
  <si>
    <t>Sada zaváděcí plnící synchromed 8540</t>
  </si>
  <si>
    <t>ZL939</t>
  </si>
  <si>
    <t>Generátor EON C 3688</t>
  </si>
  <si>
    <t>ZG776</t>
  </si>
  <si>
    <t>Elektroda neurostimulační octrode 3183</t>
  </si>
  <si>
    <t xml:space="preserve">Týdenní plán lékařských pracovních hodin nutný k zajištění provozu pracoviště - VÝKON (zůčtované hodiny v rámci úvazku + nad rámec úvazku ve sloupcích 8,9) </t>
  </si>
  <si>
    <t xml:space="preserve">5F6 - Pracov. standard. úst. lůž. péče neurochirurgické </t>
  </si>
  <si>
    <t xml:space="preserve">506 - Pracoviště neurochirurgie                         </t>
  </si>
  <si>
    <t xml:space="preserve">708 - Pracoviště anesteziologicko - resuscitační        </t>
  </si>
  <si>
    <t>506</t>
  </si>
  <si>
    <t>1</t>
  </si>
  <si>
    <t>0000502</t>
  </si>
  <si>
    <t xml:space="preserve">MESOCAIN 1%                                       </t>
  </si>
  <si>
    <t>V</t>
  </si>
  <si>
    <t xml:space="preserve">09547  </t>
  </si>
  <si>
    <t>REGULAČNÍ POPLATEK -- POJIŠTĚNEC OD ÚHRADY POPLATK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</si>
  <si>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</si>
  <si>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</si>
  <si>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</si>
  <si>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</si>
  <si>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09233  </t>
  </si>
  <si>
    <t xml:space="preserve">INJEKČNÍ OKRSKOVÁ ANESTÉZIE                       </t>
  </si>
  <si>
    <t xml:space="preserve">09545  </t>
  </si>
  <si>
    <t>REGULAČNÍ POPLATEK ZA POHOTOVOSTNÍ SLUŽBU -- POPLA</t>
  </si>
  <si>
    <t xml:space="preserve">09223  </t>
  </si>
  <si>
    <t>INTRAVENÓZNÍ INFÚZE U DOSPĚLÉHO NEBO DÍTĚTE NAD 10</t>
  </si>
  <si>
    <t xml:space="preserve">51811  </t>
  </si>
  <si>
    <t>ABSCES NEBO HEMATOM SUBKUTANNÍ, PILONIDÁLNÍ, INTRA</t>
  </si>
  <si>
    <t xml:space="preserve">09237  </t>
  </si>
  <si>
    <t>OŠETŘENÍ A PŘEVAZ RÁNY VČETNĚ OŠETŘENÍ KOŽNÍCH A P</t>
  </si>
  <si>
    <t xml:space="preserve">09532  </t>
  </si>
  <si>
    <t xml:space="preserve">PROHLÍDKA OSOBY DISPENZARIZOVANÉ                  </t>
  </si>
  <si>
    <t xml:space="preserve">09551  </t>
  </si>
  <si>
    <t>SIGNÁLNÍ VÝKON - INFORMACE O VYDÁNÍ ROZHODNUTÍ O U</t>
  </si>
  <si>
    <t xml:space="preserve">56022  </t>
  </si>
  <si>
    <t xml:space="preserve">CÍLENÉ VYŠETŘENÍ NEUROCHIRURGEM                   </t>
  </si>
  <si>
    <t xml:space="preserve">56023  </t>
  </si>
  <si>
    <t xml:space="preserve">KONTROLNÍ VYŠETŘENÍ NEUROCHIRURGEM                </t>
  </si>
  <si>
    <t xml:space="preserve">56171  </t>
  </si>
  <si>
    <t xml:space="preserve">PERKUTÁNNÍ VÝKON NA GASSER. GANGLIU NEBO KOŘENĚ   </t>
  </si>
  <si>
    <t xml:space="preserve">10156  </t>
  </si>
  <si>
    <t xml:space="preserve">Uvolneni karpalniho tunelu                        </t>
  </si>
  <si>
    <t xml:space="preserve">61247  </t>
  </si>
  <si>
    <t xml:space="preserve">OPERACE KARPÁLNÍHO TUNELU                         </t>
  </si>
  <si>
    <t xml:space="preserve">09550  </t>
  </si>
  <si>
    <t>SIGNÁLNÍ VÝKON - INFORMACE O VYDÁNÍ ROZHODNUTÍ O D</t>
  </si>
  <si>
    <t xml:space="preserve">29520  </t>
  </si>
  <si>
    <t xml:space="preserve">KOŘENOVÝ OBSTŘIK                                  </t>
  </si>
  <si>
    <t xml:space="preserve">80023  </t>
  </si>
  <si>
    <t xml:space="preserve">KONTROLNÍ VYŠETŘENÍ ALGEZIOLOGEM                  </t>
  </si>
  <si>
    <t xml:space="preserve">56165  </t>
  </si>
  <si>
    <t xml:space="preserve">STEREOTAXE                                        </t>
  </si>
  <si>
    <t xml:space="preserve">61115  </t>
  </si>
  <si>
    <t xml:space="preserve">REVIZE, EXCIZE A SUTURA PORANĚNÍ KŮŽE A PODKOŽÍ A </t>
  </si>
  <si>
    <t xml:space="preserve">80111  </t>
  </si>
  <si>
    <t>APLIKACE ANALGETICKÝCH SMĚSÍ DO KONTINUÁLNÍCH KATÉ</t>
  </si>
  <si>
    <t xml:space="preserve">61227  </t>
  </si>
  <si>
    <t xml:space="preserve">CHIRURGICKÉ OŠETŘENÍ NEUROMU                      </t>
  </si>
  <si>
    <t xml:space="preserve">29510  </t>
  </si>
  <si>
    <t xml:space="preserve">OBSTŘIK PERIFERNÍHO NERVU                         </t>
  </si>
  <si>
    <t xml:space="preserve">09569  </t>
  </si>
  <si>
    <t xml:space="preserve">(VZP) ZÁKROK NA PRAVÉ STRANĚ                      </t>
  </si>
  <si>
    <t xml:space="preserve">09555  </t>
  </si>
  <si>
    <t xml:space="preserve">OŠETŘENÍ DÍTĚTE DO 6 LET                          </t>
  </si>
  <si>
    <t xml:space="preserve">09567  </t>
  </si>
  <si>
    <t xml:space="preserve">(VZP) ZÁKROK NA LEVÉ STRANĚ                       </t>
  </si>
  <si>
    <t>5F6</t>
  </si>
  <si>
    <t>708</t>
  </si>
  <si>
    <t xml:space="preserve">78022  </t>
  </si>
  <si>
    <t xml:space="preserve">CÍLENÉ VYŠETŘENÍ ANESTEZIOLOGEM                   </t>
  </si>
  <si>
    <t xml:space="preserve">80022  </t>
  </si>
  <si>
    <t xml:space="preserve">CÍLENÉ VYŠETŘENÍ ALGEZIOLOGEM                     </t>
  </si>
  <si>
    <t xml:space="preserve">78023  </t>
  </si>
  <si>
    <t xml:space="preserve">KONTROLNÍ VYŠETŘENÍ ANESTEZIOLOGEM                </t>
  </si>
  <si>
    <t xml:space="preserve">80021  </t>
  </si>
  <si>
    <t xml:space="preserve">KOMPLEXNÍ VYŠETŘENÍ ALGEZIOLOGEM       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</si>
  <si>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</si>
  <si>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</si>
  <si>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</si>
  <si>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</si>
  <si>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</si>
  <si>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</si>
  <si>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</si>
  <si>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</si>
  <si>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</si>
  <si>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</si>
  <si>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</si>
  <si>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</si>
  <si>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</si>
  <si>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</si>
  <si>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</si>
  <si>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</si>
  <si>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</si>
  <si>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</si>
  <si>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</si>
  <si>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</si>
  <si>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</si>
  <si>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</si>
  <si>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</si>
  <si>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</si>
  <si>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</si>
  <si>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</si>
  <si>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</si>
  <si>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</si>
  <si>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</si>
  <si>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</si>
  <si>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>03</t>
  </si>
  <si>
    <t>04</t>
  </si>
  <si>
    <t>05</t>
  </si>
  <si>
    <t>0076360</t>
  </si>
  <si>
    <t xml:space="preserve">ZINACEF 1,5 G                                     </t>
  </si>
  <si>
    <t>3</t>
  </si>
  <si>
    <t>0005606</t>
  </si>
  <si>
    <t>NÁVLEK NA OPMI, TYP 71                      306071</t>
  </si>
  <si>
    <t>0012683</t>
  </si>
  <si>
    <t xml:space="preserve">IMPLANTÁT MAXILLOFACIÁLNÍ                         </t>
  </si>
  <si>
    <t>0012715</t>
  </si>
  <si>
    <t>0048989</t>
  </si>
  <si>
    <t xml:space="preserve">ELEKTRODA KOAGULAČNÍ JEDNORÁZOVÁ GN211            </t>
  </si>
  <si>
    <t xml:space="preserve">56021  </t>
  </si>
  <si>
    <t xml:space="preserve">KOMPLEXNÍ VYŠETŘENÍ NEUROCHIRURGEM                </t>
  </si>
  <si>
    <t xml:space="preserve">56435  </t>
  </si>
  <si>
    <t xml:space="preserve">SPINÁLNÍ A KRANIÁLNÍ NAVIGACE Á 15 MIN.           </t>
  </si>
  <si>
    <t xml:space="preserve">56419  </t>
  </si>
  <si>
    <t xml:space="preserve">POUŽITÍ OPERAČNÍHO MIKROSKOPU Á 15 MINUT          </t>
  </si>
  <si>
    <t xml:space="preserve">56177  </t>
  </si>
  <si>
    <t>KRANIOTOMIE A RESEK., PŘ. LOBEKTOM.PRO TUMOR ČI ME</t>
  </si>
  <si>
    <t xml:space="preserve">56145  </t>
  </si>
  <si>
    <t xml:space="preserve">OŠETŘENÍ JEDNODUCHÉ - VPÁČENÉ ZLOMENINY LEBKY     </t>
  </si>
  <si>
    <t>5F1</t>
  </si>
  <si>
    <t xml:space="preserve">51353  </t>
  </si>
  <si>
    <t>PUNKCE, ODSÁTÍ TENKÉHO STŘEVA, MANIPULACE SE STŘEV</t>
  </si>
  <si>
    <t xml:space="preserve">51392  </t>
  </si>
  <si>
    <t>RELAPAROTOMIE PRO POOPERAČNÍ KRVÁCENÍ, PERITONITID</t>
  </si>
  <si>
    <t xml:space="preserve">57235  </t>
  </si>
  <si>
    <t>TORAKOTOMIE PROSTÁ NEBO S BIOPSIÍ, EVAKUACÍ HEMATO</t>
  </si>
  <si>
    <t xml:space="preserve">51355  </t>
  </si>
  <si>
    <t>DVOJ - A VÍCENÁSOBNÁ RESEKCE A (NEBO) ANASTOMÓZA T</t>
  </si>
  <si>
    <t xml:space="preserve">54320  </t>
  </si>
  <si>
    <t xml:space="preserve">ENDARTEREKTOMIE KAROTICKÁ A OSTATNÍCH PERIFERNÍCH </t>
  </si>
  <si>
    <t xml:space="preserve">54230  </t>
  </si>
  <si>
    <t xml:space="preserve">ŽILNÍ REKONSTRUKCE PRO POSTTROMBOTICKÝ SYNDROM    </t>
  </si>
  <si>
    <t>5F3</t>
  </si>
  <si>
    <t xml:space="preserve">66851  </t>
  </si>
  <si>
    <t>AMPUTACE DLOUHÉ KOSTI / EXARTIKULACE VELKÉHO KLOUB</t>
  </si>
  <si>
    <t xml:space="preserve">51877  </t>
  </si>
  <si>
    <t xml:space="preserve">PŘILOŽENÍ LÉČEBNÉ POMŮCKY - ORTÉZY                </t>
  </si>
  <si>
    <t xml:space="preserve">66127  </t>
  </si>
  <si>
    <t xml:space="preserve">MANIPULACE V CELKOVÉ NEBO LOKÁLNÍ ANESTÉZII       </t>
  </si>
  <si>
    <t xml:space="preserve">53490  </t>
  </si>
  <si>
    <t>ROZSÁHLÉ DEBRIDEMENT SLOŽITÝCH OTEVŘENÝCH ZLOMENIN</t>
  </si>
  <si>
    <t xml:space="preserve">51819  </t>
  </si>
  <si>
    <t>OŠETŘENÍ A OBVAZ ROZSÁHLÉ RÁNY V CELKOVÉ ANESTEZII</t>
  </si>
  <si>
    <t xml:space="preserve">66823  </t>
  </si>
  <si>
    <t xml:space="preserve">ODSTRANĚNÍ ZEVNÍHO FIXATÉRU                       </t>
  </si>
  <si>
    <t xml:space="preserve">51855  </t>
  </si>
  <si>
    <t xml:space="preserve">FIXAČNÍ SÁDROVÁ DLAHA CELÉ HORNÍ KONČETINY        </t>
  </si>
  <si>
    <t xml:space="preserve">53417  </t>
  </si>
  <si>
    <t>ZLOMENINA DIAFÝZY A SUPRAKONDYLICKÉ OBLASTI FEMURU</t>
  </si>
  <si>
    <t xml:space="preserve">66821  </t>
  </si>
  <si>
    <t xml:space="preserve">PERKUTÁNNÍ FIXACE K-DRÁTEM                        </t>
  </si>
  <si>
    <t xml:space="preserve">53257  </t>
  </si>
  <si>
    <t xml:space="preserve">OTEVŘENÁ REPOZICE A OSTEOSYNTÉZA ZLOMENINY KLÍČNÍ </t>
  </si>
  <si>
    <t xml:space="preserve">53213  </t>
  </si>
  <si>
    <t>ZAVŘENÁ REPOZICE A NITRODŘEŇOVA OSTEOSYNTÉZA ZLOME</t>
  </si>
  <si>
    <t xml:space="preserve">53159  </t>
  </si>
  <si>
    <t>OTEVŘENÁ REPOZICE A OSTEOSYNTÉZA ZLOMENIN OBOU KOS</t>
  </si>
  <si>
    <t xml:space="preserve">66819  </t>
  </si>
  <si>
    <t xml:space="preserve">APLIKACE ZEVNÍHO FIXATÉRU                         </t>
  </si>
  <si>
    <t xml:space="preserve">53463  </t>
  </si>
  <si>
    <t>OTEVŘENÁ REPOZICE A OSTEOSYNTÉZA PATELY NEBO PATEL</t>
  </si>
  <si>
    <t xml:space="preserve">53485  </t>
  </si>
  <si>
    <t>ZLOMENINY PÁNEVNÍHO KRUHU - NESTABILNÍ - S OPERAČN</t>
  </si>
  <si>
    <t>0001619</t>
  </si>
  <si>
    <t xml:space="preserve">VANCOCIN CP 500 MG                                </t>
  </si>
  <si>
    <t>0004234</t>
  </si>
  <si>
    <t xml:space="preserve">DALACIN C                                         </t>
  </si>
  <si>
    <t>0008807</t>
  </si>
  <si>
    <t>0008808</t>
  </si>
  <si>
    <t>0011592</t>
  </si>
  <si>
    <t xml:space="preserve">METRONIDAZOL B. BRAUN 5 MG/ML                     </t>
  </si>
  <si>
    <t>0014583</t>
  </si>
  <si>
    <t xml:space="preserve">TIENAM 500 MG/500 MG I.V.                         </t>
  </si>
  <si>
    <t>0015669</t>
  </si>
  <si>
    <t xml:space="preserve">CEFTAX 1000                                       </t>
  </si>
  <si>
    <t>0016600</t>
  </si>
  <si>
    <t xml:space="preserve">UNASYN                                            </t>
  </si>
  <si>
    <t>0017810</t>
  </si>
  <si>
    <t xml:space="preserve">TAZOCIN 4,5 G                                     </t>
  </si>
  <si>
    <t>0020605</t>
  </si>
  <si>
    <t xml:space="preserve">COLOMYCIN INJEKCE 1000000 IU                      </t>
  </si>
  <si>
    <t>0046475</t>
  </si>
  <si>
    <t xml:space="preserve">DILCEREN PRO INFUSIONE                            </t>
  </si>
  <si>
    <t>0053922</t>
  </si>
  <si>
    <t xml:space="preserve">CIPHIN PRO INFUSIONE 200 MG/100 ML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</si>
  <si>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</si>
  <si>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</si>
  <si>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</si>
  <si>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</si>
  <si>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>0065989</t>
  </si>
  <si>
    <t xml:space="preserve">MYCOMAX INF                                       </t>
  </si>
  <si>
    <t>0066020</t>
  </si>
  <si>
    <t xml:space="preserve">AUGMENTIN 1,2 G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</si>
  <si>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</si>
  <si>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</si>
  <si>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</si>
  <si>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</si>
  <si>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</si>
  <si>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</si>
  <si>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</si>
  <si>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</si>
  <si>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0083050</t>
  </si>
  <si>
    <t xml:space="preserve">SEFOTAK 1 G                                       </t>
  </si>
  <si>
    <t>0083417</t>
  </si>
  <si>
    <t xml:space="preserve">MERONEM 1 G                                       </t>
  </si>
  <si>
    <t>0092289</t>
  </si>
  <si>
    <t xml:space="preserve">EDICIN 0,5 G                                      </t>
  </si>
  <si>
    <t>0094176</t>
  </si>
  <si>
    <t xml:space="preserve">CEFOTAXIME LEK 1 G PRÁŠEK PRO PŘÍPRAVU INJEKČNÍHO </t>
  </si>
  <si>
    <t>0096414</t>
  </si>
  <si>
    <t xml:space="preserve">GENTAMICIN LEK 80 MG/2 ML                         </t>
  </si>
  <si>
    <t>0097000</t>
  </si>
  <si>
    <t xml:space="preserve">METRONIDAZOLE 0.5%-POLPHARMA                      </t>
  </si>
  <si>
    <t>0097687</t>
  </si>
  <si>
    <t>0098212</t>
  </si>
  <si>
    <t>0127516</t>
  </si>
  <si>
    <t xml:space="preserve">CEFTAZIDIM MYLAN 2 G                              </t>
  </si>
  <si>
    <t>0129834</t>
  </si>
  <si>
    <t xml:space="preserve">CLINDAMYCIN KABI 150 MG/ML                        </t>
  </si>
  <si>
    <t>0129836</t>
  </si>
  <si>
    <t>0131656</t>
  </si>
  <si>
    <t xml:space="preserve">CEFTAZIDIM KABI 2 GM                              </t>
  </si>
  <si>
    <t>0137499</t>
  </si>
  <si>
    <t xml:space="preserve">KLACID I.V.                                       </t>
  </si>
  <si>
    <t>0162187</t>
  </si>
  <si>
    <t xml:space="preserve">CIPROFLOXACIN KABI 400 MG/200 ML INFUZNÍ ROZTOK   </t>
  </si>
  <si>
    <t>0166269</t>
  </si>
  <si>
    <t xml:space="preserve">VANCOMYCIN MYLAN 1000 MG                          </t>
  </si>
  <si>
    <t>0004334</t>
  </si>
  <si>
    <t xml:space="preserve">CEFALOTIN 1,0 BIOTIKA                             </t>
  </si>
  <si>
    <t>0176199</t>
  </si>
  <si>
    <t xml:space="preserve">CIPROFLOXACIN TEVA 2 MG/ML INFUZNÍ ROZTOK         </t>
  </si>
  <si>
    <t>2</t>
  </si>
  <si>
    <t>0007905</t>
  </si>
  <si>
    <t xml:space="preserve">ERYTROCYTY Z ODBĚRU PLNÉ KRVE                     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</si>
  <si>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</si>
  <si>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</si>
  <si>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</si>
  <si>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</si>
  <si>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0007963</t>
  </si>
  <si>
    <t xml:space="preserve">ERYTROCYTY Z AFERÉZY                            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</si>
  <si>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</si>
  <si>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</si>
  <si>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</si>
  <si>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</si>
  <si>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0002264</t>
  </si>
  <si>
    <t xml:space="preserve">FIXÁTOR ZEVNÍ TRUBKOVÝ, SYNTHES                   </t>
  </si>
  <si>
    <t>0002425</t>
  </si>
  <si>
    <t>0012673</t>
  </si>
  <si>
    <t xml:space="preserve">ŠROUB SPONGIOZNÍ 4  Z32*L46                       </t>
  </si>
  <si>
    <t>0012684</t>
  </si>
  <si>
    <t>0018678</t>
  </si>
  <si>
    <t>CEMENT KOSTNÍ PALACOS R - 40 + GENTAMICINUM  2X40G</t>
  </si>
  <si>
    <t>0043970</t>
  </si>
  <si>
    <t>SYSTÉM MONITOROVACÍ INTRAKRANIÁLNÍ TKÁŇOVÁ O2 NERO</t>
  </si>
  <si>
    <t>0043979</t>
  </si>
  <si>
    <t xml:space="preserve">ČIDLO PRO MĚŘENÍ NITROLEBNÍHO TLAKU NEUROVENT     </t>
  </si>
  <si>
    <t>0043984</t>
  </si>
  <si>
    <t>0048898</t>
  </si>
  <si>
    <t xml:space="preserve">EXTRAKTOR - KOŠÍČEK NITINOL                       </t>
  </si>
  <si>
    <t>0054512</t>
  </si>
  <si>
    <t>SYSTÉM ZEVNÍ DRENÁŽNÍ A MONITOROVACÍ LIKVOROVÝ DOČ</t>
  </si>
  <si>
    <t>0054514</t>
  </si>
  <si>
    <t>0054518</t>
  </si>
  <si>
    <t xml:space="preserve">SYSTÉM ZEVNÍ DRENÁŽNÍ A MONITOROVACÍ LIKVOROVÝ    </t>
  </si>
  <si>
    <t>0054553</t>
  </si>
  <si>
    <t>0059046</t>
  </si>
  <si>
    <t>KLIP PER.MOZK.ANE.FE602K.04.12.13.22.24.42.44.52..</t>
  </si>
  <si>
    <t>0059063</t>
  </si>
  <si>
    <t xml:space="preserve">KLIP PERM.MOZK.ANEURY.FE648K.658.668K             </t>
  </si>
  <si>
    <t>0059072</t>
  </si>
  <si>
    <t xml:space="preserve">KLIP PERM.MOZK.ANEURY.FE680K.90.700.10.20         </t>
  </si>
  <si>
    <t>0059073</t>
  </si>
  <si>
    <t xml:space="preserve">KLIP DOČASNÝ MOZK.ANEURYSM.FE681K..691..721..51   </t>
  </si>
  <si>
    <t>0059074</t>
  </si>
  <si>
    <t xml:space="preserve">KLIP PERM.MOZK.ANEURY.FE682K.92.711.12.22.42.52   </t>
  </si>
  <si>
    <t>0059080</t>
  </si>
  <si>
    <t>KLIP PERM.MOZK.ANEURY.FE694K.713.14.16.17.24.26.44</t>
  </si>
  <si>
    <t>0059098</t>
  </si>
  <si>
    <t xml:space="preserve">KLIP PERM.MOZK.ANEURY.FE740K.50.60                </t>
  </si>
  <si>
    <t>0059115</t>
  </si>
  <si>
    <t xml:space="preserve">KLIP PERMANENTNÍ MOZKOVÝ ANEURYSMATICKÝ FE762K    </t>
  </si>
  <si>
    <t>0059130</t>
  </si>
  <si>
    <t xml:space="preserve">KLIP PERM.MOZK.ANEURY.FE782K.86.90.92.840         </t>
  </si>
  <si>
    <t>0059587</t>
  </si>
  <si>
    <t xml:space="preserve">LEPIDLO TKÁŇOVÉ FLOSEAL                           </t>
  </si>
  <si>
    <t>0064470</t>
  </si>
  <si>
    <t xml:space="preserve">IMPLANTÁT SPINÁLNÍ SYSTÉM MIS VIPER SATABILIZAČNÍ </t>
  </si>
  <si>
    <t>0064472</t>
  </si>
  <si>
    <t>0065317</t>
  </si>
  <si>
    <t xml:space="preserve">IMPLANTÁT KRANIOFACIÁLNÍ FIXACE SKELETU           </t>
  </si>
  <si>
    <t>0065323</t>
  </si>
  <si>
    <t>0066845</t>
  </si>
  <si>
    <t xml:space="preserve">IMPLANTÁT KRANIOFACIÁLNÍ FIXACE SKELETU BIOPLATE  </t>
  </si>
  <si>
    <t>0066854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</si>
  <si>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</si>
  <si>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</si>
  <si>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</si>
  <si>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</si>
  <si>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</si>
  <si>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</si>
  <si>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</si>
  <si>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</si>
  <si>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</si>
  <si>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</si>
  <si>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</si>
  <si>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</si>
  <si>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</si>
  <si>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</si>
  <si>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</si>
  <si>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0067418</t>
  </si>
  <si>
    <t>0067537</t>
  </si>
  <si>
    <t>IMPLANTÁT SPINÁLNÍ SYSTÉM CASPAR,KRČNÍ,PŘEDNÍ PŘÍS</t>
  </si>
  <si>
    <t>0067884</t>
  </si>
  <si>
    <t>IMPLANTÁT KOSTNÍ UMĚLÁ NÁHRADA DURÁLNÍ TVRDÉ PLENY</t>
  </si>
  <si>
    <t>0067885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</si>
  <si>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</si>
  <si>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</si>
  <si>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</si>
  <si>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</si>
  <si>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</si>
  <si>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</si>
  <si>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</si>
  <si>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0068200</t>
  </si>
  <si>
    <t xml:space="preserve">SYSTÉM HYDROCEPHALNÍ DRENÁŽNÍ                     </t>
  </si>
  <si>
    <t>0068202</t>
  </si>
  <si>
    <t>0068278</t>
  </si>
  <si>
    <t xml:space="preserve">IMPLANTÁT SPINÁLNÍ SYSTÉM  DYNESYS STABILIZAČNÍ   </t>
  </si>
  <si>
    <t>0068280</t>
  </si>
  <si>
    <t>0068281</t>
  </si>
  <si>
    <t>0068302</t>
  </si>
  <si>
    <t>SYSTÉM IMPLANTABILNÍ NEUROSTIMULAČNÍ KINETRA/OBĚ H</t>
  </si>
  <si>
    <t>0068353</t>
  </si>
  <si>
    <t>0068354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</si>
  <si>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</si>
  <si>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</si>
  <si>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</si>
  <si>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</si>
  <si>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</si>
  <si>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</si>
  <si>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</si>
  <si>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</si>
  <si>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0068676</t>
  </si>
  <si>
    <t xml:space="preserve">IMPLANTÁT SPINÁL.SYSTÉM FIXAČNÍ CDH LEGACY 5,5 TI </t>
  </si>
  <si>
    <t>0068677</t>
  </si>
  <si>
    <t>0068679</t>
  </si>
  <si>
    <t>0069080</t>
  </si>
  <si>
    <t xml:space="preserve">IMPLANTÁT KOSTNÍ UMĚLÁ NÁHRADA TKÁNĚ  CHRONOS     </t>
  </si>
  <si>
    <t>0069089</t>
  </si>
  <si>
    <t>0069195</t>
  </si>
  <si>
    <t>IMPLANTÁT KOSTNÍ UMĚLÁ NÁHRADA ŠTĚPU CONDUIT VSTŘE</t>
  </si>
  <si>
    <t>0069200</t>
  </si>
  <si>
    <t xml:space="preserve">IMPLANTÁT SPINÁL.NÁHRADA MEZIOBRATLOVÁ PRODISC-C  </t>
  </si>
  <si>
    <t>0069201</t>
  </si>
  <si>
    <t>IMPLANTÁT SPINÁLNÍ SYSTÉM S4                    BE</t>
  </si>
  <si>
    <t>0069202</t>
  </si>
  <si>
    <t>0069205</t>
  </si>
  <si>
    <t>SYSTÉM IMPLANTABILNÍ PUMPOVÝ PROGRAMOVATELNÝ SYNCH</t>
  </si>
  <si>
    <t>0069209</t>
  </si>
  <si>
    <t>0069210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</si>
  <si>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</si>
  <si>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</si>
  <si>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</si>
  <si>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</si>
  <si>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</si>
  <si>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</si>
  <si>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</si>
  <si>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</si>
  <si>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</si>
  <si>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</si>
  <si>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</si>
  <si>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</si>
  <si>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</si>
  <si>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 xml:space="preserve">SYSTÉM HYDROCEPHALNÍ DRENÁŽNÍ-SHUNT               </t>
  </si>
  <si>
    <t>0069678</t>
  </si>
  <si>
    <t xml:space="preserve">IMPLANTÁT SPINÁL.SYSTÉM FIXAČNÍ CDH LEGACY 5.5 TI </t>
  </si>
  <si>
    <t>0069679</t>
  </si>
  <si>
    <t>0069787</t>
  </si>
  <si>
    <t xml:space="preserve">IMPLANTÁT SPINÁLNÍ INTERSPINÓZNÍ DIAM             </t>
  </si>
  <si>
    <t>0069857</t>
  </si>
  <si>
    <t>IMPLANTÁT SPINÁL.NÁHRADA MEZIOBRAT.PYRAMESH TI KRK</t>
  </si>
  <si>
    <t>0069859</t>
  </si>
  <si>
    <t>0069861</t>
  </si>
  <si>
    <t>0069864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</si>
  <si>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</si>
  <si>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</si>
  <si>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</si>
  <si>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</si>
  <si>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</si>
  <si>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</si>
  <si>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</si>
  <si>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</si>
  <si>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</si>
  <si>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0069961</t>
  </si>
  <si>
    <t>IMPLANTÁT SPINÁLNÍ SYSTÉM CDH X10 CROSSLINK TI HRU</t>
  </si>
  <si>
    <t>0071602</t>
  </si>
  <si>
    <t>0073679</t>
  </si>
  <si>
    <t>0077224</t>
  </si>
  <si>
    <t xml:space="preserve">SVORKA TITANOVÁ,  STERILNÍ                        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</si>
  <si>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</si>
  <si>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</si>
  <si>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</si>
  <si>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</si>
  <si>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</si>
  <si>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</si>
  <si>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</si>
  <si>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 xml:space="preserve">SYSTÉM ZEVNÍ DRENÁŽNÍ LIKVOROVÝ DOČASNÝ CODMAN    </t>
  </si>
  <si>
    <t>0095661</t>
  </si>
  <si>
    <t>0095664</t>
  </si>
  <si>
    <t>0095861</t>
  </si>
  <si>
    <t>IMPLANTÁT SPINÁLNÍ SYSTÉM PANGEA         HRUDNÍ/BE</t>
  </si>
  <si>
    <t>0095868</t>
  </si>
  <si>
    <t>IMPLANTÁT SPINÁL.NÁHRADA MEZIOBRATLOVÁ CHRONOS   B</t>
  </si>
  <si>
    <t>0095934</t>
  </si>
  <si>
    <t>IMPLANTÁT SPINÁL.SYSTÉM FIXAČNÍ CDH LEGACY MAST TI</t>
  </si>
  <si>
    <t>0095935</t>
  </si>
  <si>
    <t>IMPLANTÁT SPINÁL.SYSTÉM FIXAČNÍ CD HORIZON SEXTANT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</si>
  <si>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</si>
  <si>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</si>
  <si>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</si>
  <si>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</si>
  <si>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</si>
  <si>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</si>
  <si>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</si>
  <si>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</si>
  <si>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</si>
  <si>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</si>
  <si>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</si>
  <si>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</si>
  <si>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</si>
  <si>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</si>
  <si>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</si>
  <si>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</si>
  <si>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</si>
  <si>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</si>
  <si>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0096318</t>
  </si>
  <si>
    <t>0096462</t>
  </si>
  <si>
    <t>SYSTÉM IMPLANTABILNÍ NEUROSTIMULAČNÍ PRIME ADVANCE</t>
  </si>
  <si>
    <t>0096719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</si>
  <si>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</si>
  <si>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</si>
  <si>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</si>
  <si>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</si>
  <si>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</si>
  <si>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</si>
  <si>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</si>
  <si>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 xml:space="preserve">IMPLANTÁT KOSTNÍ PRO VERTEBROPLASTIKU PERKUTÁNNÍ  </t>
  </si>
  <si>
    <t>0096972</t>
  </si>
  <si>
    <t xml:space="preserve">IMPLANTÁT SPINÁL.NÁHRADA MEZIOBRATLOVÁ ZERO-P     </t>
  </si>
  <si>
    <t>0096973</t>
  </si>
  <si>
    <t>0161006</t>
  </si>
  <si>
    <t>IMPLANTÁT SPINÁL.NÁHRADA MEZIOBRATLOVÁ OPAL      B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</si>
  <si>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</si>
  <si>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</si>
  <si>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</si>
  <si>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</si>
  <si>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</si>
  <si>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</si>
  <si>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0161703</t>
  </si>
  <si>
    <t>IMPLANTÁT SPINÁLNÍ SYSTÉM STENOFIX INTERSPINÓZNÍ B</t>
  </si>
  <si>
    <t>0161750</t>
  </si>
  <si>
    <t>IMPLANTÁT SPINÁLNÍ SYSTÉM ORACLE PLATE BEDER. MINI</t>
  </si>
  <si>
    <t>0161751</t>
  </si>
  <si>
    <t>0161761</t>
  </si>
  <si>
    <t>IMPLANTÁT SPINÁLNÍ NÁHRADA MEZIOBRATLOVÁ  ROI-C  K</t>
  </si>
  <si>
    <t>0161820</t>
  </si>
  <si>
    <t>IMPLANTÁT SPINÁLNÍ NÁHRADA MEZIOBRATLOVÁ T-PAL BED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</si>
  <si>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</si>
  <si>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</si>
  <si>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</si>
  <si>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</si>
  <si>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</si>
  <si>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</si>
  <si>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</si>
  <si>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</si>
  <si>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</si>
  <si>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</si>
  <si>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0165002</t>
  </si>
  <si>
    <t>SYSTÉM IMPLANTAB.NEUROSTIMULAČNÍ ACTIVA RC DOBÍJIT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</si>
  <si>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</si>
  <si>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</si>
  <si>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</si>
  <si>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</si>
  <si>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</si>
  <si>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</si>
  <si>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</si>
  <si>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</si>
  <si>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</si>
  <si>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9999991</t>
  </si>
  <si>
    <t xml:space="preserve">                                                  </t>
  </si>
  <si>
    <t>9999999</t>
  </si>
  <si>
    <t xml:space="preserve">Nespecifikovanř PZT                               </t>
  </si>
  <si>
    <t>0096090</t>
  </si>
  <si>
    <t xml:space="preserve">IMPLANTÁT KOSTNÍ UMĚLÁ NÁHRADA TKÁNĚ  OSTEOSET    </t>
  </si>
  <si>
    <t>0069866</t>
  </si>
  <si>
    <t>0059042</t>
  </si>
  <si>
    <t xml:space="preserve">KLIP PER.MOZKOVÝ ANEUR.FE597K.98.99K 637.38.39    </t>
  </si>
  <si>
    <t>0043986</t>
  </si>
  <si>
    <t>0068204</t>
  </si>
  <si>
    <t>0068668</t>
  </si>
  <si>
    <t>0069862</t>
  </si>
  <si>
    <t>0067014</t>
  </si>
  <si>
    <t>0068215</t>
  </si>
  <si>
    <t>0056069</t>
  </si>
  <si>
    <t xml:space="preserve">PROTÉZA CÉVNÍ PTFE VASCUGRAFT-DIAL.01103089-90    </t>
  </si>
  <si>
    <t>0192522</t>
  </si>
  <si>
    <t>IMPLANTÁT SPINÁLNÍ NÁHR.MEZIOBR.INTERCONTINENTAL B</t>
  </si>
  <si>
    <t>0192523</t>
  </si>
  <si>
    <t>0083612</t>
  </si>
  <si>
    <t xml:space="preserve">IMPLANTÁT KRANIÁLNÍ FIXAČNÍ CRANIOFIX2            </t>
  </si>
  <si>
    <t>0066846</t>
  </si>
  <si>
    <t xml:space="preserve">IMPLANTÁT KRANIOFACIÁLNÍ FIXACE SKELETU  BIOPLATE </t>
  </si>
  <si>
    <t>0066855</t>
  </si>
  <si>
    <t>0059110</t>
  </si>
  <si>
    <t xml:space="preserve">KLIP DOČASNÝ MOZKOVÝ ANEURYSMATICKÝ FE756K.61.63  </t>
  </si>
  <si>
    <t>0165075</t>
  </si>
  <si>
    <t>SYSTÉM IMPLANTABILNÍ NEUROSTIMULAČNÍ ELEKTRODA, MÍ</t>
  </si>
  <si>
    <t>0096710</t>
  </si>
  <si>
    <t>IMPLANTÁT SPINÁLNÍ SYSTÉM EXPEDIUM BM    HRUDNÍ/BE</t>
  </si>
  <si>
    <t>0091800</t>
  </si>
  <si>
    <t xml:space="preserve">IMPLANTÁT KOSTNÍ UMĚLÁ NÁHRADA TKÁNĚ  NANOSTIM    </t>
  </si>
  <si>
    <t>0192517</t>
  </si>
  <si>
    <t>IMPLANTÁT SPINÁLNÍ NÁHR.MEZIOBRATLOVÁ COALITION KR</t>
  </si>
  <si>
    <t>0096968</t>
  </si>
  <si>
    <t>0068101</t>
  </si>
  <si>
    <t xml:space="preserve">IMPLANTÁT SPINÁL.NÁHRADA MEZIOBRATLOVÁ            </t>
  </si>
  <si>
    <t>0165076</t>
  </si>
  <si>
    <t>SYSTÉM IMPLANTABIL.NEUROSTIMUL.EON MINI DOBÍJITELN</t>
  </si>
  <si>
    <t>0193607</t>
  </si>
  <si>
    <t>0064165</t>
  </si>
  <si>
    <t>0193604</t>
  </si>
  <si>
    <t>0192518</t>
  </si>
  <si>
    <t>0165077</t>
  </si>
  <si>
    <t>SYSTÉM IMPLANTABIL.NEUROSTIMUL.EON C NEDOBÍJITELNÝ</t>
  </si>
  <si>
    <t xml:space="preserve">00698  </t>
  </si>
  <si>
    <t>OD TYPU 98 - PRO NEMOCNICE TYPU 3, (KATEGORIE 6) -</t>
  </si>
  <si>
    <t xml:space="preserve">00880  </t>
  </si>
  <si>
    <t>ROZLIŠENÍ VYKÁZANÉ HOSPITALIZACE JAKO: = NOVÁ HOSP</t>
  </si>
  <si>
    <t xml:space="preserve">00881  </t>
  </si>
  <si>
    <t>ROZLIŠENÍ VYKÁZANÉ HOSPITALIZACE JAKO: = POKRAČOVÁ</t>
  </si>
  <si>
    <t xml:space="preserve">09544  </t>
  </si>
  <si>
    <t>REGULAČNÍ POPLATEK ZA KAŽDÝ DEN LŮŽKOVÉ PÉČE -- PO</t>
  </si>
  <si>
    <t xml:space="preserve">78310  </t>
  </si>
  <si>
    <t xml:space="preserve">NEODKLADNÁ KARDIOPULMONÁLNÍ RESUSCITACE ROZŠÍŘENÁ </t>
  </si>
  <si>
    <t xml:space="preserve">71717  </t>
  </si>
  <si>
    <t xml:space="preserve">TRACHEOTOMIE                                      </t>
  </si>
  <si>
    <t xml:space="preserve">00602  </t>
  </si>
  <si>
    <t xml:space="preserve">OD TYPU 02 - PRO NEMOCNICE TYPU 3, (KATEGORIE 6)  </t>
  </si>
  <si>
    <t xml:space="preserve">66879  </t>
  </si>
  <si>
    <t xml:space="preserve">OTEVŘENÁ SPONGIOPLASTIKA                          </t>
  </si>
  <si>
    <t xml:space="preserve">66133  </t>
  </si>
  <si>
    <t xml:space="preserve">UDRŽOVÁNÍ PROPLACHOVÉ LAVÁŽE ZA JEDEN DEN         </t>
  </si>
  <si>
    <t xml:space="preserve">56147  </t>
  </si>
  <si>
    <t>OŠETŘENÍ KOMPLIKOVANÉ ZLOMENINY LEBKY S (BEZ) REPA</t>
  </si>
  <si>
    <t xml:space="preserve">56324  </t>
  </si>
  <si>
    <t xml:space="preserve">DEKOMPRESE OSTATNÍCH VELKÝCH A STŘEDNÍCH NERVŮ    </t>
  </si>
  <si>
    <t xml:space="preserve">56142  </t>
  </si>
  <si>
    <t>MIKROVASKULÁRNÍ DEKOMPRESE HLAVOVÝCH NERVŮ V ZADNÍ</t>
  </si>
  <si>
    <t xml:space="preserve">56157  </t>
  </si>
  <si>
    <t>KRANIOTOMIE PRO SUPRATENTORIÁLNÍ SPONTÁNNÍ INTRACE</t>
  </si>
  <si>
    <t xml:space="preserve">66815  </t>
  </si>
  <si>
    <t xml:space="preserve">AUTOGENNÍ ŠTĚP                                    </t>
  </si>
  <si>
    <t xml:space="preserve">66321  </t>
  </si>
  <si>
    <t>RESEKCE OBRATLOVÉHO TĚLA - SOMATEKTONIE - KOMPLETN</t>
  </si>
  <si>
    <t xml:space="preserve">56163  </t>
  </si>
  <si>
    <t>ZEVNÍ KOMOROVÁ DRENÁŽ NEBO ZAVEDENÍ ČIDLA NA MĚŘEN</t>
  </si>
  <si>
    <t xml:space="preserve">56169  </t>
  </si>
  <si>
    <t xml:space="preserve">VENTRIKULOSKOPIE                                  </t>
  </si>
  <si>
    <t xml:space="preserve">56117  </t>
  </si>
  <si>
    <t xml:space="preserve">INTRAKRANIÁLNÍ REKONSTRUKČNÍ OPERACE PŘI LIKVOREI </t>
  </si>
  <si>
    <t xml:space="preserve">56135  </t>
  </si>
  <si>
    <t>KRANIOPLASTIKA AKRYLÁTOVÁ, PLEXISKLOVÁ, KOVOVÁ NEB</t>
  </si>
  <si>
    <t xml:space="preserve">56227  </t>
  </si>
  <si>
    <t>DEKOMPRESIVNÍ OPERACE V OBLASTI KRANIOCERVIKÁLNÍHO</t>
  </si>
  <si>
    <t xml:space="preserve">56239  </t>
  </si>
  <si>
    <t xml:space="preserve">ODSTRANĚNÍ STIMULAČNÍ MÍŠNÍ ELEKTRODY             </t>
  </si>
  <si>
    <t xml:space="preserve">56253  </t>
  </si>
  <si>
    <t>ČÁSTEČNÉ NEBO TOTÁLNÍ ODSTRANĚNÍ INTRADURÁLNÍHO TU</t>
  </si>
  <si>
    <t xml:space="preserve">80098  </t>
  </si>
  <si>
    <t xml:space="preserve">signalni kod misni stimulace s jednou elektrodou  </t>
  </si>
  <si>
    <t xml:space="preserve">56119  </t>
  </si>
  <si>
    <t xml:space="preserve">DEKOMPRESIVNÍ KRANIEKTOMIE                        </t>
  </si>
  <si>
    <t xml:space="preserve">56133  </t>
  </si>
  <si>
    <t xml:space="preserve">VENTRIKULOSTOMIE III. - STOOCKEY- SCARFF          </t>
  </si>
  <si>
    <t xml:space="preserve">56153  </t>
  </si>
  <si>
    <t xml:space="preserve">EXTRA - INTRAKRANIÁLNÍ ANASTOMÓZA                 </t>
  </si>
  <si>
    <t xml:space="preserve">56225  </t>
  </si>
  <si>
    <t>DUROTOMIE A DURÁLNÍ REKONSTRUKČNÍ OPERACE MÍŠNÍ (K</t>
  </si>
  <si>
    <t xml:space="preserve">56246  </t>
  </si>
  <si>
    <t>ODSTRANĚNÍ INTRAMEDULÁRNÍHO TUMORU NEBO EXCIZE NEB</t>
  </si>
  <si>
    <t xml:space="preserve">66329  </t>
  </si>
  <si>
    <t>FŮZE PÁTEŘE - STANDARDNÍ - PŘEDNÍ - INTERSOMATICKÁ</t>
  </si>
  <si>
    <t xml:space="preserve">66339  </t>
  </si>
  <si>
    <t>OPERAČNÍ PŘÍSTUP NA PÁTEŘ - STANDARDNÍ - ZADNÍ SKE</t>
  </si>
  <si>
    <t xml:space="preserve">65513  </t>
  </si>
  <si>
    <t>PŘÍPRAVA FASCIÁLNÍHO A PERIKRANIÁLNÍHO LALOKU K RE</t>
  </si>
  <si>
    <t xml:space="preserve">66311  </t>
  </si>
  <si>
    <t xml:space="preserve">INTRADURÁLNÍ RESEKCE A PLASTIKA - KAŽDÉHO JEDNOHO </t>
  </si>
  <si>
    <t xml:space="preserve">66319  </t>
  </si>
  <si>
    <t>RESEKCE JINÉ NS ČÁSTI OBRATLE - INTERVERTEBRÁLNÍHO</t>
  </si>
  <si>
    <t xml:space="preserve">89311  </t>
  </si>
  <si>
    <t xml:space="preserve">INTERVENČNÍ VÝKON ŘÍZENÝ RDG METODOU (SKIASKOPIE, </t>
  </si>
  <si>
    <t xml:space="preserve">66313  </t>
  </si>
  <si>
    <t xml:space="preserve">DELIBERACE - ODSTRANĚNÍ ÚTLAKU - DURÁLNÍHO VAKU A </t>
  </si>
  <si>
    <t xml:space="preserve">66331  </t>
  </si>
  <si>
    <t xml:space="preserve">FŮZE PÁTEŘE - STANDARDNÍ ZADNÍ - 1 SEGMENT        </t>
  </si>
  <si>
    <t xml:space="preserve">80117  </t>
  </si>
  <si>
    <t>IMPLANTACE PODKOŽNÍHO REZERVOÁRU - PROGRAMOVATELNÉ</t>
  </si>
  <si>
    <t xml:space="preserve">66323  </t>
  </si>
  <si>
    <t>PŘEDNÍ RESEKCE OBRATLOVÉHO TĚLA - SOMATEKTOMIE - I</t>
  </si>
  <si>
    <t xml:space="preserve">71639  </t>
  </si>
  <si>
    <t xml:space="preserve">ENDOSKOPICKÁ OPERACE V NOSNÍ DUTINĚ               </t>
  </si>
  <si>
    <t xml:space="preserve">56151  </t>
  </si>
  <si>
    <t>TREPANACE PRO EXTRACEREBRÁLNÍ HEMATOM NEBO KRANIOT</t>
  </si>
  <si>
    <t xml:space="preserve">56175  </t>
  </si>
  <si>
    <t>ODSTRANĚNÍ TUMORU HYPOFÝZY TRANSSFENOIDÁLNÍM PŘÍST</t>
  </si>
  <si>
    <t xml:space="preserve">51825  </t>
  </si>
  <si>
    <t xml:space="preserve">SEKUNDÁRNÍ SUTURA RÁNY                            </t>
  </si>
  <si>
    <t xml:space="preserve">99981  </t>
  </si>
  <si>
    <t xml:space="preserve">(VZP) PACIENT HOSPITALIZOVANÝ V LŮŽKOVÉM ZAŘÍZENÍ </t>
  </si>
  <si>
    <t xml:space="preserve">65215  </t>
  </si>
  <si>
    <t>DENTÁLNÍ DRÁTĚNÁ DLAHA Z VOLNÉ RUKY - JEDNA ČELIST</t>
  </si>
  <si>
    <t xml:space="preserve">65211  </t>
  </si>
  <si>
    <t>OŠETŘENÍ ZLOMENINY ČELISTI DESTIČKOVOU ŠROUBOVANOU</t>
  </si>
  <si>
    <t xml:space="preserve">56131  </t>
  </si>
  <si>
    <t xml:space="preserve">OPAKOVANÁ KRANIOTOMIE PRO POOPERAČNÍ HEMATOM NEBO </t>
  </si>
  <si>
    <t xml:space="preserve">56174  </t>
  </si>
  <si>
    <t>ODSTRANĚNÍ TUMORU OČNICE Z KRANIOTOMIE NEBO DEKOMP</t>
  </si>
  <si>
    <t xml:space="preserve">56229  </t>
  </si>
  <si>
    <t>SYRINGOMYELIE, DRENÁŽNÍ OPERACE, TERMINÁLNÍ VENTRI</t>
  </si>
  <si>
    <t xml:space="preserve">61137  </t>
  </si>
  <si>
    <t xml:space="preserve">ODBĚR FASCIÁLNÍHO ŠTĚPU Z FASCIA LATA             </t>
  </si>
  <si>
    <t xml:space="preserve">66325  </t>
  </si>
  <si>
    <t>RESEKCE OBRATLE - ZADNÍ - LAMINEKTOMIE KOMPLETNÍ J</t>
  </si>
  <si>
    <t xml:space="preserve">66335  </t>
  </si>
  <si>
    <t xml:space="preserve">OPERAČNÍ PŘÍSTUP NA PÁTEŘ - STANDARDNÍ - PŘEDNÍ - </t>
  </si>
  <si>
    <t xml:space="preserve">56125  </t>
  </si>
  <si>
    <t>OPERAČNÍ REVIZE NEBO ZAVEDENÍ DRENÁŽE MOZKOMÍŠNÍHO</t>
  </si>
  <si>
    <t xml:space="preserve">56249  </t>
  </si>
  <si>
    <t>ODSTRANĚNÍ EXTRADURÁLNÍHO TUMORU MÍCHY PŘEDNÍM NEB</t>
  </si>
  <si>
    <t xml:space="preserve">56251  </t>
  </si>
  <si>
    <t xml:space="preserve">56423  </t>
  </si>
  <si>
    <t>STEREOTAKTICKÁ IMPLANTACE HLUBOKÝCH MOZKOVÝCH ELEK</t>
  </si>
  <si>
    <t xml:space="preserve">66337  </t>
  </si>
  <si>
    <t xml:space="preserve">OPERAČNÍ PŘÍSTUP K PÁTEŘI - STANDARDNÍ - PŘEDNÍ - </t>
  </si>
  <si>
    <t xml:space="preserve">29410  </t>
  </si>
  <si>
    <t>ODBĚR MOZKOMÍŠNÍHO MOKU LUMBÁLNÍ NEBO SUBOKCIPITÁL</t>
  </si>
  <si>
    <t xml:space="preserve">66315  </t>
  </si>
  <si>
    <t xml:space="preserve">INSTRUMENTACE C, T, L, S PÁTEŘE - PŘEDNÍ I ZADNÍ, </t>
  </si>
  <si>
    <t xml:space="preserve">71022  </t>
  </si>
  <si>
    <t xml:space="preserve">CÍLENÉ VYŠETŘENÍ OTORINOLARYNGOLOGEM              </t>
  </si>
  <si>
    <t xml:space="preserve">66317  </t>
  </si>
  <si>
    <t>REVIZNÍ OPERACE PÁTEŘE - PŘEDNÍ - ZADNÍ - ODSTRANĚ</t>
  </si>
  <si>
    <t xml:space="preserve">99980  </t>
  </si>
  <si>
    <t>(VZP) PACIENT S DIAGNOSTIKOVANÝM POLYTRAUMATEM S I</t>
  </si>
  <si>
    <t xml:space="preserve">66341  </t>
  </si>
  <si>
    <t>OPERAČNÍ PŘÍSTUP K PÁTEŘI - STANDARDNÍ - ZADNÍ TZV</t>
  </si>
  <si>
    <t xml:space="preserve">80115  </t>
  </si>
  <si>
    <t>IMPLANTACE NEUROSTIMULAČNÍHO ZAŘÍZENÍ (SYSTÉMU) PR</t>
  </si>
  <si>
    <t xml:space="preserve">66327  </t>
  </si>
  <si>
    <t>RESEKCE OBRATLE - ZADNÍ - LAMINEKTOMIE INKOMPLETNÍ</t>
  </si>
  <si>
    <t xml:space="preserve">71681  </t>
  </si>
  <si>
    <t xml:space="preserve">SFENOIDOTOMIE                                     </t>
  </si>
  <si>
    <t xml:space="preserve">56325  </t>
  </si>
  <si>
    <t xml:space="preserve">ODSTRANĚNÍ TUMORU VELKÝCH NERVŮ                   </t>
  </si>
  <si>
    <t xml:space="preserve">56113  </t>
  </si>
  <si>
    <t xml:space="preserve">INTRAKRANIÁLNÍ DURÁLNÍ REKONSTRUKCE               </t>
  </si>
  <si>
    <t xml:space="preserve">56247  </t>
  </si>
  <si>
    <t>ČÁSTEČNÉ NEBO TOTÁLNÍ ODSTRANĚNÍ EXTRADURÁLNÍHO TU</t>
  </si>
  <si>
    <t xml:space="preserve">04860  </t>
  </si>
  <si>
    <t xml:space="preserve">IMOBILIZACE ČELISTÍ                               </t>
  </si>
  <si>
    <t xml:space="preserve">80099  </t>
  </si>
  <si>
    <t>signalni  kod misni stimulace se dvema elektrodami</t>
  </si>
  <si>
    <t xml:space="preserve">61145  </t>
  </si>
  <si>
    <t xml:space="preserve">ODBĚR KORIOTUKOVÉHO ŠTĚPU                         </t>
  </si>
  <si>
    <t xml:space="preserve">66915  </t>
  </si>
  <si>
    <t xml:space="preserve">DEKOMPRESE FASCIÁLNÍHO LOŽE                       </t>
  </si>
  <si>
    <t xml:space="preserve">61141  </t>
  </si>
  <si>
    <t xml:space="preserve">ODBĚR NERVOVÉHO ŠTĚPU PRO MIKROCHIRURGICKÉ VÝKONY </t>
  </si>
  <si>
    <t xml:space="preserve">56413  </t>
  </si>
  <si>
    <t>MIKROCHIRURGICKÁ SUTURA NERVU PŘÍMÁ BEZ AUTOTRANSP</t>
  </si>
  <si>
    <t xml:space="preserve">56414  </t>
  </si>
  <si>
    <t>MIKROCHIRURGICKÁ SUTURA NERVU S AUTOTRANSPLANTÁTEM</t>
  </si>
  <si>
    <t xml:space="preserve">80113  </t>
  </si>
  <si>
    <t>IMPLANTACE NEUROSTIMULAČNÍHO ZAŘÍZENÍ PRO STIMULAC</t>
  </si>
  <si>
    <t xml:space="preserve">71627  </t>
  </si>
  <si>
    <t xml:space="preserve">ZADNÍ TAMPONÁDA NOSNÍ PRO EPISTAXI                </t>
  </si>
  <si>
    <t xml:space="preserve">66333  </t>
  </si>
  <si>
    <t xml:space="preserve">PŘÍSTUPY NA PÁTEŘ - NESTANDARDNÍ - PŘEDNÍ         </t>
  </si>
  <si>
    <t xml:space="preserve">66343  </t>
  </si>
  <si>
    <t xml:space="preserve">TRANSKUTÁNNÍ VÝKON NA PÁTEŘI - VELKÝ              </t>
  </si>
  <si>
    <t xml:space="preserve">99999  </t>
  </si>
  <si>
    <t xml:space="preserve">Nespecifikovany vykon                             </t>
  </si>
  <si>
    <t xml:space="preserve">65219  </t>
  </si>
  <si>
    <t xml:space="preserve">KOMPLEXNÍ OŠETŘENÍ VĚTŠÍCH OBLIČEJOVÝCH DEFEKTŮ   </t>
  </si>
  <si>
    <t xml:space="preserve">56167  </t>
  </si>
  <si>
    <t xml:space="preserve">VENTRIKULÁRNÍ PUNKCE                              </t>
  </si>
  <si>
    <t xml:space="preserve">56173  </t>
  </si>
  <si>
    <t xml:space="preserve">NEURINOM AKUSTIKU, NEURINOM TRIGEMINU, EXPANZE NA </t>
  </si>
  <si>
    <t xml:space="preserve">56245  </t>
  </si>
  <si>
    <t xml:space="preserve">56149  </t>
  </si>
  <si>
    <t>NEUROLÝZA SUBARACHNOIDÁLNÍ, LUMBÁLNÍ SUBARACHNOIDÁ</t>
  </si>
  <si>
    <t xml:space="preserve">56244  </t>
  </si>
  <si>
    <t>DEKOMPRESE NEBO BIOPSIE INTRAMEDULÁRNÍHO TUMORU MÍ</t>
  </si>
  <si>
    <t xml:space="preserve">56327  </t>
  </si>
  <si>
    <t xml:space="preserve">RESEKCE MORTONOVA NEUROMU                         </t>
  </si>
  <si>
    <t xml:space="preserve">56237  </t>
  </si>
  <si>
    <t xml:space="preserve">IMPLANTACE MÍŠNÍ STIMULAČNÍ ELEKTRODY             </t>
  </si>
  <si>
    <t xml:space="preserve">56159  </t>
  </si>
  <si>
    <t>KRANIOTOMIE PRO INFRATENTORIÁLNÍ SPONTÁNNÍ INTRACE</t>
  </si>
  <si>
    <t xml:space="preserve">56311  </t>
  </si>
  <si>
    <t xml:space="preserve">EXPLORACE BRACHIÁLNÍHO PLEXU ZADNÍM PŘÍSTUPEM     </t>
  </si>
  <si>
    <t xml:space="preserve">56141  </t>
  </si>
  <si>
    <t xml:space="preserve">HYPOFYZEKTOMIE TRANSSFENOIDÁLNÍ PROSTÁ            </t>
  </si>
  <si>
    <t xml:space="preserve">66537  </t>
  </si>
  <si>
    <t xml:space="preserve">RESEKCE KOSTRČE                                   </t>
  </si>
  <si>
    <t xml:space="preserve">56129  </t>
  </si>
  <si>
    <t xml:space="preserve">VENTRIKULOCYSTERNOANASTOMÓZA - TORKILDSEN         </t>
  </si>
  <si>
    <t xml:space="preserve">56319  </t>
  </si>
  <si>
    <t xml:space="preserve">DEKOMPRESE ISCHIADIKU NEBO EXPLORACE              </t>
  </si>
  <si>
    <t xml:space="preserve">56313  </t>
  </si>
  <si>
    <t>EXPLORACE BRACHIÁLNÍHO PLEXU SUPRAKLAVIKULÁRNÍM NE</t>
  </si>
  <si>
    <t xml:space="preserve">56178  </t>
  </si>
  <si>
    <t>PRODLOUŽENÍ VÝKONU KRANIOTOMIE A RESEKCE, PŘÍPADNĚ</t>
  </si>
  <si>
    <t xml:space="preserve">56235  </t>
  </si>
  <si>
    <t xml:space="preserve">TRIGEMINOVÁ TRAKTOTOMIE MÍŠNÍ                     </t>
  </si>
  <si>
    <t xml:space="preserve">56211  </t>
  </si>
  <si>
    <t xml:space="preserve">LAMINEKTOMIE (1-2 SEGMENTY) NEBO HEMILAMINEKTOMIE </t>
  </si>
  <si>
    <t>5T6</t>
  </si>
  <si>
    <t>0003952</t>
  </si>
  <si>
    <t xml:space="preserve">AMIKIN 500 MG                                     </t>
  </si>
  <si>
    <t>0006480</t>
  </si>
  <si>
    <t xml:space="preserve">OCPLEX                                            </t>
  </si>
  <si>
    <t>0011785</t>
  </si>
  <si>
    <t xml:space="preserve">AMIKIN 1 G                                        </t>
  </si>
  <si>
    <t>0025746</t>
  </si>
  <si>
    <t xml:space="preserve">INVANZ 1 G                                        </t>
  </si>
  <si>
    <t>0026902</t>
  </si>
  <si>
    <t xml:space="preserve">VFEND 200 MG                                      </t>
  </si>
  <si>
    <t>0031547</t>
  </si>
  <si>
    <t xml:space="preserve">SPORANOX I.V.                                     </t>
  </si>
  <si>
    <t>0049193</t>
  </si>
  <si>
    <t>0056801</t>
  </si>
  <si>
    <t>0058755</t>
  </si>
  <si>
    <t xml:space="preserve">CEFTRIAXON TORREX 1 G                             </t>
  </si>
  <si>
    <t>0068998</t>
  </si>
  <si>
    <t xml:space="preserve">AMPICILIN 1,0 BIOTIKA                             </t>
  </si>
  <si>
    <t>0075634</t>
  </si>
  <si>
    <t xml:space="preserve">PROTHROMPLEX TOTAL NF                             </t>
  </si>
  <si>
    <t>0083487</t>
  </si>
  <si>
    <t xml:space="preserve">MERONEM 500 MG                                    </t>
  </si>
  <si>
    <t>0089029</t>
  </si>
  <si>
    <t xml:space="preserve">IMMUNATE STIM PLUS 1000                           </t>
  </si>
  <si>
    <t>0092290</t>
  </si>
  <si>
    <t xml:space="preserve">EDICIN 1 G                                        </t>
  </si>
  <si>
    <t>0094155</t>
  </si>
  <si>
    <t xml:space="preserve">ABAKTAL 400 MG/5 ML                               </t>
  </si>
  <si>
    <t>0097909</t>
  </si>
  <si>
    <t xml:space="preserve">HUMAN ALBUMIN GRIFOLS 20%                         </t>
  </si>
  <si>
    <t>0102489</t>
  </si>
  <si>
    <t xml:space="preserve">CEFTAZIDIM GENIM 1 G                              </t>
  </si>
  <si>
    <t>0119095</t>
  </si>
  <si>
    <t xml:space="preserve">FLEXBUMIN 200 G/L                                 </t>
  </si>
  <si>
    <t>0121238</t>
  </si>
  <si>
    <t xml:space="preserve">CEFTRIAXON KABI 1 G                               </t>
  </si>
  <si>
    <t>0130149</t>
  </si>
  <si>
    <t xml:space="preserve">AVELOX 400 MG/250 ML INFUZNÍ ROZTOK               </t>
  </si>
  <si>
    <t>0131654</t>
  </si>
  <si>
    <t xml:space="preserve">CEFTAZIDIM KABI 1 GM                              </t>
  </si>
  <si>
    <t>0142077</t>
  </si>
  <si>
    <t>0147976</t>
  </si>
  <si>
    <t xml:space="preserve">MEROPENEM HOSPIRA 500 MG                          </t>
  </si>
  <si>
    <t>0156835</t>
  </si>
  <si>
    <t xml:space="preserve">MEROPENEM KABI 1 G                                </t>
  </si>
  <si>
    <t>0162180</t>
  </si>
  <si>
    <t xml:space="preserve">CIPROFLOXACIN KABI 200 MG/100 ML INFUZNÍ ROZTOK   </t>
  </si>
  <si>
    <t>0164246</t>
  </si>
  <si>
    <t xml:space="preserve">CEFTAZIDIM STRAGEN 1 G                            </t>
  </si>
  <si>
    <t>0164350</t>
  </si>
  <si>
    <t xml:space="preserve">TAZOCIN 4 G/0,5 G                                 </t>
  </si>
  <si>
    <t>0027921</t>
  </si>
  <si>
    <t xml:space="preserve">SPRYCEL 20 MG                                     </t>
  </si>
  <si>
    <t>0007909</t>
  </si>
  <si>
    <t xml:space="preserve">Erytrocyty resuspendované                         </t>
  </si>
  <si>
    <t>0007957</t>
  </si>
  <si>
    <t>0007964</t>
  </si>
  <si>
    <t xml:space="preserve">ERYTROCYTY Z AFERÉZY DELEUKOTIZOVANÉ              </t>
  </si>
  <si>
    <t>0107936</t>
  </si>
  <si>
    <t xml:space="preserve">TROMBOCYTY Z BUFFY COATU SMĚSNÉ, DELEUKOTIZOVANÉ  </t>
  </si>
  <si>
    <t>0001018</t>
  </si>
  <si>
    <t xml:space="preserve">ŠROUB SAMOŘEZNÝ KORTIKÁLNÍ MALÝ FRAGMENTY OCEL    </t>
  </si>
  <si>
    <t>0001052</t>
  </si>
  <si>
    <t xml:space="preserve">DLAHA LC-DCP ROVNÁ MALÉ FRAGMENT OCEL             </t>
  </si>
  <si>
    <t>0002370</t>
  </si>
  <si>
    <t>0002408</t>
  </si>
  <si>
    <t>0012368</t>
  </si>
  <si>
    <t xml:space="preserve">ŠROUB MALEOLÁRNÍ 4.5                              </t>
  </si>
  <si>
    <t>0017424</t>
  </si>
  <si>
    <t xml:space="preserve">ŠROUB KORTIKÁLNÍ VELKÝ FRAGMENT OCEL              </t>
  </si>
  <si>
    <t>0017743</t>
  </si>
  <si>
    <t xml:space="preserve">DRÁT KIRSCHNERŮV OCEL                             </t>
  </si>
  <si>
    <t>0024855</t>
  </si>
  <si>
    <t xml:space="preserve">ZASLEPOVACÍ HLAVA FEMUR TITAN                     </t>
  </si>
  <si>
    <t>0024889</t>
  </si>
  <si>
    <t xml:space="preserve">HŘEB FEMUR TITAN                                  </t>
  </si>
  <si>
    <t>0026140</t>
  </si>
  <si>
    <t xml:space="preserve">KANYLA TRACHEOSTOMICKÁ S NÍZKOTLAKOU MANŽETOU     </t>
  </si>
  <si>
    <t>0030400</t>
  </si>
  <si>
    <t xml:space="preserve">ŠROUB LCP SAMOŘEZNÝ VELKÝ FRAGMENT OCEL           </t>
  </si>
  <si>
    <t>0030409</t>
  </si>
  <si>
    <t>0030415</t>
  </si>
  <si>
    <t>0030418</t>
  </si>
  <si>
    <t>0030617</t>
  </si>
  <si>
    <t xml:space="preserve">STAPLER KOŽNÍ ROYAL - 35W                         </t>
  </si>
  <si>
    <t>0031497</t>
  </si>
  <si>
    <t>DLAHA LCP FEMUR DISTÁLNÍ VELKÝ FRAGMENT OCEL TITAN</t>
  </si>
  <si>
    <t>0031933</t>
  </si>
  <si>
    <t xml:space="preserve">ZASLEPOVACÍ HLAVA TIBIE ÚHLOVĚ STABILNÍ TITAN     </t>
  </si>
  <si>
    <t>0031983</t>
  </si>
  <si>
    <t xml:space="preserve">ŠROUB STARDRIVE ZAJIŠŤOVACÍ TITAN                 </t>
  </si>
  <si>
    <t>0035016</t>
  </si>
  <si>
    <t xml:space="preserve">HŘEB TIBIE UHLOVĚ STABILNÍ TITAN                  </t>
  </si>
  <si>
    <t>0043968</t>
  </si>
  <si>
    <t>0050306</t>
  </si>
  <si>
    <t xml:space="preserve">ČIDLO PRO MĚŘENÍ NITROLEBNÍHO TLAKU CODMAN        </t>
  </si>
  <si>
    <t>0054513</t>
  </si>
  <si>
    <t>0054517</t>
  </si>
  <si>
    <t>0059128</t>
  </si>
  <si>
    <t xml:space="preserve">KLIP PERMANENTNÍ MOZKOVÝ ANEURYSMATICKÝ FE780K    </t>
  </si>
  <si>
    <t>0065320</t>
  </si>
  <si>
    <t>0066966</t>
  </si>
  <si>
    <t>0067016</t>
  </si>
  <si>
    <t>0067075</t>
  </si>
  <si>
    <t>0067160</t>
  </si>
  <si>
    <t xml:space="preserve">IMPLANTÁT ORBITÁLNÍ PDS ZX3,ZX4,ZX7 VSTŘEBATELNÝ  </t>
  </si>
  <si>
    <t>0067161</t>
  </si>
  <si>
    <t xml:space="preserve">IMPLANTÁT ORBITÁLNÍ PDS ZX5,ZX6,ZX8 VSTŘEBATELNÝ  </t>
  </si>
  <si>
    <t>0068127</t>
  </si>
  <si>
    <t>0068211</t>
  </si>
  <si>
    <t>0068221</t>
  </si>
  <si>
    <t>0068308</t>
  </si>
  <si>
    <t>SYSTÉM IMPLANTABILNÍ NEUROSTIMULAČNÍ          ELEK</t>
  </si>
  <si>
    <t>0069208</t>
  </si>
  <si>
    <t>0069596</t>
  </si>
  <si>
    <t>0069853</t>
  </si>
  <si>
    <t>0070875</t>
  </si>
  <si>
    <t xml:space="preserve">ČEP SAMOŘEZNÝ JISTÍCÍ TITAN                       </t>
  </si>
  <si>
    <t>0070900</t>
  </si>
  <si>
    <t xml:space="preserve">HŘEB HUMERUS TITAN                                </t>
  </si>
  <si>
    <t>0070920</t>
  </si>
  <si>
    <t xml:space="preserve">ZASLEPOVACÍ HLAVA HUMERUS PRODLUŽOVACÍ TITAN      </t>
  </si>
  <si>
    <t>0074312</t>
  </si>
  <si>
    <t xml:space="preserve">ŠROUB KOMPRESNÍ ZAVÍRACÍ TARGON                   </t>
  </si>
  <si>
    <t>0074314</t>
  </si>
  <si>
    <t xml:space="preserve">ŠROUB ZAJIŠŤOVACÍ  TITANOVÝ TARGON                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</si>
  <si>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</si>
  <si>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</si>
  <si>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</si>
  <si>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</si>
  <si>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</si>
  <si>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</si>
  <si>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</si>
  <si>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 xml:space="preserve">ŠROUB ZAJIŠŤOVACÍ  TITANOVÝ TARGON PH/H           </t>
  </si>
  <si>
    <t>0077762</t>
  </si>
  <si>
    <t>0082001</t>
  </si>
  <si>
    <t xml:space="preserve">V.A.C.GRANUFOAM(PU PĚNA) VELIKOST L               </t>
  </si>
  <si>
    <t>0083884</t>
  </si>
  <si>
    <t xml:space="preserve">ŠROUB ZAJIŠŤOVACÍ PROXIMÁLNÍ, PRO RADIUS / ULNU   </t>
  </si>
  <si>
    <t>0083885</t>
  </si>
  <si>
    <t>ŠROUB ZAJIŠŤOVACÍ DISTÁLNÍ, PRO RADIUS / ULNU, MON</t>
  </si>
  <si>
    <t>0083886</t>
  </si>
  <si>
    <t xml:space="preserve">PROXIMÁLNÍ KOMPRESNÍ ŠROUB, PRO RADIUS / ULNU     </t>
  </si>
  <si>
    <t>0083991</t>
  </si>
  <si>
    <t xml:space="preserve">ŠROUB ZAMYKACÍ HEXA DRIVE 7, APTUS RADIUS 2,5     </t>
  </si>
  <si>
    <t>0083992</t>
  </si>
  <si>
    <t>0083993</t>
  </si>
  <si>
    <t>0095636</t>
  </si>
  <si>
    <t>SYSTÉM HYDROCEPHALNÍ DRENÁŽNÍ - SHUNT HAKIM BACTIS</t>
  </si>
  <si>
    <t>0095663</t>
  </si>
  <si>
    <t>0108143</t>
  </si>
  <si>
    <t xml:space="preserve">DLAHA VOLÁRNÍ WATERSHED, DLOUHÁ, APTUS RADIUS 2,5 </t>
  </si>
  <si>
    <t>0162666</t>
  </si>
  <si>
    <t xml:space="preserve">SYSTÉM HYDROCEPHALNÍ DRENÁŽNÍ - SHUNT SILVERLINE  </t>
  </si>
  <si>
    <t>0163241</t>
  </si>
  <si>
    <t>0163242</t>
  </si>
  <si>
    <t>0163243</t>
  </si>
  <si>
    <t>0163249</t>
  </si>
  <si>
    <t>0163251</t>
  </si>
  <si>
    <t>0163258</t>
  </si>
  <si>
    <t>0163261</t>
  </si>
  <si>
    <t>0165001</t>
  </si>
  <si>
    <t>SYSTÉM IMPLANTABILNÍ NEUROSTIMULAČNÍ ACTIVA PC  /O</t>
  </si>
  <si>
    <t>0161956</t>
  </si>
  <si>
    <t>0069960</t>
  </si>
  <si>
    <t>0069858</t>
  </si>
  <si>
    <t>0068192</t>
  </si>
  <si>
    <t>0069591</t>
  </si>
  <si>
    <t>IMPLANTÁT SPINÁL.SYSTÉM USS II UNIVERZÁL.   HRUDNÍ</t>
  </si>
  <si>
    <t>0067419</t>
  </si>
  <si>
    <t>0068681</t>
  </si>
  <si>
    <t>0059045</t>
  </si>
  <si>
    <t xml:space="preserve">KLIP PER.MOZK.ANE.FE600K.03.10.13.20.23.640.50.60 </t>
  </si>
  <si>
    <t>0161955</t>
  </si>
  <si>
    <t>0191954</t>
  </si>
  <si>
    <t xml:space="preserve">KARDIOSTIMULÁTOR DVOUDUTINOVÝ G70 DR, G70DRA1     </t>
  </si>
  <si>
    <t xml:space="preserve">00657  </t>
  </si>
  <si>
    <t>OD TYPU 57 - PRO NEMOCNICE TYPU 3, (KATEGORIE 6) -</t>
  </si>
  <si>
    <t xml:space="preserve">00655  </t>
  </si>
  <si>
    <t>OD TYPU 55 - PRO NEMOCNICE TYPU 3, (KATEGORIE 6) -</t>
  </si>
  <si>
    <t xml:space="preserve">00658  </t>
  </si>
  <si>
    <t>OD TYPU 58 - PRO NEMOCNICE TYPU 3, (KATEGORIE 6) -</t>
  </si>
  <si>
    <t xml:space="preserve">90901  </t>
  </si>
  <si>
    <t>(DRG) DOBA TRVÁNÍ UMĚLÉ PLICNÍ VENTILACE DO 24 HOD</t>
  </si>
  <si>
    <t xml:space="preserve">51850  </t>
  </si>
  <si>
    <t>PŘEVAZ RÁNY METODOU V. A. C. (VACUUM ASISTED CLOSU</t>
  </si>
  <si>
    <t xml:space="preserve">56161  </t>
  </si>
  <si>
    <t>NÁVRT A EVAKUACE PRO SPONTÁNNÍ INTRACEREBRÁLNÍ KRV</t>
  </si>
  <si>
    <t xml:space="preserve">00651  </t>
  </si>
  <si>
    <t>OD TYPU 51 - PRO NEMOCNICE TYPU 3, (KATEGORIE 6) -</t>
  </si>
  <si>
    <t xml:space="preserve">71614  </t>
  </si>
  <si>
    <t xml:space="preserve">ANEMIZACE S ODSÁVÁNÍM Z VEDLEJŠÍCH NOSNÍCH DUTIN  </t>
  </si>
  <si>
    <t xml:space="preserve">90903  </t>
  </si>
  <si>
    <t xml:space="preserve">(DRG) DOBA TRVÁNÍ UMĚLÉ PLICNÍ VENTILACE VÍCE NEŽ </t>
  </si>
  <si>
    <t xml:space="preserve">71635  </t>
  </si>
  <si>
    <t xml:space="preserve">MUKOTOMIE NEBO KONCHEKTOMIE                       </t>
  </si>
  <si>
    <t xml:space="preserve">90904  </t>
  </si>
  <si>
    <t xml:space="preserve">53253  </t>
  </si>
  <si>
    <t xml:space="preserve">OTEVŘENÁ REPOZICE A OSTEOSYNTÉZA ZLOMENIN DIAFÝZY </t>
  </si>
  <si>
    <t xml:space="preserve">90905  </t>
  </si>
  <si>
    <t xml:space="preserve">71213  </t>
  </si>
  <si>
    <t xml:space="preserve">ENDOSKOPIE PARANASÁLNÍ DUTINY                     </t>
  </si>
  <si>
    <t xml:space="preserve">53469  </t>
  </si>
  <si>
    <t xml:space="preserve">90902  </t>
  </si>
  <si>
    <t xml:space="preserve">53471  </t>
  </si>
  <si>
    <t>ZLOMENINA HORNÍHO KONCE FEMURU - REPOZICE OTEVŘENÁ</t>
  </si>
  <si>
    <t xml:space="preserve">66921  </t>
  </si>
  <si>
    <t xml:space="preserve">EXKOCHLEACE A SPONGIOPLASTIKA                     </t>
  </si>
  <si>
    <t xml:space="preserve">00653  </t>
  </si>
  <si>
    <t>OD TYPU 53 - PRO NEMOCNICE TYPU 3, (KATEGORIE 6) -</t>
  </si>
  <si>
    <t xml:space="preserve">00652  </t>
  </si>
  <si>
    <t>OD TYPU 52 - PRO NEMOCNICE TYPU 3, (KATEGORIE 6) -</t>
  </si>
  <si>
    <t>6F1</t>
  </si>
  <si>
    <t xml:space="preserve">62310  </t>
  </si>
  <si>
    <t xml:space="preserve">NEKREKTOMIE DO 1% POVRCHU TĚLA                    </t>
  </si>
  <si>
    <t xml:space="preserve">61127  </t>
  </si>
  <si>
    <t xml:space="preserve">EXSTIRPACE PSEUDOCYSTY DEKUBITU                   </t>
  </si>
  <si>
    <t xml:space="preserve">61167  </t>
  </si>
  <si>
    <t xml:space="preserve">TRANSPOZICE FASCIOKUTÁNNÍHO LALOKU                </t>
  </si>
  <si>
    <t xml:space="preserve">61111  </t>
  </si>
  <si>
    <t xml:space="preserve">PRIMÁRNÍ OŠETŘENÍ TRAUMATICKÉ TETOVÁŽE Á 20 MIN.  </t>
  </si>
  <si>
    <t xml:space="preserve">62320  </t>
  </si>
  <si>
    <t>NEKREKTOMIE DO 5 % POVRCHU TĚLA - TANGENCIÁLNÍ NEB</t>
  </si>
  <si>
    <t>6F5</t>
  </si>
  <si>
    <t xml:space="preserve">04831  </t>
  </si>
  <si>
    <t xml:space="preserve">SUTURA RÁNY SLIZNICE NAD 5 CM NEBO VÍCE VRSTEV    </t>
  </si>
  <si>
    <t xml:space="preserve">75381  </t>
  </si>
  <si>
    <t xml:space="preserve">REKOSTRUKCE SPODINY OČNICE                        </t>
  </si>
  <si>
    <t xml:space="preserve">65216  </t>
  </si>
  <si>
    <t>ODSTRANĚNÍ DENTÁLNÍ DRÁTĚNÉ DLAHY Z VOLNÉ RUKY - J</t>
  </si>
  <si>
    <t xml:space="preserve">65936  </t>
  </si>
  <si>
    <t xml:space="preserve">REPOZICE ZLOMENINY ZYGOMATIKOMAXILÁRNÍHO KOMPLEXU </t>
  </si>
  <si>
    <t xml:space="preserve">04830  </t>
  </si>
  <si>
    <t xml:space="preserve">SUTURA RÁNY SLIZNICE DO 5 CM, 1 VRSTVA            </t>
  </si>
  <si>
    <t>6F6</t>
  </si>
  <si>
    <t xml:space="preserve">66855  </t>
  </si>
  <si>
    <t xml:space="preserve">INCIZE A DRENÁŽ MĚKKÝCH TKÁNÍ V ORTOPEDII         </t>
  </si>
  <si>
    <t>7F1</t>
  </si>
  <si>
    <t xml:space="preserve">76801  </t>
  </si>
  <si>
    <t>POUŽITÍ TELEVIZNÍHO ŘETĚZCE PŘI ENDOSKOPICKÉM VÝKO</t>
  </si>
  <si>
    <t xml:space="preserve">71723  </t>
  </si>
  <si>
    <t xml:space="preserve">UZAVŘENÍ PERZISTUJÍCÍHO TRACHEOTOMICKÉHO KANÁLU   </t>
  </si>
  <si>
    <t xml:space="preserve">71677  </t>
  </si>
  <si>
    <t xml:space="preserve">ETMOIDEKTOMIE ENDONAZÁLNÍ                         </t>
  </si>
  <si>
    <t xml:space="preserve">71749  </t>
  </si>
  <si>
    <t xml:space="preserve">BLOKOVÁ DISEKCE KRČNÍCH UZLIN                     </t>
  </si>
  <si>
    <t xml:space="preserve">71671  </t>
  </si>
  <si>
    <t xml:space="preserve">MAXILÁRNÍ INTRANAZÁLNÍ ANTROSTOMIE                </t>
  </si>
  <si>
    <t xml:space="preserve">71641  </t>
  </si>
  <si>
    <t xml:space="preserve">SUBMUKÓZNÍ RESEKCE NOSNÍ PŘEPÁŽKY                 </t>
  </si>
  <si>
    <t xml:space="preserve">71573  </t>
  </si>
  <si>
    <t xml:space="preserve">RESEKCE TEMPORÁLNÍ KOSTI                          </t>
  </si>
  <si>
    <t>809</t>
  </si>
  <si>
    <t>07</t>
  </si>
  <si>
    <t>08</t>
  </si>
  <si>
    <t>09</t>
  </si>
  <si>
    <t>10</t>
  </si>
  <si>
    <t>0163373</t>
  </si>
  <si>
    <t>IMPLANTÁT KRANIOMAXILLOFACIÁLNÍ RAPIDSORB  VSTŘEBA</t>
  </si>
  <si>
    <t>0163376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</si>
  <si>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</si>
  <si>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</si>
  <si>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</si>
  <si>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</si>
  <si>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</si>
  <si>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</si>
  <si>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</si>
  <si>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</si>
  <si>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</si>
  <si>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</si>
  <si>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</si>
  <si>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</si>
  <si>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</si>
  <si>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</si>
  <si>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</si>
  <si>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</si>
  <si>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</si>
  <si>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</si>
  <si>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00041</t>
  </si>
  <si>
    <t>A</t>
  </si>
  <si>
    <t xml:space="preserve">DLOUHODOBÁ MECHANICKÁ VENTILACE &gt; 240 HODIN (11-21 DNÍ) BEZ CC                                      </t>
  </si>
  <si>
    <t>00043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</si>
  <si>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</si>
  <si>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</si>
  <si>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</si>
  <si>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</si>
  <si>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</si>
  <si>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</si>
  <si>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</si>
  <si>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</si>
  <si>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</si>
  <si>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</si>
  <si>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</si>
  <si>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</si>
  <si>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</si>
  <si>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</si>
  <si>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</si>
  <si>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</si>
  <si>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</si>
  <si>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</si>
  <si>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</si>
  <si>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</si>
  <si>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</si>
  <si>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</si>
  <si>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</si>
  <si>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00182</t>
  </si>
  <si>
    <t xml:space="preserve">IMPLANTACE NEUROSTIMULÁTORU S CC  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</si>
  <si>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</si>
  <si>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</si>
  <si>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</si>
  <si>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</si>
  <si>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</si>
  <si>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</si>
  <si>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</si>
  <si>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</si>
  <si>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</si>
  <si>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</si>
  <si>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</si>
  <si>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</si>
  <si>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</si>
  <si>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</si>
  <si>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</si>
  <si>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</si>
  <si>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</si>
  <si>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</si>
  <si>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</si>
  <si>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</si>
  <si>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01043</t>
  </si>
  <si>
    <t xml:space="preserve">VÝKONY NA KRANIÁLNÍCH A PERIFERNÍCH NERVECH S MCC                                                   </t>
  </si>
  <si>
    <t>01061</t>
  </si>
  <si>
    <t xml:space="preserve">JINÉ VÝKONY PŘI ONEMOCNĚNÍCH A PORUCHÁCH NERVOVÉHO SYSTÉMU BEZ CC                                   </t>
  </si>
  <si>
    <t>01062</t>
  </si>
  <si>
    <t xml:space="preserve">JINÉ VÝKONY PŘI ONEMOCNĚNÍCH A PORUCHÁCH NERVOVÉHO SYSTÉMU S CC                                     </t>
  </si>
  <si>
    <t>01301</t>
  </si>
  <si>
    <t xml:space="preserve">PORUCHY A PORANĚNÍ MÍCHY BEZ CC                        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</si>
  <si>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</si>
  <si>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</si>
  <si>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</si>
  <si>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</si>
  <si>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</si>
  <si>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</si>
  <si>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</si>
  <si>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</si>
  <si>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</si>
  <si>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</si>
  <si>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</si>
  <si>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</si>
  <si>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</si>
  <si>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</si>
  <si>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</si>
  <si>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</si>
  <si>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</si>
  <si>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</si>
  <si>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</si>
  <si>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</si>
  <si>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</si>
  <si>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</si>
  <si>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</si>
  <si>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BEZ CC                                         </t>
  </si>
  <si>
    <t>01382</t>
  </si>
  <si>
    <t xml:space="preserve">BAKTERIÁLNÍ A TUBERKULÓZNÍ INFEKCE NERVOVÉHO SYSTÉMU S CC                                           </t>
  </si>
  <si>
    <t>01421</t>
  </si>
  <si>
    <t xml:space="preserve">EPILEPTICKÝ ZÁCHVAT BEZ CC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</si>
  <si>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</si>
  <si>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</si>
  <si>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</si>
  <si>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</si>
  <si>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</si>
  <si>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</si>
  <si>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</si>
  <si>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</si>
  <si>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</si>
  <si>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</si>
  <si>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</si>
  <si>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</si>
  <si>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</si>
  <si>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</si>
  <si>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</si>
  <si>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</si>
  <si>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</si>
  <si>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</si>
  <si>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</si>
  <si>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</si>
  <si>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</si>
  <si>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</si>
  <si>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</si>
  <si>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</si>
  <si>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</si>
  <si>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</si>
  <si>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</si>
  <si>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</si>
  <si>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08052</t>
  </si>
  <si>
    <t xml:space="preserve">REKONSTRUKČNÍ VÝKONY KRANIÁLNÍCH A OBLIČEJOVÝCH KOSTÍ S CC  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</si>
  <si>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</si>
  <si>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</si>
  <si>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</si>
  <si>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</si>
  <si>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</si>
  <si>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</si>
  <si>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</si>
  <si>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</si>
  <si>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</si>
  <si>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</si>
  <si>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08311</t>
  </si>
  <si>
    <t xml:space="preserve">ZLOMENINA PÁNVE. NEBO DISLOKACE KYČLE BEZ CC                                                        </t>
  </si>
  <si>
    <t>08332</t>
  </si>
  <si>
    <t xml:space="preserve">MALIGNÍ ONEMOCNĚNÍ MUSKULOSKELETÁLNÍHO SYSTÉMU A POJIVOVÉ TKÁNĚ.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</si>
  <si>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</si>
  <si>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</si>
  <si>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</si>
  <si>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</si>
  <si>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</si>
  <si>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</si>
  <si>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</si>
  <si>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</si>
  <si>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</si>
  <si>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</si>
  <si>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</si>
  <si>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</si>
  <si>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</si>
  <si>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</si>
  <si>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</si>
  <si>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</si>
  <si>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</si>
  <si>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</si>
  <si>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10331</t>
  </si>
  <si>
    <t xml:space="preserve">JINÉ ENDOKRINNÍ PORUCHY BEZ CC                                                                      </t>
  </si>
  <si>
    <t>10333</t>
  </si>
  <si>
    <t xml:space="preserve">JINÉ ENDOKRINNÍ PORUCHY S MCC                                                                       </t>
  </si>
  <si>
    <t>16311</t>
  </si>
  <si>
    <t>B</t>
  </si>
  <si>
    <t xml:space="preserve">PORUCHY SRÁŽLIVOSTI BEZ CC                                                                          </t>
  </si>
  <si>
    <t>17031</t>
  </si>
  <si>
    <t>C</t>
  </si>
  <si>
    <t xml:space="preserve">MYELOPROLIFERATIVNÍ PORUCHY A ŠPATNĚ DIFERENCOVANÉ NÁDORY S VELKÝM VÝKONEM BEZ CC                   </t>
  </si>
  <si>
    <t>17041</t>
  </si>
  <si>
    <t xml:space="preserve">MYELOPROLIFERATIVNÍ PORUCHY A ŠPATNĚ DIFERENCOVANÉ NÁDORY S JINÝM VÝKONEM BEZ CC                    </t>
  </si>
  <si>
    <t>18021</t>
  </si>
  <si>
    <t xml:space="preserve">VÝKONY PRO POOPERAČNÍ A POÚRAZOVÉ INFEKCE BEZ CC                                                    </t>
  </si>
  <si>
    <t>18342</t>
  </si>
  <si>
    <t xml:space="preserve">JINÉ INFEKČNÍ A PARAZITÁRNÍ NEMOCI S CC                                                             </t>
  </si>
  <si>
    <t>19012</t>
  </si>
  <si>
    <t xml:space="preserve">OPERAČNÍ VÝKONY S HLAVNÍ DIAGNÓZOU DUŠEVNÍ NEMOCI S CC                                              </t>
  </si>
  <si>
    <t>21013</t>
  </si>
  <si>
    <t xml:space="preserve">MIKROVASKULÁRNÍ PŘENOS TKÁNĚ NEBO KOŽNÍ ŠTĚP PŘI ÚRAZECH S MCC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</si>
  <si>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</si>
  <si>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</si>
  <si>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</si>
  <si>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BEZ CC                                      </t>
  </si>
  <si>
    <t>21303</t>
  </si>
  <si>
    <t xml:space="preserve">PORANĚNÍ NA NESPECIFIKOVANÉM MÍSTĚ NEBO NA VÍCE MÍSTECH S MCC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</si>
  <si>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</si>
  <si>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</si>
  <si>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</si>
  <si>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</si>
  <si>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</si>
  <si>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</si>
  <si>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</si>
  <si>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</si>
  <si>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</si>
  <si>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</si>
  <si>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</si>
  <si>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</si>
  <si>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</si>
  <si>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</si>
  <si>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</si>
  <si>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</si>
  <si>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</si>
  <si>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</si>
  <si>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25062</t>
  </si>
  <si>
    <t xml:space="preserve">DLOUHODOBÁ MECHANICKÁ VENTILACE PŘI POLYTRAUMATU S KRANIOTOMIÍ &gt; 96 HODIN S CC                      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</si>
  <si>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</si>
  <si>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</si>
  <si>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</si>
  <si>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</si>
  <si>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25073</t>
  </si>
  <si>
    <t>25302</t>
  </si>
  <si>
    <t xml:space="preserve">DIAGNÓZY TÝKAJÍCÍ SE HLAVY. HRUDNÍKU A DOLNÍCH KONČETIN PŘI MNOHOČETNÉM ZÁVAŽNÉM TRAUMATU S CC      </t>
  </si>
  <si>
    <t>25303</t>
  </si>
  <si>
    <t xml:space="preserve">DIAGNÓZY TÝKAJÍCÍ SE HLAVY. HRUDNÍKU A DOLNÍCH KONČETIN PŘI MNOHOČETNÉM ZÁVAŽNÉM TRAUMATU S MCC     </t>
  </si>
  <si>
    <t>25363</t>
  </si>
  <si>
    <t xml:space="preserve">DLOUHODOBÁ MECHANICKÁ VENTILACE PŘI POLYTRAUMATU &gt; 96 HODIN (5-10 DNÍ) S MCC                        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</si>
  <si>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</si>
  <si>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</si>
  <si>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</si>
  <si>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</si>
  <si>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</si>
  <si>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</si>
  <si>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</si>
  <si>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</si>
  <si>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</si>
  <si>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</si>
  <si>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 xml:space="preserve">33 - ODDĚLENÍ KLINICKÉ BIOCHEMIE                                                     </t>
  </si>
  <si>
    <t xml:space="preserve">34 - KLINIKA RADIOLOGICKÁ                                                            </t>
  </si>
  <si>
    <t xml:space="preserve">35 - TRANSFÚZNÍ ODDĚLENÍ                                                             </t>
  </si>
  <si>
    <t xml:space="preserve">37 - ÚSTAV PATOLOGIE                                                                 </t>
  </si>
  <si>
    <t xml:space="preserve">40 - ÚSTAV MIKROBIOLOGIE                                                             </t>
  </si>
  <si>
    <t xml:space="preserve">41 - ÚSTAV IMUNOLOGIE                                                                </t>
  </si>
  <si>
    <t>603</t>
  </si>
  <si>
    <t xml:space="preserve">82056  </t>
  </si>
  <si>
    <t>MIKROSKOPICKÉ STANOVENÍ MIKROBIÁLNÍHO OBRAZU POŠEV</t>
  </si>
  <si>
    <t>816</t>
  </si>
  <si>
    <t xml:space="preserve">94200  </t>
  </si>
  <si>
    <t xml:space="preserve">(VZP) KVANTITATIVNÍ PCR (qPCR) V REÁLNÉM ČASE PRO </t>
  </si>
  <si>
    <t xml:space="preserve">94119  </t>
  </si>
  <si>
    <t xml:space="preserve">IZOLACE A UCHOVÁNÍ LIDSKÉ DNA (RNA)               </t>
  </si>
  <si>
    <t xml:space="preserve">91431  </t>
  </si>
  <si>
    <t>ZVLÁŠTĚ NÁROČNÉ IZOLACE BUNĚK GRADIENTOVOU CENTRIF</t>
  </si>
  <si>
    <t xml:space="preserve">94115  </t>
  </si>
  <si>
    <t xml:space="preserve">IN SITU HYBRIDIZACE LIDSKÉ DNA SE ZNAČENOU SONDOU </t>
  </si>
  <si>
    <t xml:space="preserve">94211  </t>
  </si>
  <si>
    <t>DLOUHODOBÁ KULTIVACE BUNĚK RŮZNÝCH TKÁNÍ Z PRENATÁ</t>
  </si>
  <si>
    <t xml:space="preserve">87435  </t>
  </si>
  <si>
    <t>STANDARDNÍ CYTOLOGICKÉ BARVENÍ,  ZA 4-10  PREPARÁT</t>
  </si>
  <si>
    <t xml:space="preserve">94199  </t>
  </si>
  <si>
    <t xml:space="preserve">AMPLIFIKACE METODOU PCR                           </t>
  </si>
  <si>
    <t xml:space="preserve">87415  </t>
  </si>
  <si>
    <t xml:space="preserve">CYTOLOGICKÉ OTISKY A STĚRY -  ZA 4-10 PREPARÁTŮ   </t>
  </si>
  <si>
    <t xml:space="preserve">94123  </t>
  </si>
  <si>
    <t xml:space="preserve">PCR ANALÝZA LIDSKÉ DNA                            </t>
  </si>
  <si>
    <t xml:space="preserve">94195  </t>
  </si>
  <si>
    <t xml:space="preserve">SYNTÉZA cDNA REVERZNÍ TRANSKRIPCÍ                 </t>
  </si>
  <si>
    <t xml:space="preserve">94189  </t>
  </si>
  <si>
    <t xml:space="preserve">HYBRIDIZACE DNA SE ZNAČENOU SONDOU                </t>
  </si>
  <si>
    <t>205</t>
  </si>
  <si>
    <t xml:space="preserve">87525  </t>
  </si>
  <si>
    <t>STANOVENÍ CYTOLOGICKÉ DIAGNÓZY III. STUPNĚ OBTÍŽNO</t>
  </si>
  <si>
    <t xml:space="preserve">87449  </t>
  </si>
  <si>
    <t xml:space="preserve">SCREENINGOVÉ ODEČÍTÁNÍ CYTOLOGICKÝCH NÁLEZŮ (ZA 1 </t>
  </si>
  <si>
    <t xml:space="preserve">89201  </t>
  </si>
  <si>
    <t>SKIASKOPIE NA OPERAČNÍM ČI ZÁKROKOVÉM SÁLE MOBILNÍ</t>
  </si>
  <si>
    <t>407</t>
  </si>
  <si>
    <t>0093626</t>
  </si>
  <si>
    <t xml:space="preserve">ULTRAVIST 370                                     </t>
  </si>
  <si>
    <t xml:space="preserve">MICROPAQUE CT                                     </t>
  </si>
  <si>
    <t>0002061</t>
  </si>
  <si>
    <t xml:space="preserve">99MTC-LEUKOCYTY ZNAČENÉ HM PAO                    </t>
  </si>
  <si>
    <t>0002073</t>
  </si>
  <si>
    <t xml:space="preserve">99MTC-OXIDRONÁT DISODNÝ INJ.                      </t>
  </si>
  <si>
    <t>0002087</t>
  </si>
  <si>
    <t xml:space="preserve">18F-FDG                                           </t>
  </si>
  <si>
    <t>0002092</t>
  </si>
  <si>
    <t xml:space="preserve">123I-JOFLUPAN INJ.                                </t>
  </si>
  <si>
    <t xml:space="preserve">47241  </t>
  </si>
  <si>
    <t xml:space="preserve">SCINTIGRAFIE SKELETU                              </t>
  </si>
  <si>
    <t xml:space="preserve">47269  </t>
  </si>
  <si>
    <t xml:space="preserve">TOMOGRAFICKÁ SCINTIGRAFIE - SPECT                 </t>
  </si>
  <si>
    <t xml:space="preserve">47237  </t>
  </si>
  <si>
    <t>DETEKCE ZÁNĚTLIVÝCH LOŽISEK POMOCI AUTOLOGNÍCH LEU</t>
  </si>
  <si>
    <t xml:space="preserve">47273  </t>
  </si>
  <si>
    <t>KVANTIFIKACE DYNAMICKÝCH A TOMOGRAFICKÝCH SCINTIGR</t>
  </si>
  <si>
    <t xml:space="preserve">94193  </t>
  </si>
  <si>
    <t xml:space="preserve">ELEKTROFORÉZA NUKLEOVÝCH KYSELIN                  </t>
  </si>
  <si>
    <t xml:space="preserve">94191  </t>
  </si>
  <si>
    <t xml:space="preserve">FOTOGRAFIE GELU                                   </t>
  </si>
  <si>
    <t>818</t>
  </si>
  <si>
    <t xml:space="preserve">96199  </t>
  </si>
  <si>
    <t xml:space="preserve">PROTEIN C - FUNKČNÍ AKTIVITA                      </t>
  </si>
  <si>
    <t xml:space="preserve">96265  </t>
  </si>
  <si>
    <t xml:space="preserve">PROTEIN S - VOLNÝ                                 </t>
  </si>
  <si>
    <t xml:space="preserve">96167  </t>
  </si>
  <si>
    <t>KREVNÍ OBRAZ S PĚTI POPULAČNÍM DIFERENCIÁLNÍM POČT</t>
  </si>
  <si>
    <t xml:space="preserve">96315  </t>
  </si>
  <si>
    <t>ANALÝZA KREVNÍHO NÁTĚRU PANOPTICKY OBARVENÉHO. IND</t>
  </si>
  <si>
    <t xml:space="preserve">96185  </t>
  </si>
  <si>
    <t xml:space="preserve">FAKTOR II. - STANOVENÍ AKTIVITY                   </t>
  </si>
  <si>
    <t xml:space="preserve">96193  </t>
  </si>
  <si>
    <t xml:space="preserve">FAKTOR IX - STANOVENÍ AKTIVITY                    </t>
  </si>
  <si>
    <t xml:space="preserve">96145  </t>
  </si>
  <si>
    <t xml:space="preserve">DAPTT - SCREENING LA                              </t>
  </si>
  <si>
    <t xml:space="preserve">96149  </t>
  </si>
  <si>
    <t xml:space="preserve">PAI  ANTIGEN                                      </t>
  </si>
  <si>
    <t xml:space="preserve">96191  </t>
  </si>
  <si>
    <t xml:space="preserve">FAKTOR VIII - STANOVENÍ AKTIVITY                  </t>
  </si>
  <si>
    <t xml:space="preserve">96239  </t>
  </si>
  <si>
    <t xml:space="preserve">DESTIČKOVÝ NEUTRALIZAČNÍ TEST (PNP)               </t>
  </si>
  <si>
    <t xml:space="preserve">96813  </t>
  </si>
  <si>
    <t xml:space="preserve">ANTITROMBIN III, CHROMOGENNÍ METODOU (SÉRIE)      </t>
  </si>
  <si>
    <t xml:space="preserve">96847  </t>
  </si>
  <si>
    <t>FIBRIN/FIBRINOGEN DEGRADAČNÍ PRODUKTY SEMIKVANTITA</t>
  </si>
  <si>
    <t xml:space="preserve">96325  </t>
  </si>
  <si>
    <t xml:space="preserve">FIBRINOGEN (SÉRIE)                                </t>
  </si>
  <si>
    <t xml:space="preserve">96215  </t>
  </si>
  <si>
    <t xml:space="preserve">APC REZISTENCE                                    </t>
  </si>
  <si>
    <t xml:space="preserve">96113  </t>
  </si>
  <si>
    <t xml:space="preserve">PLAZMINOGEN - AKTIVITA                            </t>
  </si>
  <si>
    <t xml:space="preserve">96197  </t>
  </si>
  <si>
    <t xml:space="preserve">FAKTOR XI - STANOVENÍ AKTIVITY                    </t>
  </si>
  <si>
    <t xml:space="preserve">96621  </t>
  </si>
  <si>
    <t xml:space="preserve">AKTIVOVANÝ PARTIALNÍ TROMBOPLASTINOVÝ TEST (APTT) </t>
  </si>
  <si>
    <t xml:space="preserve">96247  </t>
  </si>
  <si>
    <t>AGREGACE TROMBOCYTŮ INDUKOVANÁ BĚŽNÝMI INDUKTORY -</t>
  </si>
  <si>
    <t xml:space="preserve">96711  </t>
  </si>
  <si>
    <t>PANOPTICKÉ OBARVENÍ NÁTĚRU PERIFERNÍ KRVE NEBO ASP</t>
  </si>
  <si>
    <t xml:space="preserve">96249  </t>
  </si>
  <si>
    <t>AGREGACE TROMBOCYTŮ INDUKOVANÁ OSTATNÍMI INDUKTORY</t>
  </si>
  <si>
    <t xml:space="preserve">96157  </t>
  </si>
  <si>
    <t xml:space="preserve">STANOVENÍ HEPARINOVÝCH JEDNOTEK ANTI XA           </t>
  </si>
  <si>
    <t xml:space="preserve">96155  </t>
  </si>
  <si>
    <t xml:space="preserve">VON WILLEBRANDŮV  FAKTOR KVANTITATIVNĚ            </t>
  </si>
  <si>
    <t xml:space="preserve">96857  </t>
  </si>
  <si>
    <t>STANOVENÍ POČTU RETIKULOCYTŮ NA AUTOMATICKÉM ANALY</t>
  </si>
  <si>
    <t xml:space="preserve">96321  </t>
  </si>
  <si>
    <t xml:space="preserve">POČET TROMBOCYTŮ MIKROSKOPICKY                    </t>
  </si>
  <si>
    <t xml:space="preserve">96617  </t>
  </si>
  <si>
    <t xml:space="preserve">TROMBINOVÝ ČAS                                    </t>
  </si>
  <si>
    <t xml:space="preserve">96515  </t>
  </si>
  <si>
    <t xml:space="preserve">FIBRIN DEGRADAČNÍ PRODUKTY KVANTITATIVNĚ          </t>
  </si>
  <si>
    <t xml:space="preserve">96629  </t>
  </si>
  <si>
    <t xml:space="preserve">VON WILLEBRANDOVŮV FAKTOR - RISTOCETIN KOFAKTOR - </t>
  </si>
  <si>
    <t xml:space="preserve">96143  </t>
  </si>
  <si>
    <t xml:space="preserve">T - PA AG                                         </t>
  </si>
  <si>
    <t xml:space="preserve">96127  </t>
  </si>
  <si>
    <t xml:space="preserve">ALFA 2 - ANTIPLAZMIN - AKTIVITA                   </t>
  </si>
  <si>
    <t xml:space="preserve">96863  </t>
  </si>
  <si>
    <t>STANOVENÍ POČTU ERYTROBLASTŮ NA AUTOMATICKÉM ANALY</t>
  </si>
  <si>
    <t>33</t>
  </si>
  <si>
    <t>801</t>
  </si>
  <si>
    <t xml:space="preserve">87421  </t>
  </si>
  <si>
    <t>CYTOLOGICKÉ NÁTĚRY SEDIMENTU CENTRIFUGOVANÉ TEKUTI</t>
  </si>
  <si>
    <t xml:space="preserve">87433  </t>
  </si>
  <si>
    <t xml:space="preserve">STANDARDNÍ CYTOLOGICKÉ BARVENÍ,  ZA 1-3 PREPARÁTY </t>
  </si>
  <si>
    <t xml:space="preserve">81481  </t>
  </si>
  <si>
    <t xml:space="preserve">AMYLÁZA PANKREATICKÁ                              </t>
  </si>
  <si>
    <t xml:space="preserve">81717  </t>
  </si>
  <si>
    <t>STANOVENÍ KONCENTRACE PROTEINU S-100B (S-100BB, S-</t>
  </si>
  <si>
    <t xml:space="preserve">81315  </t>
  </si>
  <si>
    <t>REGISTRAČNÍ SPEKTROFOTOMETRIE NATIVNÍHO MOZKOMÍŠNÍ</t>
  </si>
  <si>
    <t xml:space="preserve">93151  </t>
  </si>
  <si>
    <t xml:space="preserve">FERRITIN                                          </t>
  </si>
  <si>
    <t xml:space="preserve">93215  </t>
  </si>
  <si>
    <t xml:space="preserve">ALFA - 1 - FETOPROTEIN (AFP)                      </t>
  </si>
  <si>
    <t xml:space="preserve">93133  </t>
  </si>
  <si>
    <t xml:space="preserve">LUTROPIN (LH)                                     </t>
  </si>
  <si>
    <t xml:space="preserve">81699  </t>
  </si>
  <si>
    <t xml:space="preserve">STANOVENÍ IGF - I (INSULIN - LIKE GROWTH FACTOR)  </t>
  </si>
  <si>
    <t xml:space="preserve">81681  </t>
  </si>
  <si>
    <t xml:space="preserve">25-HYDROXYVITAMIN D (25 OHD)                      </t>
  </si>
  <si>
    <t xml:space="preserve">81249  </t>
  </si>
  <si>
    <t xml:space="preserve">CEA (MEIA)                                        </t>
  </si>
  <si>
    <t xml:space="preserve">81427  </t>
  </si>
  <si>
    <t xml:space="preserve">FOSFOR ANORGANICKÝ                                </t>
  </si>
  <si>
    <t xml:space="preserve">93195  </t>
  </si>
  <si>
    <t xml:space="preserve">TYREOTROPIN (TSH)                                 </t>
  </si>
  <si>
    <t xml:space="preserve">81465  </t>
  </si>
  <si>
    <t xml:space="preserve">HOŘČÍK                                            </t>
  </si>
  <si>
    <t xml:space="preserve">81563  </t>
  </si>
  <si>
    <t xml:space="preserve">OSMOLALITA (SÉRUM, MOČ)                           </t>
  </si>
  <si>
    <t xml:space="preserve">93145  </t>
  </si>
  <si>
    <t xml:space="preserve">C-PEPTID                                          </t>
  </si>
  <si>
    <t xml:space="preserve">93159  </t>
  </si>
  <si>
    <t xml:space="preserve">CHORIOGONADOTROPIN (HCG)                          </t>
  </si>
  <si>
    <t xml:space="preserve">93185  </t>
  </si>
  <si>
    <t xml:space="preserve">TRIJODTYRONIN CELKOVÝ (TT3)                       </t>
  </si>
  <si>
    <t xml:space="preserve">93129  </t>
  </si>
  <si>
    <t xml:space="preserve">FOLITROPIN (FSH)                                  </t>
  </si>
  <si>
    <t xml:space="preserve">93177  </t>
  </si>
  <si>
    <t xml:space="preserve">PROLAKTIN                                         </t>
  </si>
  <si>
    <t xml:space="preserve">93217  </t>
  </si>
  <si>
    <t xml:space="preserve">AUTOPROTILÁTKY PROTI MIKROSOMÁLNÍMU ANTIGENU      </t>
  </si>
  <si>
    <t xml:space="preserve">81585  </t>
  </si>
  <si>
    <t xml:space="preserve">ACIDOBAZICKÁ ROVNOVÁHA                            </t>
  </si>
  <si>
    <t xml:space="preserve">93225  </t>
  </si>
  <si>
    <t xml:space="preserve">PROSTATICKÝ SPECIFICKÝ ANTIGEN (PSA)              </t>
  </si>
  <si>
    <t xml:space="preserve">93139  </t>
  </si>
  <si>
    <t xml:space="preserve">ADRENOKORTIKOTROPIN (ACTH)                        </t>
  </si>
  <si>
    <t xml:space="preserve">81169  </t>
  </si>
  <si>
    <t xml:space="preserve">KREATININ STATIM                                  </t>
  </si>
  <si>
    <t xml:space="preserve">81329  </t>
  </si>
  <si>
    <t xml:space="preserve">ALBUMIN (SÉRUM)                                   </t>
  </si>
  <si>
    <t xml:space="preserve">81383  </t>
  </si>
  <si>
    <t xml:space="preserve">LAKTÁTDEHYDROGENÁZA (L D)                         </t>
  </si>
  <si>
    <t xml:space="preserve">81473  </t>
  </si>
  <si>
    <t xml:space="preserve">CHOLESTEROL HDL                                   </t>
  </si>
  <si>
    <t xml:space="preserve">93231  </t>
  </si>
  <si>
    <t xml:space="preserve">TYREOGLOBULIN AUTOPROTILÁTKY                      </t>
  </si>
  <si>
    <t xml:space="preserve">81527  </t>
  </si>
  <si>
    <t xml:space="preserve">CHOLESTEROL LDL                                   </t>
  </si>
  <si>
    <t xml:space="preserve">91397  </t>
  </si>
  <si>
    <t>ELEKTROFORESA S NÁSLEDNOU IMUNOFIXACÍ (KOMPLEX - I</t>
  </si>
  <si>
    <t xml:space="preserve">81111  </t>
  </si>
  <si>
    <t xml:space="preserve">A L T  STATIM                                     </t>
  </si>
  <si>
    <t xml:space="preserve">81137  </t>
  </si>
  <si>
    <t xml:space="preserve">UREA STATIM                                       </t>
  </si>
  <si>
    <t xml:space="preserve">81153  </t>
  </si>
  <si>
    <t xml:space="preserve">GAMA-GLUTAMYLTRANSFERÁZA (GMT) STATIM             </t>
  </si>
  <si>
    <t xml:space="preserve">81397  </t>
  </si>
  <si>
    <t xml:space="preserve">ELEKTROFORÉZA PROTEINŮ (SÉRUM)                    </t>
  </si>
  <si>
    <t xml:space="preserve">81533  </t>
  </si>
  <si>
    <t xml:space="preserve">LIPÁZA                                            </t>
  </si>
  <si>
    <t xml:space="preserve">81123  </t>
  </si>
  <si>
    <t xml:space="preserve">BILIRUBIN KONJUGOVANÝ STATIM                      </t>
  </si>
  <si>
    <t xml:space="preserve">93181  </t>
  </si>
  <si>
    <t xml:space="preserve">SOMATOTROPIN (STH, HGH)                           </t>
  </si>
  <si>
    <t xml:space="preserve">81641  </t>
  </si>
  <si>
    <t xml:space="preserve">ŽELEZO CELKOVÉ                                    </t>
  </si>
  <si>
    <t xml:space="preserve">81363  </t>
  </si>
  <si>
    <t xml:space="preserve">BILIRUBIN KONJUGOVANÝ                             </t>
  </si>
  <si>
    <t xml:space="preserve">81707  </t>
  </si>
  <si>
    <t>CHORIOGONADOTROPIN V SÉRU - VOLNÁ \BETA - PODJEDNO</t>
  </si>
  <si>
    <t xml:space="preserve">91193  </t>
  </si>
  <si>
    <t xml:space="preserve">STANOVENÍ B2 - MIKROGLOBULINU ELISA               </t>
  </si>
  <si>
    <t xml:space="preserve">93131  </t>
  </si>
  <si>
    <t xml:space="preserve">KORTISOL                                          </t>
  </si>
  <si>
    <t xml:space="preserve">81625  </t>
  </si>
  <si>
    <t xml:space="preserve">VÁPNÍK CELKOVÝ                                    </t>
  </si>
  <si>
    <t xml:space="preserve">93189  </t>
  </si>
  <si>
    <t xml:space="preserve">TYROXIN VOLNÝ (FT4)                               </t>
  </si>
  <si>
    <t xml:space="preserve">81731  </t>
  </si>
  <si>
    <t>STANOVENÍ NATRIURETICKÝCH PEPTIDŮ V SÉRU A V PLAZM</t>
  </si>
  <si>
    <t xml:space="preserve">81235  </t>
  </si>
  <si>
    <t xml:space="preserve">TUMORMARKERY CA 19-9, CA 15-3, CA 72-4, CA 125    </t>
  </si>
  <si>
    <t xml:space="preserve">81237  </t>
  </si>
  <si>
    <t xml:space="preserve">TROPONIN - T NEBO I ELISA                         </t>
  </si>
  <si>
    <t xml:space="preserve">81675  </t>
  </si>
  <si>
    <t xml:space="preserve">MIKROALBUMINURIE                                  </t>
  </si>
  <si>
    <t xml:space="preserve">93135  </t>
  </si>
  <si>
    <t xml:space="preserve">MYOGLOBIN V SÉRII                                 </t>
  </si>
  <si>
    <t xml:space="preserve">93141  </t>
  </si>
  <si>
    <t xml:space="preserve">KALCITONIN                                        </t>
  </si>
  <si>
    <t xml:space="preserve">93179  </t>
  </si>
  <si>
    <t xml:space="preserve">PLAZMATICKÁ RENINOVÁ AKTIVITA (PRA)               </t>
  </si>
  <si>
    <t xml:space="preserve">93187  </t>
  </si>
  <si>
    <t xml:space="preserve">TYROXIN CELKOVÝ (TT4)                             </t>
  </si>
  <si>
    <t xml:space="preserve">93245  </t>
  </si>
  <si>
    <t xml:space="preserve">TRIJODTYRONIN VOLNÝ (FT3)                         </t>
  </si>
  <si>
    <t xml:space="preserve">81345  </t>
  </si>
  <si>
    <t xml:space="preserve">AMYLÁZA                                           </t>
  </si>
  <si>
    <t xml:space="preserve">81679  </t>
  </si>
  <si>
    <t xml:space="preserve">1,25-DIHYDROXYVITAMIN D (1,25 (OH)2D)             </t>
  </si>
  <si>
    <t xml:space="preserve">93265  </t>
  </si>
  <si>
    <t>CYFRA 21-1 (NÁDOROVÝ ANTIGEN, CYTOKERATIN FRAGMENT</t>
  </si>
  <si>
    <t xml:space="preserve">81139  </t>
  </si>
  <si>
    <t xml:space="preserve">VÁPNÍK CELKOVÝ STATIM                             </t>
  </si>
  <si>
    <t xml:space="preserve">81155  </t>
  </si>
  <si>
    <t xml:space="preserve">GLUKÓZA KVANTITATIVNÍ STANOVENÍ STATIM            </t>
  </si>
  <si>
    <t xml:space="preserve">81541  </t>
  </si>
  <si>
    <t xml:space="preserve">LIPOPROTEIN - Lp (a)                              </t>
  </si>
  <si>
    <t xml:space="preserve">93125  </t>
  </si>
  <si>
    <t xml:space="preserve">ALDOSTERON                                        </t>
  </si>
  <si>
    <t xml:space="preserve">81227  </t>
  </si>
  <si>
    <t xml:space="preserve">PROSTATICKÝ SPECIFICKÝ ANTIGEN (PSA) - VOLNÝ      </t>
  </si>
  <si>
    <t xml:space="preserve">81451  </t>
  </si>
  <si>
    <t xml:space="preserve">HEMOGLOBIN VOLNÝ V PLAZMĚ                         </t>
  </si>
  <si>
    <t xml:space="preserve">81629  </t>
  </si>
  <si>
    <t xml:space="preserve">VAZEBNÁ KAPACITA ŽELEZA                           </t>
  </si>
  <si>
    <t xml:space="preserve">93115  </t>
  </si>
  <si>
    <t xml:space="preserve">FOLÁTY                                            </t>
  </si>
  <si>
    <t xml:space="preserve">93235  </t>
  </si>
  <si>
    <t xml:space="preserve">AUTOPROTILÁTKY PROTI RECEPTORŮM (hTSH)            </t>
  </si>
  <si>
    <t xml:space="preserve">91153  </t>
  </si>
  <si>
    <t xml:space="preserve">STANOVENÍ  C - REAKTIVNÍHO PROTEINU               </t>
  </si>
  <si>
    <t xml:space="preserve">81115  </t>
  </si>
  <si>
    <t xml:space="preserve">ALBUMIN SÉRUM (STATIM)                            </t>
  </si>
  <si>
    <t xml:space="preserve">93229  </t>
  </si>
  <si>
    <t xml:space="preserve">TKÁŇOVÝ POLYPEPTIDICKÝ ANTIGEN (TPA)              </t>
  </si>
  <si>
    <t xml:space="preserve">81143  </t>
  </si>
  <si>
    <t xml:space="preserve">LAKTÁTDEHYDROGENÁZA STATIM                        </t>
  </si>
  <si>
    <t xml:space="preserve">81159  </t>
  </si>
  <si>
    <t xml:space="preserve">CHOLINESTERÁZA STATIM                             </t>
  </si>
  <si>
    <t xml:space="preserve">81355  </t>
  </si>
  <si>
    <t xml:space="preserve">APOLIPOPROTEINY AI NEBO B                         </t>
  </si>
  <si>
    <t xml:space="preserve">91141  </t>
  </si>
  <si>
    <t xml:space="preserve">STANOVENÍ CERULOPLASMINU                          </t>
  </si>
  <si>
    <t xml:space="preserve">81171  </t>
  </si>
  <si>
    <t xml:space="preserve">KYSELINA MLÉČNÁ (LAKTÁT) STATIM                   </t>
  </si>
  <si>
    <t xml:space="preserve">91143  </t>
  </si>
  <si>
    <t xml:space="preserve">STANOVENÍ PREALBUMINU                             </t>
  </si>
  <si>
    <t xml:space="preserve">93213  </t>
  </si>
  <si>
    <t xml:space="preserve">VITAMIN B12                                       </t>
  </si>
  <si>
    <t xml:space="preserve">81145  </t>
  </si>
  <si>
    <t xml:space="preserve">DRASLÍK STATIM                                    </t>
  </si>
  <si>
    <t xml:space="preserve">81369  </t>
  </si>
  <si>
    <t>BÍLKOVINA KVANTITATIVNĚ (MOČ, MOZKOM. MOK, VÝPOTEK</t>
  </si>
  <si>
    <t xml:space="preserve">91169  </t>
  </si>
  <si>
    <t xml:space="preserve">STANOVENÍ LEHKÝCH ŘETĚZCŮ LAMBDA                  </t>
  </si>
  <si>
    <t xml:space="preserve">91171  </t>
  </si>
  <si>
    <t xml:space="preserve">STANOVENÍ IgG ELISA                               </t>
  </si>
  <si>
    <t xml:space="preserve">91145  </t>
  </si>
  <si>
    <t xml:space="preserve">STANOVENÍ HAPTOGLOBINU                            </t>
  </si>
  <si>
    <t xml:space="preserve">81149  </t>
  </si>
  <si>
    <t xml:space="preserve">FOSFOR ANORGANICKÝ STATIM                         </t>
  </si>
  <si>
    <t xml:space="preserve">81135  </t>
  </si>
  <si>
    <t xml:space="preserve">SODÍK STATIM                                      </t>
  </si>
  <si>
    <t xml:space="preserve">81147  </t>
  </si>
  <si>
    <t xml:space="preserve">FOSFATÁZA ALKALICKÁ STATIM                        </t>
  </si>
  <si>
    <t xml:space="preserve">81165  </t>
  </si>
  <si>
    <t xml:space="preserve">KREATINKINÁZA (CK) STATIM                         </t>
  </si>
  <si>
    <t xml:space="preserve">81167  </t>
  </si>
  <si>
    <t xml:space="preserve">KREATINKINÁZA IZOENZYMY (CK-MB) STATIM            </t>
  </si>
  <si>
    <t xml:space="preserve">81331  </t>
  </si>
  <si>
    <t xml:space="preserve">ALBUMIN V MOZKOMÍŠNÍM MOKU                        </t>
  </si>
  <si>
    <t xml:space="preserve">81173  </t>
  </si>
  <si>
    <t xml:space="preserve">LIPÁZA STATIM                                     </t>
  </si>
  <si>
    <t xml:space="preserve">93169  </t>
  </si>
  <si>
    <t xml:space="preserve">OSTEOKALCIN                                       </t>
  </si>
  <si>
    <t xml:space="preserve">81121  </t>
  </si>
  <si>
    <t xml:space="preserve">BILIRUBIN CELKOVÝ STATIM                          </t>
  </si>
  <si>
    <t xml:space="preserve">81161  </t>
  </si>
  <si>
    <t xml:space="preserve">AMYLÁZA PANKREATICKÁ STATIM                       </t>
  </si>
  <si>
    <t xml:space="preserve">81125  </t>
  </si>
  <si>
    <t xml:space="preserve">BÍLKOVINY CELKOVÉ (SÉRUM) STATIM                  </t>
  </si>
  <si>
    <t xml:space="preserve">93199  </t>
  </si>
  <si>
    <t xml:space="preserve">TYREOGLOBULIN (TG)                                </t>
  </si>
  <si>
    <t xml:space="preserve">91167  </t>
  </si>
  <si>
    <t xml:space="preserve">STANOVENÍ LEHKÝCH ŘETĚZCU KAPPA                   </t>
  </si>
  <si>
    <t xml:space="preserve">93171  </t>
  </si>
  <si>
    <t xml:space="preserve">PARATHORMON                                       </t>
  </si>
  <si>
    <t xml:space="preserve">81157  </t>
  </si>
  <si>
    <t xml:space="preserve">CHLORIDY STATIM                                   </t>
  </si>
  <si>
    <t xml:space="preserve">93247  </t>
  </si>
  <si>
    <t xml:space="preserve">OSTEÁZA (KOSTNÍ FRAKCE ALKALICKÉ FOSFATÁZY)       </t>
  </si>
  <si>
    <t xml:space="preserve">81395  </t>
  </si>
  <si>
    <t xml:space="preserve">ELEKTROFORÉZA PROTEINŮ (MOČ, MOZKOMÍŠNÍ MOK)      </t>
  </si>
  <si>
    <t xml:space="preserve">81537  </t>
  </si>
  <si>
    <t xml:space="preserve">LIPOPROTEINY - ELEKTROFORÉZA                      </t>
  </si>
  <si>
    <t xml:space="preserve">81449  </t>
  </si>
  <si>
    <t xml:space="preserve">GLYKOVANÝ HEMOGLOBIN                              </t>
  </si>
  <si>
    <t xml:space="preserve">81721  </t>
  </si>
  <si>
    <t>IMUNOTURBIDIMETRICKÉ A/NEBO IMUNONEFELOMETRICKÉ ST</t>
  </si>
  <si>
    <t xml:space="preserve">81117  </t>
  </si>
  <si>
    <t xml:space="preserve">AMYLASA (SÉRUM, MOČ) STATIM                       </t>
  </si>
  <si>
    <t xml:space="preserve">81521  </t>
  </si>
  <si>
    <t xml:space="preserve">LAKTÁT (KYSELINA MLÉČNÁ)                          </t>
  </si>
  <si>
    <t xml:space="preserve">81113  </t>
  </si>
  <si>
    <t xml:space="preserve">A S T  STATIM                                     </t>
  </si>
  <si>
    <t xml:space="preserve">93149  </t>
  </si>
  <si>
    <t xml:space="preserve">ESTRADIOL                                         </t>
  </si>
  <si>
    <t xml:space="preserve">93227  </t>
  </si>
  <si>
    <t xml:space="preserve">ANTIGEN SQUAMÓZNÍCH NÁDOROVÝCH BUNĚK (SCC)        </t>
  </si>
  <si>
    <t xml:space="preserve">81573  </t>
  </si>
  <si>
    <t xml:space="preserve">PANDYHO ZKOUŠKA                                   </t>
  </si>
  <si>
    <t xml:space="preserve">81141  </t>
  </si>
  <si>
    <t xml:space="preserve">VÁPNÍK IONIZOVANÝ STATIM                          </t>
  </si>
  <si>
    <t xml:space="preserve">91481  </t>
  </si>
  <si>
    <t xml:space="preserve">STANOVENÍ KONCENTRACE PROCALCITONINU              </t>
  </si>
  <si>
    <t xml:space="preserve">81313  </t>
  </si>
  <si>
    <t xml:space="preserve">VYŠETŘENÍ MOZKOMÍŠNÍHO MOKU                       </t>
  </si>
  <si>
    <t xml:space="preserve">81129  </t>
  </si>
  <si>
    <t>BÍLKOVINA KVANTITATIVNĚ (MOČ, VÝPOTEK, CSF) STATIM</t>
  </si>
  <si>
    <t xml:space="preserve">81233  </t>
  </si>
  <si>
    <t xml:space="preserve">KARBONYLHEMOGLOBIN KVANTITATIVNĚ                  </t>
  </si>
  <si>
    <t xml:space="preserve">81231  </t>
  </si>
  <si>
    <t xml:space="preserve">METHEMOGLOBIN - KVANTITATIVNÍ STANOVENÍ           </t>
  </si>
  <si>
    <t>34</t>
  </si>
  <si>
    <t>0002918</t>
  </si>
  <si>
    <t xml:space="preserve">MULTIHANCE                                        </t>
  </si>
  <si>
    <t>0002920</t>
  </si>
  <si>
    <t>0003132</t>
  </si>
  <si>
    <t xml:space="preserve">GADOVIST 1,0 MMOL/ML                              </t>
  </si>
  <si>
    <t>0003134</t>
  </si>
  <si>
    <t>0022075</t>
  </si>
  <si>
    <t xml:space="preserve">IOMERON 400                                       </t>
  </si>
  <si>
    <t>0042411</t>
  </si>
  <si>
    <t xml:space="preserve">VISIPAQUE 270 MG I/ML                             </t>
  </si>
  <si>
    <t>0042433</t>
  </si>
  <si>
    <t xml:space="preserve">VISIPAQUE 320 MG I/ML                             </t>
  </si>
  <si>
    <t>0042439</t>
  </si>
  <si>
    <t>0045119</t>
  </si>
  <si>
    <t>0045123</t>
  </si>
  <si>
    <t>0045124</t>
  </si>
  <si>
    <t>0065978</t>
  </si>
  <si>
    <t xml:space="preserve">DOTAREM                                           </t>
  </si>
  <si>
    <t>0065980</t>
  </si>
  <si>
    <t>0077017</t>
  </si>
  <si>
    <t xml:space="preserve">ULTRAVIST 300                                     </t>
  </si>
  <si>
    <t>0077018</t>
  </si>
  <si>
    <t>0077019</t>
  </si>
  <si>
    <t>0077024</t>
  </si>
  <si>
    <t>0093625</t>
  </si>
  <si>
    <t>0038462</t>
  </si>
  <si>
    <t xml:space="preserve">DRÁT VODÍCÍ GUIDE WIRE M                          </t>
  </si>
  <si>
    <t>0038471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</si>
  <si>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</si>
  <si>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</si>
  <si>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</si>
  <si>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</si>
  <si>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</si>
  <si>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</si>
  <si>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</si>
  <si>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0046118</t>
  </si>
  <si>
    <t xml:space="preserve">KATETR ANGIOGRAFICKÝ IMAGER II                    </t>
  </si>
  <si>
    <t>0046543</t>
  </si>
  <si>
    <t xml:space="preserve">KATETR NEUROINTERVENČNÍ                           </t>
  </si>
  <si>
    <t>0047480</t>
  </si>
  <si>
    <t xml:space="preserve">KATETR DILATAČNÍ PTCA                             </t>
  </si>
  <si>
    <t>0047748</t>
  </si>
  <si>
    <t xml:space="preserve">SADA EMBOLIZAČNÍ - KABEL PROPOJOVACÍ              </t>
  </si>
  <si>
    <t>0048264</t>
  </si>
  <si>
    <t xml:space="preserve">DRÁT NEUROINTERVENČNÍ                             </t>
  </si>
  <si>
    <t>0048344</t>
  </si>
  <si>
    <t>VODIČ SPIDER RX FX EMBOLIC PROTECTION SPD 030..070</t>
  </si>
  <si>
    <t>0048668</t>
  </si>
  <si>
    <t xml:space="preserve">DRÁT VODÍCÍ NITINOL                               </t>
  </si>
  <si>
    <t>0051056</t>
  </si>
  <si>
    <t xml:space="preserve">SPIRÁLA EMBOLIZAČNÍ - AKTIVNÍ NEXUS, AXIUM        </t>
  </si>
  <si>
    <t>0053358</t>
  </si>
  <si>
    <t xml:space="preserve">KATETR ANGIOGRAFICKÝ SLIP-CATH HYDROFILNÍ         </t>
  </si>
  <si>
    <t>0056362</t>
  </si>
  <si>
    <t xml:space="preserve">ZAVADĚČ FLEXOR CHECK-FLO II RADIOOP.ZNAČKA        </t>
  </si>
  <si>
    <t>0056503</t>
  </si>
  <si>
    <t xml:space="preserve">SPIRÁLA GDC VORTX 3530XX                          </t>
  </si>
  <si>
    <t>0057418</t>
  </si>
  <si>
    <t xml:space="preserve">DRÁT VODÍCÍ 300CM M001468XX0                      </t>
  </si>
  <si>
    <t>0057769</t>
  </si>
  <si>
    <t xml:space="preserve">DILATÁTOR COPE-SADDEKNI SFA ACCESS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</si>
  <si>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</si>
  <si>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</si>
  <si>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</si>
  <si>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</si>
  <si>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</si>
  <si>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0057844</t>
  </si>
  <si>
    <t xml:space="preserve">TĚLÍSKO EMBOLIZAČNÍ TORNADO                       </t>
  </si>
  <si>
    <t>0057999</t>
  </si>
  <si>
    <t xml:space="preserve">SPIRÁLA GDC                                       </t>
  </si>
  <si>
    <t>0058000</t>
  </si>
  <si>
    <t xml:space="preserve">DRÁT VODÍCÍ JINDO PRO PTA           503451-503657 </t>
  </si>
  <si>
    <t>0058503</t>
  </si>
  <si>
    <t xml:space="preserve">KATETR PERIFERNĺ DILATAČNĺ VIATRAC - PTA          </t>
  </si>
  <si>
    <t>0058504</t>
  </si>
  <si>
    <t>STENT VASKULÁRNÍ KAROTICKÝ SAMOEXPANDIBILNÍ ACCULI</t>
  </si>
  <si>
    <t>0058980</t>
  </si>
  <si>
    <t>0059345</t>
  </si>
  <si>
    <t xml:space="preserve">INDEFLÁTOR 622510                                 </t>
  </si>
  <si>
    <t>0059569</t>
  </si>
  <si>
    <t>SPIRÁLA EMBOLIZAČNÍ - PERIFER.,INTRAKR.-DETECHABLE</t>
  </si>
  <si>
    <t>0059795</t>
  </si>
  <si>
    <t xml:space="preserve">DRÁT VODÍCÍ ANGIODYN J3 FC-FS 150-0,35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</si>
  <si>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</si>
  <si>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</si>
  <si>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</si>
  <si>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</si>
  <si>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0059985</t>
  </si>
  <si>
    <t xml:space="preserve">MIKROKATETR ULTRAFLOW, NAUTICA, ECHELON, MARATHON </t>
  </si>
  <si>
    <t>0059987</t>
  </si>
  <si>
    <t xml:space="preserve">SYSTÉM EMBOLIC ONYX 105-7000, ONYX HD 500,500+    </t>
  </si>
  <si>
    <t>0075314</t>
  </si>
  <si>
    <t xml:space="preserve">JEHLA BIOPTICKÁ MN1610                        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</si>
  <si>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</si>
  <si>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</si>
  <si>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</si>
  <si>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</si>
  <si>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0092559</t>
  </si>
  <si>
    <t>SADA AG - SYSTÉM PRO UZAVÍRÁNÍ CÉV - FEMORÁLNÍ - S</t>
  </si>
  <si>
    <t>0094088</t>
  </si>
  <si>
    <t>DRÁT VODÍCÍ NEUROINTERVENČNÍ EMBOLIZAČNÍ SYNCHRO 2</t>
  </si>
  <si>
    <t>0141644</t>
  </si>
  <si>
    <t>STENT INTRAKRANIÁLNÍ SOLITAIRE AB,SAMOEXPANDIBILNÍ</t>
  </si>
  <si>
    <t>0151349</t>
  </si>
  <si>
    <t>KATETR PODPŮR.PRO MIKROKAT - SYSTÉM MERCI - MULTIF</t>
  </si>
  <si>
    <t>0151381</t>
  </si>
  <si>
    <t xml:space="preserve">PTCA PŘÍSLUŠENSTVÍ PITION TRI-ADAPTER             </t>
  </si>
  <si>
    <t>0151449</t>
  </si>
  <si>
    <t>JEHLA BIOPTICKÁ DO DĚLA (BARD MAGNUM)  UNIVERSAL P</t>
  </si>
  <si>
    <t>0051244</t>
  </si>
  <si>
    <t xml:space="preserve">KATETR VODÍCÍ GUIDER                              </t>
  </si>
  <si>
    <t>0052398</t>
  </si>
  <si>
    <t xml:space="preserve">KATETR DRENÁŽNÍ PIGTAIL                           </t>
  </si>
  <si>
    <t xml:space="preserve">89411  </t>
  </si>
  <si>
    <t xml:space="preserve">PŘEHLEDNÁ  ČI SELEKTIVNÍ ANGIOGRAFIE              </t>
  </si>
  <si>
    <t xml:space="preserve">89313  </t>
  </si>
  <si>
    <t xml:space="preserve">PERKUTÁNNÍ PUNKCE NEBO BIOPSIE ŘÍZENÁ RDG METODOU </t>
  </si>
  <si>
    <t xml:space="preserve">89143  </t>
  </si>
  <si>
    <t xml:space="preserve">RTG BŘICHA                                        </t>
  </si>
  <si>
    <t xml:space="preserve">89131  </t>
  </si>
  <si>
    <t xml:space="preserve">RTG HRUDNÍKU                                      </t>
  </si>
  <si>
    <t xml:space="preserve">89725  </t>
  </si>
  <si>
    <t xml:space="preserve">OPAKOVANÉ ČI DOPLŇUJÍCÍ VYŠETŘENÍ MR              </t>
  </si>
  <si>
    <t xml:space="preserve">89713  </t>
  </si>
  <si>
    <t>MR ZOBRAZENÍ HLAVY, KONČETIN, KLOUBU, JEDNOHO ÚSEK</t>
  </si>
  <si>
    <t xml:space="preserve">89145  </t>
  </si>
  <si>
    <t xml:space="preserve">RTG JÍCNU                                         </t>
  </si>
  <si>
    <t xml:space="preserve">89615  </t>
  </si>
  <si>
    <t>CT VYŠETŘENÍ S VĚTŠÍM POČTEM SKENŮ (NAD 30), BEZ P</t>
  </si>
  <si>
    <t xml:space="preserve">89715  </t>
  </si>
  <si>
    <t>MR ZOBRAZENÍ KRKU, HRUDNÍKU, BŘICHA, PÁNVE (VČETNĚ</t>
  </si>
  <si>
    <t xml:space="preserve">89617  </t>
  </si>
  <si>
    <t>CT VYŠETŘENÍ KTERÉHOKOLIV ORGÁNU NEBO OBLASTI S AP</t>
  </si>
  <si>
    <t xml:space="preserve">89415  </t>
  </si>
  <si>
    <t xml:space="preserve">PŘEHLEDNÁ ČI SELEKTIVNÍ ANGIOGRAFIE NAVAZUJÍCÍ NA </t>
  </si>
  <si>
    <t xml:space="preserve">89423  </t>
  </si>
  <si>
    <t xml:space="preserve">PERKUTÁNNÍ TRANSLUMINÁLNÍ ANGIOPLASTIKA           </t>
  </si>
  <si>
    <t xml:space="preserve">89323  </t>
  </si>
  <si>
    <t xml:space="preserve">TERAPEUTICKÁ EMBOLIZACE V CÉVNÍM ŘEČIŠTI          </t>
  </si>
  <si>
    <t xml:space="preserve">89619  </t>
  </si>
  <si>
    <t>CT VYŠETŘENÍ TĚLA S PODÁNÍM K. L. PER OS, EVENT. P</t>
  </si>
  <si>
    <t xml:space="preserve">89127  </t>
  </si>
  <si>
    <t xml:space="preserve">RTG KOSTÍ A KLOUBŮ KONČETIN                       </t>
  </si>
  <si>
    <t xml:space="preserve">89123  </t>
  </si>
  <si>
    <t xml:space="preserve">RTG PÁNVE NEBO KYČELNÍHO KLOUBU                   </t>
  </si>
  <si>
    <t xml:space="preserve">89179  </t>
  </si>
  <si>
    <t xml:space="preserve">DIAGNOSTICKÁ MAMOGRAFIE NEBO  DUKTOGRAFIE         </t>
  </si>
  <si>
    <t xml:space="preserve">89611  </t>
  </si>
  <si>
    <t xml:space="preserve">CT VYŠETŘENÍ HLAVY NEBO TĚLA NATIVNÍ A KONTRASTNÍ </t>
  </si>
  <si>
    <t xml:space="preserve">89111  </t>
  </si>
  <si>
    <t xml:space="preserve">RTG PRSTŮ A ZÁPRSTNÍCH KŮSTEK RUKY NEBO NOHY      </t>
  </si>
  <si>
    <t xml:space="preserve">89125  </t>
  </si>
  <si>
    <t xml:space="preserve">RTG RAMENNÍHO KLOUBU                              </t>
  </si>
  <si>
    <t xml:space="preserve">89113  </t>
  </si>
  <si>
    <t xml:space="preserve">RTG LEBKY, CÍLENÉ SNÍMKY                          </t>
  </si>
  <si>
    <t xml:space="preserve">89119  </t>
  </si>
  <si>
    <t xml:space="preserve">RTG HRUDNÍ NEBO BEDERNÍ PÁTEŘE                    </t>
  </si>
  <si>
    <t xml:space="preserve">89417  </t>
  </si>
  <si>
    <t xml:space="preserve">89613  </t>
  </si>
  <si>
    <t>CT VYŠETŘENÍ BEZ POUŽITÍ KONTRASTNÍ LÁTKY DO 30 SK</t>
  </si>
  <si>
    <t xml:space="preserve">89147  </t>
  </si>
  <si>
    <t xml:space="preserve">RTG ŽALUDKU A DUODENA                             </t>
  </si>
  <si>
    <t xml:space="preserve">89117  </t>
  </si>
  <si>
    <t xml:space="preserve">RTG KRKU A KRČNÍ PÁTEŘE                           </t>
  </si>
  <si>
    <t xml:space="preserve">89115  </t>
  </si>
  <si>
    <t xml:space="preserve">RTG LEBKY, PŘEHLEDNÉ SNÍMKY                       </t>
  </si>
  <si>
    <t xml:space="preserve">89129  </t>
  </si>
  <si>
    <t xml:space="preserve">RTG ŽEBER A STERNA                                </t>
  </si>
  <si>
    <t xml:space="preserve">89121  </t>
  </si>
  <si>
    <t xml:space="preserve">RTG KŘÍŽOVÉ KOSTI A SI KLOUBŮ                     </t>
  </si>
  <si>
    <t xml:space="preserve">89335  </t>
  </si>
  <si>
    <t xml:space="preserve">ZAVEDENÍ LOKALIZÁTORU K NEHMATNÝM LOŽISKŮM VČETNĚ </t>
  </si>
  <si>
    <t xml:space="preserve">89723  </t>
  </si>
  <si>
    <t xml:space="preserve">MR ANGIOGRAFIE                                    </t>
  </si>
  <si>
    <t xml:space="preserve">89325  </t>
  </si>
  <si>
    <t>PERKUTÁNNÍ DRENÁŽ ABSCESU, CYSTY EV. JINÉ DUTINY R</t>
  </si>
  <si>
    <t xml:space="preserve">89331  </t>
  </si>
  <si>
    <t xml:space="preserve">ZAVEDENÍ STENTU DO TEPENNÉHO ČI ŽILNÍHO ŘEČIŠTĚ   </t>
  </si>
  <si>
    <t>35</t>
  </si>
  <si>
    <t>222</t>
  </si>
  <si>
    <t xml:space="preserve">22129  </t>
  </si>
  <si>
    <t xml:space="preserve">VYŠETŘENÍ JEDNOHO ERYTROCYTÁRNÍHO ANTIGENU (KROMĚ </t>
  </si>
  <si>
    <t xml:space="preserve">22214  </t>
  </si>
  <si>
    <t>SCREENING ANTIERYTROCYTÁRNÍCH PROTILÁTEK - V SÉRII</t>
  </si>
  <si>
    <t xml:space="preserve">22112  </t>
  </si>
  <si>
    <t xml:space="preserve">VYŠETŘENÍ KREVNÍ SKUPINY ABO, RH (D) V SÉRII      </t>
  </si>
  <si>
    <t xml:space="preserve">22221  </t>
  </si>
  <si>
    <t>DOPLNĚNÍ SCREENINGU ANTIERYTROCYTÁRNÍCH PROTILÁTEK</t>
  </si>
  <si>
    <t xml:space="preserve">22119  </t>
  </si>
  <si>
    <t>VYŠETŘENÍ KOMPATIBILITY TRANSFÚZNÍHO PŘÍPRAVKU OBS</t>
  </si>
  <si>
    <t xml:space="preserve">22355  </t>
  </si>
  <si>
    <t>KONZULTACE ODBORNÉHO TRANSFÚZIOLOGA - IMUNOHEMATOL</t>
  </si>
  <si>
    <t xml:space="preserve">22111  </t>
  </si>
  <si>
    <t xml:space="preserve">VYŠETŘENÍ KREVNÍ SKUPINY ABO RH (D) - STATIM      </t>
  </si>
  <si>
    <t xml:space="preserve">22212  </t>
  </si>
  <si>
    <t>SCREENING ANTIERYTROCYTÁRNÍCH PROTILÁTEK - STATIM,</t>
  </si>
  <si>
    <t xml:space="preserve">22223  </t>
  </si>
  <si>
    <t xml:space="preserve">22117  </t>
  </si>
  <si>
    <t xml:space="preserve">22347  </t>
  </si>
  <si>
    <t>IDENTIFIKACE ANTIERYTROCYTÁRNÍCH PROTILÁTEK - SLOU</t>
  </si>
  <si>
    <t xml:space="preserve">22133  </t>
  </si>
  <si>
    <t xml:space="preserve">PŘÍMÝ ANTIGLOBULINOVÝ TEST                        </t>
  </si>
  <si>
    <t xml:space="preserve">22317  </t>
  </si>
  <si>
    <t>ELUCE ANTIERYTROCYTÁRNÍCH PROTILÁTEK - POUŽITÍ KOM</t>
  </si>
  <si>
    <t xml:space="preserve">22325  </t>
  </si>
  <si>
    <t>ABSORPCE PROTILÁTEK PROTI ERYTROCYTUM PŘI URČOVÁNÍ</t>
  </si>
  <si>
    <t xml:space="preserve">22357  </t>
  </si>
  <si>
    <t>KONZULTACE DISKREPANTNÍHO A DIAGNOSTICKY OBTÍŽNÉHO</t>
  </si>
  <si>
    <t xml:space="preserve">22135  </t>
  </si>
  <si>
    <t>PŘÍMÝ ANTIGLOBULINOVÝ TEST - KVANTITATIVNÍ VYŠETŘE</t>
  </si>
  <si>
    <t xml:space="preserve">22134  </t>
  </si>
  <si>
    <t xml:space="preserve">UPŘESNĚNÍ TYPU SENZIBILIZACE ERYTROCYTŮ           </t>
  </si>
  <si>
    <t xml:space="preserve">22131  </t>
  </si>
  <si>
    <t xml:space="preserve">VYŠETŘENÍ CHLADOVÝCH AGLUTININŮ                   </t>
  </si>
  <si>
    <t>37</t>
  </si>
  <si>
    <t>807</t>
  </si>
  <si>
    <t xml:space="preserve">87447  </t>
  </si>
  <si>
    <t xml:space="preserve">CYTOLOGICKÉ PREPARÁTY ZHOTOVENÉ CYTOCENTRIFUGOU   </t>
  </si>
  <si>
    <t xml:space="preserve">87413  </t>
  </si>
  <si>
    <t xml:space="preserve">CYTOLOGICKÉ OTISKY A STĚRY -  ZA 1-3 PREPARÁTY    </t>
  </si>
  <si>
    <t xml:space="preserve">87519  </t>
  </si>
  <si>
    <t>STANOVENÍ CYTOLOGICKÉ DIAGNÓZY II. STUPNĚ OBTÍŽNOS</t>
  </si>
  <si>
    <t xml:space="preserve">87135  </t>
  </si>
  <si>
    <t xml:space="preserve">VYŠETŘENÍ MORFOMETRICKÉ - ZA KAŽDÝ PARAMETR       </t>
  </si>
  <si>
    <t xml:space="preserve">87217  </t>
  </si>
  <si>
    <t>PROKRAJOVÁNÍ BLOKU (POLOSÉRIOVÉ ŘEZY) S 1-3 PREPAR</t>
  </si>
  <si>
    <t xml:space="preserve">87517  </t>
  </si>
  <si>
    <t>STANOVENÍ BIOPTICKÉ DIAGNÓZY II. STUPNĚ OBTÍŽNOSTI</t>
  </si>
  <si>
    <t xml:space="preserve">87215  </t>
  </si>
  <si>
    <t>DALŠÍ BLOK SE STANDARTNÍM PREPARÁTEM (OD 3. BIOPTI</t>
  </si>
  <si>
    <t xml:space="preserve">87523  </t>
  </si>
  <si>
    <t>STANOVENÍ BIOPTICKÉ DIAGNÓZY III. STUPNĚ OBTÍŽNOST</t>
  </si>
  <si>
    <t xml:space="preserve">87696  </t>
  </si>
  <si>
    <t xml:space="preserve">(VZP) IMUNOHISTOCHEMICKÉ VYŠETŘENÍ CERTIFIKOVANÝM </t>
  </si>
  <si>
    <t xml:space="preserve">87231  </t>
  </si>
  <si>
    <t xml:space="preserve">IMUNOHISTOCHEMIE (ZA KAŽDÝ MARKER Z 1 BLOKU)      </t>
  </si>
  <si>
    <t xml:space="preserve">87219  </t>
  </si>
  <si>
    <t>ODVÁPNĚNÍ, ZMĚKČOVÁNÍ MATERIÁLU (ZA KAŽDÉ ZAPOČATÉ</t>
  </si>
  <si>
    <t xml:space="preserve">87127  </t>
  </si>
  <si>
    <t>JEDNODUCHÝ BIOPTICKÝ VZOREK: MAKROSKOPICKÉ POSOUZE</t>
  </si>
  <si>
    <t xml:space="preserve">87131  </t>
  </si>
  <si>
    <t>BIOPTICKÝ MATERIÁL S ČÁSTEČNÉ NEBO RADIKÁLNÍ EKTOM</t>
  </si>
  <si>
    <t xml:space="preserve">87225  </t>
  </si>
  <si>
    <t>SPECIELNI BARVENÍ SLOŽITÉ (ZA KAŽDÝ PREPARÁT ZE ZM</t>
  </si>
  <si>
    <t xml:space="preserve">87227  </t>
  </si>
  <si>
    <t>ENZYMOVÁ HISTOCHEMIE I. (ZA KAŽDÝ MARKER Z 1 BLOKU</t>
  </si>
  <si>
    <t xml:space="preserve">87511  </t>
  </si>
  <si>
    <t xml:space="preserve">STANOVENÍ BIOPTICKÉ DIAGNÓZY I. STUPNĚ OBTÍŽNOSTI </t>
  </si>
  <si>
    <t xml:space="preserve">87425  </t>
  </si>
  <si>
    <t xml:space="preserve">CYTOLOGICKÉ NÁTĚRY Z NECENTRIFUGOVANÉ TEKUTINY -  </t>
  </si>
  <si>
    <t xml:space="preserve">87223  </t>
  </si>
  <si>
    <t>SPECIELNÍ BARVENÍ JEDNODUCHÉ (KAŽDÝ PREPARÁT Z PAR</t>
  </si>
  <si>
    <t xml:space="preserve">87613  </t>
  </si>
  <si>
    <t>TECHNICKO ADMINISTRATIVNÍ KOMPONENTA BIOPSIE (STAN</t>
  </si>
  <si>
    <t xml:space="preserve">87213  </t>
  </si>
  <si>
    <t>PEROPERAČNÍ BIOPSIE (TECHNICKÁ KOMPONENTA ZA KAŽDÝ</t>
  </si>
  <si>
    <t xml:space="preserve">87611  </t>
  </si>
  <si>
    <t>TECHNICKÁ KOMPONENTA MIKROSKOPICKÉHO VYŠETŘENÍ PIT</t>
  </si>
  <si>
    <t xml:space="preserve">87129  </t>
  </si>
  <si>
    <t>VÍCEČETNÉ MALÉ BIOPTICKÉ VZORKY: MAKROSKOPICKÉ POS</t>
  </si>
  <si>
    <t xml:space="preserve">87431  </t>
  </si>
  <si>
    <t xml:space="preserve">PREPARÁTY METODOU CYTOBLOKU - ZA KAŽDÝ PREPARÁT   </t>
  </si>
  <si>
    <t xml:space="preserve">87235  </t>
  </si>
  <si>
    <t>VYŠETŘENÍ PREPARÁTU SPECIELNĚ BARVENÉHO NA MIKROOR</t>
  </si>
  <si>
    <t xml:space="preserve">87411  </t>
  </si>
  <si>
    <t>PEROPERAČNÍ CYTOLOGIE (TECHNICKÁ KOMPONENTA ZA KAŽ</t>
  </si>
  <si>
    <t xml:space="preserve">87011  </t>
  </si>
  <si>
    <t>KONZULTACE NÁLEZU PATOLOGEM CÍLENÁ NA ŽÁDOST OŠETŘ</t>
  </si>
  <si>
    <t xml:space="preserve">91427  </t>
  </si>
  <si>
    <t>IZOLACE MONONUKLEÁRŮ Z PERIFERNÍ KRVE GRADIENTOVOU</t>
  </si>
  <si>
    <t xml:space="preserve">91197  </t>
  </si>
  <si>
    <t xml:space="preserve">STANOVENÍ CYTOKINU ELISA                          </t>
  </si>
  <si>
    <t>40</t>
  </si>
  <si>
    <t xml:space="preserve">82079  </t>
  </si>
  <si>
    <t>STANOVENÍ PROTILÁTEK PROTI ANTIGENŮM VIRŮ (MIMO VI</t>
  </si>
  <si>
    <t xml:space="preserve">82077  </t>
  </si>
  <si>
    <t>STANOVENÍ PROTILÁTEK PROTI ANTIGENŮM VIRŮ HEPATITI</t>
  </si>
  <si>
    <t xml:space="preserve">82135  </t>
  </si>
  <si>
    <t xml:space="preserve">KONFIRMAČNÍ TEST PRŮKAZU ANTIGENŮ                 </t>
  </si>
  <si>
    <t xml:space="preserve">82063  </t>
  </si>
  <si>
    <t xml:space="preserve">STANOVENÍ CITLIVOSTI NA ATB KVALITATIVNÍ METODOU  </t>
  </si>
  <si>
    <t xml:space="preserve">82025  </t>
  </si>
  <si>
    <t xml:space="preserve">KULTIVAČNÍ VYŠETŘENÍ NA GO                        </t>
  </si>
  <si>
    <t xml:space="preserve">82069  </t>
  </si>
  <si>
    <t xml:space="preserve">STANOVENÍ PRODUKCE BETA-LAKTAMÁZY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</si>
  <si>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</si>
  <si>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</si>
  <si>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</si>
  <si>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</si>
  <si>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82041  </t>
  </si>
  <si>
    <t>PRŮKAZ DNA MIKROORGANISMU V KLINICKÉM MATERIÁLU HY</t>
  </si>
  <si>
    <t xml:space="preserve">82117  </t>
  </si>
  <si>
    <t>PRŮKAZ ANTIGENU VIRU (MIMO VIRY HEPATITID), BAKTER</t>
  </si>
  <si>
    <t xml:space="preserve">82057  </t>
  </si>
  <si>
    <t xml:space="preserve">IDENTIFIKACE KMENE ORIENTAČNÍ JEDNODUCHÝM TESTEM  </t>
  </si>
  <si>
    <t xml:space="preserve">82211  </t>
  </si>
  <si>
    <t xml:space="preserve">KULTIVAČNÍ VYŠETŘENÍ NA MYKOBAKTERIA              </t>
  </si>
  <si>
    <t xml:space="preserve">82097  </t>
  </si>
  <si>
    <t xml:space="preserve">STANOVENÍ PROTILÁTEK PROTI EBV (ELISA)            </t>
  </si>
  <si>
    <t xml:space="preserve">91399  </t>
  </si>
  <si>
    <t>CHARAKTERISTIKA ANTIGENŮ A PROTILÁTEK ELEKTROFORÉZ</t>
  </si>
  <si>
    <t xml:space="preserve">82111  </t>
  </si>
  <si>
    <t>PRŮKAZ PROTILÁTEK NEPŘÍMOU HEMAGLUTINACÍ NA NOSIČÍ</t>
  </si>
  <si>
    <t xml:space="preserve">82087  </t>
  </si>
  <si>
    <t xml:space="preserve">STANOVENÍ PROTILÁTEK AGLUTINACÍ                   </t>
  </si>
  <si>
    <t xml:space="preserve">82001  </t>
  </si>
  <si>
    <t>KONSULTACE K MIKROBIOLOGICKÉMU, PARAZITOLOGICKÉMU,</t>
  </si>
  <si>
    <t xml:space="preserve">82083  </t>
  </si>
  <si>
    <t>PRŮKAZ BAKTERIÁLNÍHO TOXINU BIOLOGICKÝM POKUSEM NA</t>
  </si>
  <si>
    <t xml:space="preserve">82221  </t>
  </si>
  <si>
    <t>PRIMÁRNÍ ISOLACE MYKOBAKTERIÍ RYCHLOU KULTIVAČNÍ M</t>
  </si>
  <si>
    <t xml:space="preserve">82093  </t>
  </si>
  <si>
    <t>STANOVENÍ PROTILÁTEK METODOU KONSUMPCE KOMPLEMENTU</t>
  </si>
  <si>
    <t xml:space="preserve">82131  </t>
  </si>
  <si>
    <t>IDENTIFIKACE BAKTERIÁLNÍHO KMENE V KULTUŘE (POMNOŽ</t>
  </si>
  <si>
    <t xml:space="preserve">82115  </t>
  </si>
  <si>
    <t>PRŮKAZ VIROVÉHO ANTIGENU V BIOLOGICKÉM MATERIÁLU N</t>
  </si>
  <si>
    <t>41</t>
  </si>
  <si>
    <t xml:space="preserve">91439  </t>
  </si>
  <si>
    <t>IMUNOFENOTYPIZACE BUNĚČNÝCH SUBPOPULACÍ DLE POVRCH</t>
  </si>
  <si>
    <t xml:space="preserve">91131  </t>
  </si>
  <si>
    <t xml:space="preserve">STANOVENÍ IgA                                     </t>
  </si>
  <si>
    <t xml:space="preserve">91133  </t>
  </si>
  <si>
    <t xml:space="preserve">STANOVENÍ IgM                                     </t>
  </si>
  <si>
    <t xml:space="preserve">91129  </t>
  </si>
  <si>
    <t xml:space="preserve">STANOVENÍ IgG                                     </t>
  </si>
  <si>
    <t xml:space="preserve">91239  </t>
  </si>
  <si>
    <t>STANOVENÍ EOSINOFILNÍHO KATIONICKÉHO PROTEINU (ECP</t>
  </si>
  <si>
    <t xml:space="preserve">91317  </t>
  </si>
  <si>
    <t>PRŮKAZ ANTINUKLEÁRNÍCH PROTILÁTEK - JINÉ SUBSTRÁTY</t>
  </si>
  <si>
    <t xml:space="preserve">91285  </t>
  </si>
  <si>
    <t xml:space="preserve">STANOVENÍ REVMATOIDNÍHO FAKTORU IgM ELISA         </t>
  </si>
  <si>
    <t xml:space="preserve">91189  </t>
  </si>
  <si>
    <t xml:space="preserve">STANOVENÍ IgE                                     </t>
  </si>
  <si>
    <t xml:space="preserve">91355  </t>
  </si>
  <si>
    <t xml:space="preserve">STANOVENÍ CIK METODOU PEG-IKEM                    </t>
  </si>
  <si>
    <t xml:space="preserve">91161  </t>
  </si>
  <si>
    <t xml:space="preserve">STANOVENÍ C4 SLOŽKY KOMPLEMENTU                   </t>
  </si>
  <si>
    <t xml:space="preserve">91159  </t>
  </si>
  <si>
    <t xml:space="preserve">STANOVENÍ C3 SLOŽKY KOMPLEMENTU                   </t>
  </si>
  <si>
    <t xml:space="preserve">91289  </t>
  </si>
  <si>
    <t xml:space="preserve">STANOVENÍ REVMATOIDNÍHO FAKTORU IgA ELISA         </t>
  </si>
  <si>
    <t xml:space="preserve">91287  </t>
  </si>
  <si>
    <t xml:space="preserve">STANOVENÍ REVMATOIDNÍHO FAKTORU IgG ELISA         </t>
  </si>
  <si>
    <t>00602</t>
  </si>
  <si>
    <t xml:space="preserve">Ošetřovací den      </t>
  </si>
  <si>
    <t>00651</t>
  </si>
  <si>
    <t xml:space="preserve">TISS                </t>
  </si>
  <si>
    <t>00652</t>
  </si>
  <si>
    <t>00653</t>
  </si>
  <si>
    <t>00655</t>
  </si>
  <si>
    <t>00657</t>
  </si>
  <si>
    <t>00658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</si>
</sst>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9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47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4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2" fillId="0" borderId="0"/>
    <xf numFmtId="0" fontId="43" fillId="0" borderId="0"/>
    <xf numFmtId="0" fontId="48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929">
    <xf numFmtId="0" fontId="0" fillId="0" borderId="0" xfId="0"/>
    <xf numFmtId="0" fontId="49" fillId="2" borderId="22" xfId="81" applyFont="1" applyFill="1" applyBorder="1"/>
    <xf numFmtId="0" fontId="50" fillId="2" borderId="23" xfId="81" applyFont="1" applyFill="1" applyBorder="1"/>
    <xf numFmtId="3" fontId="50" fillId="2" borderId="24" xfId="81" applyNumberFormat="1" applyFont="1" applyFill="1" applyBorder="1"/>
    <xf numFmtId="10" fontId="50" fillId="2" borderId="25" xfId="81" applyNumberFormat="1" applyFont="1" applyFill="1" applyBorder="1"/>
    <xf numFmtId="0" fontId="50" fillId="4" borderId="23" xfId="81" applyFont="1" applyFill="1" applyBorder="1"/>
    <xf numFmtId="3" fontId="51" fillId="0" borderId="10" xfId="26" applyNumberFormat="1" applyFont="1" applyFill="1" applyBorder="1" applyAlignment="1">
      <alignment horizontal="center"/>
    </xf>
    <xf numFmtId="3" fontId="51" fillId="0" borderId="12" xfId="26" applyNumberFormat="1" applyFont="1" applyFill="1" applyBorder="1" applyAlignment="1">
      <alignment horizontal="center"/>
    </xf>
    <xf numFmtId="3" fontId="51" fillId="0" borderId="29" xfId="26" applyNumberFormat="1" applyFont="1" applyFill="1" applyBorder="1" applyAlignment="1">
      <alignment horizontal="center"/>
    </xf>
    <xf numFmtId="3" fontId="51" fillId="0" borderId="30" xfId="26" applyNumberFormat="1" applyFont="1" applyFill="1" applyBorder="1" applyAlignment="1">
      <alignment horizontal="center"/>
    </xf>
    <xf numFmtId="3" fontId="50" fillId="4" borderId="24" xfId="81" applyNumberFormat="1" applyFont="1" applyFill="1" applyBorder="1"/>
    <xf numFmtId="10" fontId="50" fillId="4" borderId="25" xfId="81" applyNumberFormat="1" applyFont="1" applyFill="1" applyBorder="1"/>
    <xf numFmtId="172" fontId="50" fillId="3" borderId="24" xfId="81" applyNumberFormat="1" applyFont="1" applyFill="1" applyBorder="1"/>
    <xf numFmtId="10" fontId="50" fillId="3" borderId="25" xfId="81" applyNumberFormat="1" applyFont="1" applyFill="1" applyBorder="1" applyAlignment="1"/>
    <xf numFmtId="0" fontId="51" fillId="5" borderId="0" xfId="74" applyFont="1" applyFill="1"/>
    <xf numFmtId="0" fontId="57" fillId="5" borderId="0" xfId="74" applyFont="1" applyFill="1"/>
    <xf numFmtId="3" fontId="49" fillId="5" borderId="29" xfId="81" applyNumberFormat="1" applyFont="1" applyFill="1" applyBorder="1"/>
    <xf numFmtId="10" fontId="49" fillId="5" borderId="30" xfId="81" applyNumberFormat="1" applyFont="1" applyFill="1" applyBorder="1"/>
    <xf numFmtId="3" fontId="49" fillId="5" borderId="10" xfId="81" applyNumberFormat="1" applyFont="1" applyFill="1" applyBorder="1"/>
    <xf numFmtId="10" fontId="49" fillId="5" borderId="12" xfId="81" applyNumberFormat="1" applyFont="1" applyFill="1" applyBorder="1"/>
    <xf numFmtId="3" fontId="49" fillId="5" borderId="14" xfId="81" applyNumberFormat="1" applyFont="1" applyFill="1" applyBorder="1"/>
    <xf numFmtId="10" fontId="49" fillId="5" borderId="16" xfId="81" applyNumberFormat="1" applyFont="1" applyFill="1" applyBorder="1"/>
    <xf numFmtId="0" fontId="49" fillId="5" borderId="0" xfId="81" applyFont="1" applyFill="1"/>
    <xf numFmtId="10" fontId="49" fillId="5" borderId="0" xfId="81" applyNumberFormat="1" applyFont="1" applyFill="1"/>
    <xf numFmtId="0" fontId="62" fillId="2" borderId="38" xfId="0" applyFont="1" applyFill="1" applyBorder="1" applyAlignment="1">
      <alignment vertical="top"/>
    </xf>
    <xf numFmtId="0" fontId="62" fillId="2" borderId="39" xfId="0" applyFont="1" applyFill="1" applyBorder="1" applyAlignment="1">
      <alignment vertical="top"/>
    </xf>
    <xf numFmtId="0" fontId="59" fillId="2" borderId="39" xfId="0" applyFont="1" applyFill="1" applyBorder="1" applyAlignment="1">
      <alignment vertical="top"/>
    </xf>
    <xf numFmtId="0" fontId="63" fillId="2" borderId="39" xfId="0" applyFont="1" applyFill="1" applyBorder="1" applyAlignment="1">
      <alignment vertical="top"/>
    </xf>
    <xf numFmtId="0" fontId="61" fillId="2" borderId="39" xfId="0" applyFont="1" applyFill="1" applyBorder="1" applyAlignment="1">
      <alignment vertical="top"/>
    </xf>
    <xf numFmtId="0" fontId="59" fillId="2" borderId="40" xfId="0" applyFont="1" applyFill="1" applyBorder="1" applyAlignment="1">
      <alignment vertical="top"/>
    </xf>
    <xf numFmtId="0" fontId="62" fillId="2" borderId="10" xfId="0" applyFont="1" applyFill="1" applyBorder="1" applyAlignment="1">
      <alignment horizontal="center" vertical="center"/>
    </xf>
    <xf numFmtId="0" fontId="62" fillId="2" borderId="26" xfId="0" applyFont="1" applyFill="1" applyBorder="1" applyAlignment="1">
      <alignment horizontal="center" vertical="center"/>
    </xf>
    <xf numFmtId="0" fontId="62" fillId="2" borderId="28" xfId="0" applyFont="1" applyFill="1" applyBorder="1" applyAlignment="1">
      <alignment horizontal="center" vertical="center"/>
    </xf>
    <xf numFmtId="0" fontId="62" fillId="2" borderId="27" xfId="0" applyFont="1" applyFill="1" applyBorder="1" applyAlignment="1">
      <alignment horizontal="center" vertical="center"/>
    </xf>
    <xf numFmtId="0" fontId="63" fillId="2" borderId="26" xfId="0" applyFont="1" applyFill="1" applyBorder="1" applyAlignment="1">
      <alignment horizontal="center" vertical="center" wrapText="1"/>
    </xf>
    <xf numFmtId="0" fontId="63" fillId="2" borderId="28" xfId="0" applyFont="1" applyFill="1" applyBorder="1" applyAlignment="1">
      <alignment horizontal="center" vertical="center" wrapText="1"/>
    </xf>
    <xf numFmtId="0" fontId="61" fillId="2" borderId="28" xfId="0" applyFont="1" applyFill="1" applyBorder="1" applyAlignment="1">
      <alignment horizontal="center" vertical="center" wrapText="1"/>
    </xf>
    <xf numFmtId="3" fontId="49" fillId="5" borderId="5" xfId="81" applyNumberFormat="1" applyFont="1" applyFill="1" applyBorder="1"/>
    <xf numFmtId="3" fontId="49" fillId="5" borderId="34" xfId="81" applyNumberFormat="1" applyFont="1" applyFill="1" applyBorder="1"/>
    <xf numFmtId="3" fontId="49" fillId="5" borderId="30" xfId="81" applyNumberFormat="1" applyFont="1" applyFill="1" applyBorder="1"/>
    <xf numFmtId="3" fontId="49" fillId="5" borderId="11" xfId="81" applyNumberFormat="1" applyFont="1" applyFill="1" applyBorder="1"/>
    <xf numFmtId="3" fontId="49" fillId="5" borderId="12" xfId="81" applyNumberFormat="1" applyFont="1" applyFill="1" applyBorder="1"/>
    <xf numFmtId="3" fontId="49" fillId="5" borderId="15" xfId="81" applyNumberFormat="1" applyFont="1" applyFill="1" applyBorder="1"/>
    <xf numFmtId="3" fontId="49" fillId="5" borderId="16" xfId="81" applyNumberFormat="1" applyFont="1" applyFill="1" applyBorder="1"/>
    <xf numFmtId="3" fontId="50" fillId="2" borderId="32" xfId="81" applyNumberFormat="1" applyFont="1" applyFill="1" applyBorder="1"/>
    <xf numFmtId="3" fontId="50" fillId="2" borderId="25" xfId="81" applyNumberFormat="1" applyFont="1" applyFill="1" applyBorder="1"/>
    <xf numFmtId="3" fontId="50" fillId="4" borderId="32" xfId="81" applyNumberFormat="1" applyFont="1" applyFill="1" applyBorder="1"/>
    <xf numFmtId="3" fontId="50" fillId="4" borderId="25" xfId="81" applyNumberFormat="1" applyFont="1" applyFill="1" applyBorder="1"/>
    <xf numFmtId="172" fontId="50" fillId="3" borderId="32" xfId="81" applyNumberFormat="1" applyFont="1" applyFill="1" applyBorder="1"/>
    <xf numFmtId="172" fontId="50" fillId="3" borderId="25" xfId="81" applyNumberFormat="1" applyFont="1" applyFill="1" applyBorder="1"/>
    <xf numFmtId="0" fontId="56" fillId="2" borderId="28" xfId="74" applyFont="1" applyFill="1" applyBorder="1" applyAlignment="1">
      <alignment horizontal="center"/>
    </xf>
    <xf numFmtId="0" fontId="56" fillId="2" borderId="27" xfId="74" applyFont="1" applyFill="1" applyBorder="1" applyAlignment="1">
      <alignment horizontal="center"/>
    </xf>
    <xf numFmtId="0" fontId="56" fillId="2" borderId="29" xfId="81" applyFont="1" applyFill="1" applyBorder="1" applyAlignment="1">
      <alignment horizontal="center"/>
    </xf>
    <xf numFmtId="0" fontId="56" fillId="2" borderId="30" xfId="81" applyFont="1" applyFill="1" applyBorder="1" applyAlignment="1">
      <alignment horizontal="center"/>
    </xf>
    <xf numFmtId="0" fontId="64" fillId="0" borderId="2" xfId="0" applyFont="1" applyFill="1" applyBorder="1"/>
    <xf numFmtId="0" fontId="64" fillId="0" borderId="3" xfId="0" applyFont="1" applyFill="1" applyBorder="1"/>
    <xf numFmtId="3" fontId="50" fillId="0" borderId="32" xfId="78" applyNumberFormat="1" applyFont="1" applyFill="1" applyBorder="1" applyAlignment="1">
      <alignment horizontal="right"/>
    </xf>
    <xf numFmtId="9" fontId="50" fillId="0" borderId="32" xfId="78" applyNumberFormat="1" applyFont="1" applyFill="1" applyBorder="1" applyAlignment="1">
      <alignment horizontal="right"/>
    </xf>
    <xf numFmtId="3" fontId="50" fillId="0" borderId="25" xfId="78" applyNumberFormat="1" applyFont="1" applyFill="1" applyBorder="1" applyAlignment="1">
      <alignment horizontal="right"/>
    </xf>
    <xf numFmtId="0" fontId="56" fillId="2" borderId="26" xfId="81" applyFont="1" applyFill="1" applyBorder="1" applyAlignment="1">
      <alignment horizont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/>
    <xf numFmtId="0" fontId="57" fillId="0" borderId="0" xfId="0" applyFont="1" applyFill="1"/>
    <xf numFmtId="0" fontId="57" fillId="0" borderId="49" xfId="0" applyFont="1" applyFill="1" applyBorder="1" applyAlignment="1"/>
    <xf numFmtId="0" fontId="66" fillId="0" borderId="0" xfId="0" applyFont="1" applyFill="1" applyBorder="1" applyAlignment="1"/>
    <xf numFmtId="0" fontId="57" fillId="0" borderId="58" xfId="0" applyFont="1" applyFill="1" applyBorder="1"/>
    <xf numFmtId="0" fontId="0" fillId="0" borderId="0" xfId="0" applyFill="1"/>
    <xf numFmtId="0" fontId="0" fillId="0" borderId="58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58" fillId="0" borderId="8" xfId="0" applyNumberFormat="1" applyFont="1" applyFill="1" applyBorder="1" applyAlignment="1">
      <alignment horizontal="right" vertical="top"/>
    </xf>
    <xf numFmtId="3" fontId="58" fillId="0" borderId="6" xfId="0" applyNumberFormat="1" applyFont="1" applyFill="1" applyBorder="1" applyAlignment="1">
      <alignment horizontal="right" vertical="top"/>
    </xf>
    <xf numFmtId="3" fontId="59" fillId="0" borderId="6" xfId="0" applyNumberFormat="1" applyFont="1" applyFill="1" applyBorder="1" applyAlignment="1">
      <alignment horizontal="right" vertical="top"/>
    </xf>
    <xf numFmtId="3" fontId="58" fillId="0" borderId="13" xfId="0" applyNumberFormat="1" applyFont="1" applyFill="1" applyBorder="1" applyAlignment="1">
      <alignment horizontal="right" vertical="top"/>
    </xf>
    <xf numFmtId="3" fontId="58" fillId="0" borderId="11" xfId="0" applyNumberFormat="1" applyFont="1" applyFill="1" applyBorder="1" applyAlignment="1">
      <alignment horizontal="right" vertical="top"/>
    </xf>
    <xf numFmtId="3" fontId="59" fillId="0" borderId="11" xfId="0" applyNumberFormat="1" applyFont="1" applyFill="1" applyBorder="1" applyAlignment="1">
      <alignment horizontal="right" vertical="top"/>
    </xf>
    <xf numFmtId="3" fontId="60" fillId="0" borderId="13" xfId="0" applyNumberFormat="1" applyFont="1" applyFill="1" applyBorder="1" applyAlignment="1">
      <alignment horizontal="right" vertical="top"/>
    </xf>
    <xf numFmtId="3" fontId="60" fillId="0" borderId="11" xfId="0" applyNumberFormat="1" applyFont="1" applyFill="1" applyBorder="1" applyAlignment="1">
      <alignment horizontal="right" vertical="top"/>
    </xf>
    <xf numFmtId="3" fontId="61" fillId="0" borderId="11" xfId="0" applyNumberFormat="1" applyFont="1" applyFill="1" applyBorder="1" applyAlignment="1">
      <alignment horizontal="right" vertical="top"/>
    </xf>
    <xf numFmtId="3" fontId="58" fillId="0" borderId="37" xfId="0" applyNumberFormat="1" applyFont="1" applyFill="1" applyBorder="1" applyAlignment="1">
      <alignment horizontal="right" vertical="top"/>
    </xf>
    <xf numFmtId="3" fontId="58" fillId="0" borderId="28" xfId="0" applyNumberFormat="1" applyFont="1" applyFill="1" applyBorder="1" applyAlignment="1">
      <alignment horizontal="right" vertical="top"/>
    </xf>
    <xf numFmtId="3" fontId="59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49" xfId="82" applyFont="1" applyFill="1" applyBorder="1" applyAlignment="1"/>
    <xf numFmtId="0" fontId="1" fillId="0" borderId="0" xfId="78" applyFill="1"/>
    <xf numFmtId="0" fontId="51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" fillId="0" borderId="0" xfId="26" applyFill="1"/>
    <xf numFmtId="3" fontId="20" fillId="0" borderId="49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58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8" fillId="0" borderId="58" xfId="0" applyFont="1" applyFill="1" applyBorder="1" applyAlignment="1"/>
    <xf numFmtId="165" fontId="3" fillId="0" borderId="84" xfId="53" applyNumberFormat="1" applyFont="1" applyFill="1" applyBorder="1"/>
    <xf numFmtId="9" fontId="3" fillId="0" borderId="84" xfId="53" applyNumberFormat="1" applyFont="1" applyFill="1" applyBorder="1"/>
    <xf numFmtId="3" fontId="31" fillId="0" borderId="0" xfId="76" applyNumberFormat="1" applyFont="1" applyFill="1" applyBorder="1"/>
    <xf numFmtId="3" fontId="4" fillId="0" borderId="0" xfId="76" applyNumberFormat="1" applyFill="1"/>
    <xf numFmtId="0" fontId="2" fillId="0" borderId="58" xfId="26" applyFont="1" applyFill="1" applyBorder="1" applyAlignment="1"/>
    <xf numFmtId="3" fontId="52" fillId="0" borderId="0" xfId="26" applyNumberFormat="1" applyFont="1" applyFill="1" applyBorder="1"/>
    <xf numFmtId="9" fontId="31" fillId="0" borderId="0" xfId="76" applyNumberFormat="1" applyFont="1" applyFill="1" applyBorder="1" applyAlignment="1">
      <alignment horizontal="right"/>
    </xf>
    <xf numFmtId="9" fontId="31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51" fillId="0" borderId="0" xfId="26" applyFont="1" applyFill="1"/>
    <xf numFmtId="0" fontId="51" fillId="0" borderId="58" xfId="26" applyFont="1" applyFill="1" applyBorder="1" applyAlignment="1"/>
    <xf numFmtId="3" fontId="53" fillId="0" borderId="0" xfId="26" applyNumberFormat="1" applyFont="1" applyFill="1" applyBorder="1" applyAlignment="1">
      <alignment horizontal="center" vertical="center"/>
    </xf>
    <xf numFmtId="0" fontId="54" fillId="0" borderId="0" xfId="26" applyFont="1" applyFill="1" applyBorder="1" applyAlignment="1">
      <alignment horizontal="right"/>
    </xf>
    <xf numFmtId="171" fontId="51" fillId="0" borderId="29" xfId="26" applyNumberFormat="1" applyFont="1" applyFill="1" applyBorder="1"/>
    <xf numFmtId="9" fontId="51" fillId="0" borderId="30" xfId="26" applyNumberFormat="1" applyFont="1" applyFill="1" applyBorder="1"/>
    <xf numFmtId="171" fontId="51" fillId="0" borderId="55" xfId="26" applyNumberFormat="1" applyFont="1" applyFill="1" applyBorder="1"/>
    <xf numFmtId="9" fontId="54" fillId="0" borderId="0" xfId="26" applyNumberFormat="1" applyFont="1" applyFill="1" applyBorder="1" applyAlignment="1">
      <alignment horizontal="right"/>
    </xf>
    <xf numFmtId="171" fontId="51" fillId="0" borderId="10" xfId="26" applyNumberFormat="1" applyFont="1" applyFill="1" applyBorder="1"/>
    <xf numFmtId="9" fontId="51" fillId="0" borderId="12" xfId="26" applyNumberFormat="1" applyFont="1" applyFill="1" applyBorder="1"/>
    <xf numFmtId="171" fontId="51" fillId="0" borderId="41" xfId="26" applyNumberFormat="1" applyFont="1" applyFill="1" applyBorder="1"/>
    <xf numFmtId="3" fontId="55" fillId="0" borderId="0" xfId="26" applyNumberFormat="1" applyFont="1" applyFill="1" applyBorder="1"/>
    <xf numFmtId="171" fontId="51" fillId="0" borderId="26" xfId="26" applyNumberFormat="1" applyFont="1" applyFill="1" applyBorder="1"/>
    <xf numFmtId="9" fontId="51" fillId="0" borderId="27" xfId="26" applyNumberFormat="1" applyFont="1" applyFill="1" applyBorder="1"/>
    <xf numFmtId="171" fontId="51" fillId="0" borderId="57" xfId="26" applyNumberFormat="1" applyFont="1" applyFill="1" applyBorder="1"/>
    <xf numFmtId="0" fontId="5" fillId="0" borderId="0" xfId="26" applyFont="1" applyFill="1"/>
    <xf numFmtId="0" fontId="21" fillId="0" borderId="49" xfId="26" applyFont="1" applyFill="1" applyBorder="1" applyAlignment="1">
      <alignment vertical="center"/>
    </xf>
    <xf numFmtId="169" fontId="21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2" fillId="0" borderId="0" xfId="26" applyFont="1" applyFill="1"/>
    <xf numFmtId="3" fontId="32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68" fillId="0" borderId="0" xfId="0" applyFont="1" applyFill="1" applyBorder="1" applyAlignment="1"/>
    <xf numFmtId="3" fontId="0" fillId="0" borderId="0" xfId="0" applyNumberFormat="1" applyFill="1" applyBorder="1" applyAlignment="1"/>
    <xf numFmtId="0" fontId="57" fillId="0" borderId="35" xfId="0" applyFont="1" applyFill="1" applyBorder="1" applyAlignment="1"/>
    <xf numFmtId="0" fontId="57" fillId="0" borderId="36" xfId="0" applyFont="1" applyFill="1" applyBorder="1" applyAlignment="1"/>
    <xf numFmtId="0" fontId="57" fillId="0" borderId="76" xfId="0" applyFont="1" applyFill="1" applyBorder="1" applyAlignment="1"/>
    <xf numFmtId="0" fontId="50" fillId="2" borderId="31" xfId="78" applyFont="1" applyFill="1" applyBorder="1" applyAlignment="1">
      <alignment horizontal="right"/>
    </xf>
    <xf numFmtId="3" fontId="50" fillId="2" borderId="75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5" borderId="5" xfId="26" applyFont="1" applyFill="1" applyBorder="1"/>
    <xf numFmtId="0" fontId="5" fillId="5" borderId="6" xfId="26" applyFont="1" applyFill="1" applyBorder="1"/>
    <xf numFmtId="0" fontId="23" fillId="5" borderId="6" xfId="26" applyFont="1" applyFill="1" applyBorder="1"/>
    <xf numFmtId="0" fontId="3" fillId="5" borderId="10" xfId="26" applyFont="1" applyFill="1" applyBorder="1"/>
    <xf numFmtId="0" fontId="5" fillId="5" borderId="11" xfId="26" applyFont="1" applyFill="1" applyBorder="1"/>
    <xf numFmtId="0" fontId="23" fillId="5" borderId="11" xfId="26" applyFont="1" applyFill="1" applyBorder="1"/>
    <xf numFmtId="0" fontId="16" fillId="5" borderId="10" xfId="26" applyFont="1" applyFill="1" applyBorder="1"/>
    <xf numFmtId="0" fontId="5" fillId="5" borderId="0" xfId="26" applyFont="1" applyFill="1" applyBorder="1"/>
    <xf numFmtId="0" fontId="17" fillId="5" borderId="11" xfId="26" applyFont="1" applyFill="1" applyBorder="1"/>
    <xf numFmtId="0" fontId="25" fillId="5" borderId="11" xfId="26" applyFont="1" applyFill="1" applyBorder="1"/>
    <xf numFmtId="0" fontId="3" fillId="5" borderId="26" xfId="26" applyFont="1" applyFill="1" applyBorder="1"/>
    <xf numFmtId="0" fontId="5" fillId="5" borderId="51" xfId="26" applyFont="1" applyFill="1" applyBorder="1"/>
    <xf numFmtId="0" fontId="23" fillId="5" borderId="51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82" xfId="53" applyFont="1" applyFill="1" applyBorder="1" applyAlignment="1">
      <alignment horizontal="right"/>
    </xf>
    <xf numFmtId="3" fontId="51" fillId="7" borderId="11" xfId="26" applyNumberFormat="1" applyFont="1" applyFill="1" applyBorder="1"/>
    <xf numFmtId="3" fontId="51" fillId="7" borderId="6" xfId="26" applyNumberFormat="1" applyFont="1" applyFill="1" applyBorder="1"/>
    <xf numFmtId="3" fontId="56" fillId="2" borderId="24" xfId="26" applyNumberFormat="1" applyFont="1" applyFill="1" applyBorder="1"/>
    <xf numFmtId="3" fontId="56" fillId="2" borderId="32" xfId="26" applyNumberFormat="1" applyFont="1" applyFill="1" applyBorder="1"/>
    <xf numFmtId="3" fontId="56" fillId="4" borderId="24" xfId="26" applyNumberFormat="1" applyFont="1" applyFill="1" applyBorder="1"/>
    <xf numFmtId="3" fontId="56" fillId="7" borderId="4" xfId="26" applyNumberFormat="1" applyFont="1" applyFill="1" applyBorder="1"/>
    <xf numFmtId="3" fontId="56" fillId="7" borderId="9" xfId="26" applyNumberFormat="1" applyFont="1" applyFill="1" applyBorder="1"/>
    <xf numFmtId="3" fontId="56" fillId="2" borderId="31" xfId="26" applyNumberFormat="1" applyFont="1" applyFill="1" applyBorder="1"/>
    <xf numFmtId="3" fontId="51" fillId="7" borderId="5" xfId="26" applyNumberFormat="1" applyFont="1" applyFill="1" applyBorder="1"/>
    <xf numFmtId="3" fontId="51" fillId="7" borderId="10" xfId="26" applyNumberFormat="1" applyFont="1" applyFill="1" applyBorder="1"/>
    <xf numFmtId="3" fontId="51" fillId="5" borderId="0" xfId="26" applyNumberFormat="1" applyFont="1" applyFill="1" applyBorder="1"/>
    <xf numFmtId="3" fontId="78" fillId="5" borderId="0" xfId="26" applyNumberFormat="1" applyFont="1" applyFill="1" applyBorder="1"/>
    <xf numFmtId="168" fontId="51" fillId="5" borderId="0" xfId="26" applyNumberFormat="1" applyFont="1" applyFill="1" applyBorder="1"/>
    <xf numFmtId="0" fontId="56" fillId="2" borderId="1" xfId="26" applyNumberFormat="1" applyFont="1" applyFill="1" applyBorder="1" applyAlignment="1">
      <alignment horizontal="center"/>
    </xf>
    <xf numFmtId="0" fontId="56" fillId="2" borderId="2" xfId="26" applyNumberFormat="1" applyFont="1" applyFill="1" applyBorder="1" applyAlignment="1">
      <alignment horizontal="center"/>
    </xf>
    <xf numFmtId="168" fontId="56" fillId="2" borderId="3" xfId="26" applyNumberFormat="1" applyFont="1" applyFill="1" applyBorder="1" applyAlignment="1">
      <alignment horizontal="center"/>
    </xf>
    <xf numFmtId="3" fontId="56" fillId="2" borderId="24" xfId="26" applyNumberFormat="1" applyFont="1" applyFill="1" applyBorder="1" applyAlignment="1">
      <alignment horizontal="center"/>
    </xf>
    <xf numFmtId="168" fontId="56" fillId="2" borderId="25" xfId="26" applyNumberFormat="1" applyFont="1" applyFill="1" applyBorder="1" applyAlignment="1">
      <alignment horizontal="center"/>
    </xf>
    <xf numFmtId="168" fontId="56" fillId="7" borderId="7" xfId="86" applyNumberFormat="1" applyFont="1" applyFill="1" applyBorder="1" applyAlignment="1">
      <alignment horizontal="right"/>
    </xf>
    <xf numFmtId="3" fontId="51" fillId="7" borderId="8" xfId="26" applyNumberFormat="1" applyFont="1" applyFill="1" applyBorder="1"/>
    <xf numFmtId="168" fontId="56" fillId="7" borderId="7" xfId="86" applyNumberFormat="1" applyFont="1" applyFill="1" applyBorder="1"/>
    <xf numFmtId="168" fontId="56" fillId="7" borderId="12" xfId="86" applyNumberFormat="1" applyFont="1" applyFill="1" applyBorder="1" applyAlignment="1">
      <alignment horizontal="right"/>
    </xf>
    <xf numFmtId="3" fontId="51" fillId="7" borderId="13" xfId="26" applyNumberFormat="1" applyFont="1" applyFill="1" applyBorder="1"/>
    <xf numFmtId="168" fontId="56" fillId="7" borderId="12" xfId="86" applyNumberFormat="1" applyFont="1" applyFill="1" applyBorder="1"/>
    <xf numFmtId="168" fontId="56" fillId="2" borderId="25" xfId="86" applyNumberFormat="1" applyFont="1" applyFill="1" applyBorder="1" applyAlignment="1">
      <alignment horizontal="right"/>
    </xf>
    <xf numFmtId="3" fontId="56" fillId="2" borderId="33" xfId="26" applyNumberFormat="1" applyFont="1" applyFill="1" applyBorder="1"/>
    <xf numFmtId="168" fontId="56" fillId="2" borderId="25" xfId="86" applyNumberFormat="1" applyFont="1" applyFill="1" applyBorder="1"/>
    <xf numFmtId="3" fontId="56" fillId="2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 applyAlignment="1">
      <alignment horizontal="left"/>
    </xf>
    <xf numFmtId="3" fontId="52" fillId="7" borderId="0" xfId="26" applyNumberFormat="1" applyFont="1" applyFill="1" applyBorder="1"/>
    <xf numFmtId="0" fontId="56" fillId="3" borderId="1" xfId="26" applyNumberFormat="1" applyFont="1" applyFill="1" applyBorder="1" applyAlignment="1">
      <alignment horizontal="center"/>
    </xf>
    <xf numFmtId="0" fontId="56" fillId="3" borderId="2" xfId="26" applyNumberFormat="1" applyFont="1" applyFill="1" applyBorder="1" applyAlignment="1">
      <alignment horizontal="center"/>
    </xf>
    <xf numFmtId="168" fontId="56" fillId="3" borderId="3" xfId="26" applyNumberFormat="1" applyFont="1" applyFill="1" applyBorder="1" applyAlignment="1">
      <alignment horizontal="center"/>
    </xf>
    <xf numFmtId="3" fontId="56" fillId="3" borderId="24" xfId="26" applyNumberFormat="1" applyFont="1" applyFill="1" applyBorder="1" applyAlignment="1">
      <alignment horizontal="center"/>
    </xf>
    <xf numFmtId="168" fontId="56" fillId="3" borderId="25" xfId="26" applyNumberFormat="1" applyFont="1" applyFill="1" applyBorder="1" applyAlignment="1">
      <alignment horizontal="center"/>
    </xf>
    <xf numFmtId="3" fontId="51" fillId="7" borderId="29" xfId="26" applyNumberFormat="1" applyFont="1" applyFill="1" applyBorder="1" applyAlignment="1">
      <alignment horizontal="center"/>
    </xf>
    <xf numFmtId="3" fontId="51" fillId="7" borderId="30" xfId="26" applyNumberFormat="1" applyFont="1" applyFill="1" applyBorder="1" applyAlignment="1">
      <alignment horizontal="center"/>
    </xf>
    <xf numFmtId="3" fontId="51" fillId="7" borderId="10" xfId="26" applyNumberFormat="1" applyFont="1" applyFill="1" applyBorder="1" applyAlignment="1">
      <alignment horizontal="center"/>
    </xf>
    <xf numFmtId="3" fontId="51" fillId="7" borderId="12" xfId="26" applyNumberFormat="1" applyFont="1" applyFill="1" applyBorder="1" applyAlignment="1">
      <alignment horizontal="center"/>
    </xf>
    <xf numFmtId="3" fontId="56" fillId="3" borderId="31" xfId="26" applyNumberFormat="1" applyFont="1" applyFill="1" applyBorder="1"/>
    <xf numFmtId="3" fontId="56" fillId="3" borderId="24" xfId="26" applyNumberFormat="1" applyFont="1" applyFill="1" applyBorder="1"/>
    <xf numFmtId="3" fontId="56" fillId="3" borderId="32" xfId="26" applyNumberFormat="1" applyFont="1" applyFill="1" applyBorder="1"/>
    <xf numFmtId="168" fontId="56" fillId="3" borderId="25" xfId="86" applyNumberFormat="1" applyFont="1" applyFill="1" applyBorder="1" applyAlignment="1">
      <alignment horizontal="right"/>
    </xf>
    <xf numFmtId="168" fontId="56" fillId="3" borderId="25" xfId="86" applyNumberFormat="1" applyFont="1" applyFill="1" applyBorder="1"/>
    <xf numFmtId="3" fontId="56" fillId="3" borderId="25" xfId="26" applyNumberFormat="1" applyFont="1" applyFill="1" applyBorder="1" applyAlignment="1">
      <alignment horizontal="center"/>
    </xf>
    <xf numFmtId="3" fontId="56" fillId="7" borderId="0" xfId="26" applyNumberFormat="1" applyFont="1" applyFill="1" applyBorder="1"/>
    <xf numFmtId="3" fontId="51" fillId="7" borderId="0" xfId="26" applyNumberFormat="1" applyFont="1" applyFill="1" applyBorder="1"/>
    <xf numFmtId="168" fontId="51" fillId="7" borderId="0" xfId="26" applyNumberFormat="1" applyFont="1" applyFill="1" applyBorder="1"/>
    <xf numFmtId="0" fontId="56" fillId="6" borderId="1" xfId="26" applyNumberFormat="1" applyFont="1" applyFill="1" applyBorder="1" applyAlignment="1">
      <alignment horizontal="center"/>
    </xf>
    <xf numFmtId="0" fontId="56" fillId="6" borderId="2" xfId="26" applyNumberFormat="1" applyFont="1" applyFill="1" applyBorder="1" applyAlignment="1">
      <alignment horizontal="center"/>
    </xf>
    <xf numFmtId="0" fontId="56" fillId="6" borderId="3" xfId="26" applyNumberFormat="1" applyFont="1" applyFill="1" applyBorder="1" applyAlignment="1">
      <alignment horizontal="center"/>
    </xf>
    <xf numFmtId="3" fontId="56" fillId="7" borderId="18" xfId="26" applyNumberFormat="1" applyFont="1" applyFill="1" applyBorder="1"/>
    <xf numFmtId="168" fontId="56" fillId="7" borderId="18" xfId="86" applyNumberFormat="1" applyFont="1" applyFill="1" applyBorder="1"/>
    <xf numFmtId="3" fontId="56" fillId="7" borderId="19" xfId="26" applyNumberFormat="1" applyFont="1" applyFill="1" applyBorder="1"/>
    <xf numFmtId="168" fontId="56" fillId="7" borderId="19" xfId="86" applyNumberFormat="1" applyFont="1" applyFill="1" applyBorder="1"/>
    <xf numFmtId="3" fontId="56" fillId="6" borderId="31" xfId="26" applyNumberFormat="1" applyFont="1" applyFill="1" applyBorder="1"/>
    <xf numFmtId="3" fontId="56" fillId="6" borderId="24" xfId="26" applyNumberFormat="1" applyFont="1" applyFill="1" applyBorder="1"/>
    <xf numFmtId="3" fontId="56" fillId="6" borderId="32" xfId="26" applyNumberFormat="1" applyFont="1" applyFill="1" applyBorder="1"/>
    <xf numFmtId="168" fontId="56" fillId="6" borderId="25" xfId="86" applyNumberFormat="1" applyFont="1" applyFill="1" applyBorder="1" applyAlignment="1">
      <alignment horizontal="right"/>
    </xf>
    <xf numFmtId="3" fontId="56" fillId="6" borderId="33" xfId="26" applyNumberFormat="1" applyFont="1" applyFill="1" applyBorder="1"/>
    <xf numFmtId="168" fontId="56" fillId="6" borderId="61" xfId="86" applyNumberFormat="1" applyFont="1" applyFill="1" applyBorder="1"/>
    <xf numFmtId="168" fontId="51" fillId="7" borderId="0" xfId="26" applyNumberFormat="1" applyFont="1" applyFill="1" applyBorder="1" applyAlignment="1">
      <alignment horizontal="right"/>
    </xf>
    <xf numFmtId="0" fontId="56" fillId="4" borderId="1" xfId="26" applyNumberFormat="1" applyFont="1" applyFill="1" applyBorder="1" applyAlignment="1">
      <alignment horizontal="center"/>
    </xf>
    <xf numFmtId="0" fontId="56" fillId="4" borderId="2" xfId="26" applyNumberFormat="1" applyFont="1" applyFill="1" applyBorder="1" applyAlignment="1">
      <alignment horizontal="center"/>
    </xf>
    <xf numFmtId="168" fontId="56" fillId="4" borderId="3" xfId="26" applyNumberFormat="1" applyFont="1" applyFill="1" applyBorder="1" applyAlignment="1">
      <alignment horizontal="center"/>
    </xf>
    <xf numFmtId="3" fontId="56" fillId="4" borderId="24" xfId="26" applyNumberFormat="1" applyFont="1" applyFill="1" applyBorder="1" applyAlignment="1">
      <alignment horizontal="center"/>
    </xf>
    <xf numFmtId="168" fontId="56" fillId="4" borderId="25" xfId="26" applyNumberFormat="1" applyFont="1" applyFill="1" applyBorder="1" applyAlignment="1">
      <alignment horizontal="center"/>
    </xf>
    <xf numFmtId="3" fontId="56" fillId="4" borderId="31" xfId="26" applyNumberFormat="1" applyFont="1" applyFill="1" applyBorder="1"/>
    <xf numFmtId="3" fontId="56" fillId="4" borderId="32" xfId="26" applyNumberFormat="1" applyFont="1" applyFill="1" applyBorder="1"/>
    <xf numFmtId="168" fontId="56" fillId="4" borderId="25" xfId="86" applyNumberFormat="1" applyFont="1" applyFill="1" applyBorder="1" applyAlignment="1">
      <alignment horizontal="right"/>
    </xf>
    <xf numFmtId="3" fontId="56" fillId="4" borderId="33" xfId="26" applyNumberFormat="1" applyFont="1" applyFill="1" applyBorder="1"/>
    <xf numFmtId="168" fontId="56" fillId="4" borderId="25" xfId="86" applyNumberFormat="1" applyFont="1" applyFill="1" applyBorder="1"/>
    <xf numFmtId="3" fontId="56" fillId="4" borderId="25" xfId="26" applyNumberFormat="1" applyFont="1" applyFill="1" applyBorder="1" applyAlignment="1">
      <alignment horizontal="center"/>
    </xf>
    <xf numFmtId="3" fontId="75" fillId="0" borderId="0" xfId="26" applyNumberFormat="1" applyFont="1" applyFill="1" applyBorder="1" applyAlignment="1">
      <alignment horizontal="right" vertical="top"/>
    </xf>
    <xf numFmtId="0" fontId="65" fillId="0" borderId="0" xfId="0" applyFont="1" applyFill="1" applyBorder="1" applyAlignment="1">
      <alignment horizontal="right" vertical="top"/>
    </xf>
    <xf numFmtId="3" fontId="75" fillId="0" borderId="2" xfId="26" applyNumberFormat="1" applyFont="1" applyFill="1" applyBorder="1" applyAlignment="1">
      <alignment horizontal="right" vertical="top"/>
    </xf>
    <xf numFmtId="0" fontId="65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56" fillId="2" borderId="54" xfId="26" quotePrefix="1" applyNumberFormat="1" applyFont="1" applyFill="1" applyBorder="1" applyAlignment="1">
      <alignment horizontal="center"/>
    </xf>
    <xf numFmtId="171" fontId="56" fillId="2" borderId="9" xfId="26" quotePrefix="1" applyNumberFormat="1" applyFont="1" applyFill="1" applyBorder="1" applyAlignment="1">
      <alignment horizontal="center"/>
    </xf>
    <xf numFmtId="171" fontId="56" fillId="2" borderId="56" xfId="26" quotePrefix="1" applyNumberFormat="1" applyFont="1" applyFill="1" applyBorder="1" applyAlignment="1">
      <alignment horizontal="center"/>
    </xf>
    <xf numFmtId="0" fontId="51" fillId="2" borderId="35" xfId="26" applyFont="1" applyFill="1" applyBorder="1"/>
    <xf numFmtId="0" fontId="3" fillId="2" borderId="76" xfId="33" applyFont="1" applyFill="1" applyBorder="1" applyAlignment="1">
      <alignment horizontal="center" vertical="center"/>
    </xf>
    <xf numFmtId="9" fontId="3" fillId="0" borderId="83" xfId="53" applyNumberFormat="1" applyFont="1" applyFill="1" applyBorder="1"/>
    <xf numFmtId="0" fontId="47" fillId="3" borderId="10" xfId="1" applyFill="1" applyBorder="1"/>
    <xf numFmtId="0" fontId="57" fillId="0" borderId="30" xfId="0" applyFont="1" applyBorder="1" applyAlignment="1"/>
    <xf numFmtId="0" fontId="47" fillId="3" borderId="5" xfId="1" applyFill="1" applyBorder="1"/>
    <xf numFmtId="0" fontId="57" fillId="5" borderId="7" xfId="0" applyFont="1" applyFill="1" applyBorder="1"/>
    <xf numFmtId="0" fontId="47" fillId="6" borderId="5" xfId="1" applyFill="1" applyBorder="1"/>
    <xf numFmtId="0" fontId="57" fillId="5" borderId="12" xfId="0" applyFont="1" applyFill="1" applyBorder="1"/>
    <xf numFmtId="0" fontId="47" fillId="6" borderId="74" xfId="1" applyFill="1" applyBorder="1"/>
    <xf numFmtId="0" fontId="57" fillId="5" borderId="27" xfId="0" applyFont="1" applyFill="1" applyBorder="1"/>
    <xf numFmtId="0" fontId="57" fillId="5" borderId="49" xfId="0" applyFont="1" applyFill="1" applyBorder="1"/>
    <xf numFmtId="0" fontId="47" fillId="2" borderId="5" xfId="1" applyFill="1" applyBorder="1"/>
    <xf numFmtId="0" fontId="57" fillId="5" borderId="58" xfId="0" applyFont="1" applyFill="1" applyBorder="1"/>
    <xf numFmtId="0" fontId="47" fillId="4" borderId="5" xfId="1" applyFill="1" applyBorder="1"/>
    <xf numFmtId="9" fontId="59" fillId="0" borderId="7" xfId="0" applyNumberFormat="1" applyFont="1" applyFill="1" applyBorder="1" applyAlignment="1">
      <alignment horizontal="right" vertical="top"/>
    </xf>
    <xf numFmtId="9" fontId="59" fillId="0" borderId="12" xfId="0" applyNumberFormat="1" applyFont="1" applyFill="1" applyBorder="1" applyAlignment="1">
      <alignment horizontal="right" vertical="top"/>
    </xf>
    <xf numFmtId="9" fontId="61" fillId="0" borderId="12" xfId="0" applyNumberFormat="1" applyFont="1" applyFill="1" applyBorder="1" applyAlignment="1">
      <alignment horizontal="right" vertical="top"/>
    </xf>
    <xf numFmtId="9" fontId="59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51" fillId="0" borderId="0" xfId="76" applyFont="1" applyFill="1"/>
    <xf numFmtId="0" fontId="51" fillId="0" borderId="0" xfId="26" applyFont="1" applyFill="1" applyBorder="1" applyAlignment="1"/>
    <xf numFmtId="0" fontId="51" fillId="0" borderId="2" xfId="76" applyFont="1" applyFill="1" applyBorder="1" applyAlignment="1"/>
    <xf numFmtId="0" fontId="56" fillId="2" borderId="82" xfId="53" applyFont="1" applyFill="1" applyBorder="1" applyAlignment="1">
      <alignment horizontal="right"/>
    </xf>
    <xf numFmtId="165" fontId="56" fillId="0" borderId="87" xfId="53" applyNumberFormat="1" applyFont="1" applyFill="1" applyBorder="1"/>
    <xf numFmtId="165" fontId="56" fillId="0" borderId="88" xfId="53" applyNumberFormat="1" applyFont="1" applyFill="1" applyBorder="1"/>
    <xf numFmtId="9" fontId="56" fillId="0" borderId="89" xfId="83" applyNumberFormat="1" applyFont="1" applyFill="1" applyBorder="1"/>
    <xf numFmtId="170" fontId="56" fillId="0" borderId="87" xfId="53" applyNumberFormat="1" applyFont="1" applyFill="1" applyBorder="1"/>
    <xf numFmtId="170" fontId="56" fillId="0" borderId="88" xfId="53" applyNumberFormat="1" applyFont="1" applyFill="1" applyBorder="1"/>
    <xf numFmtId="3" fontId="56" fillId="0" borderId="89" xfId="83" applyNumberFormat="1" applyFont="1" applyFill="1" applyBorder="1"/>
    <xf numFmtId="3" fontId="51" fillId="0" borderId="0" xfId="76" applyNumberFormat="1" applyFont="1" applyFill="1"/>
    <xf numFmtId="9" fontId="51" fillId="0" borderId="0" xfId="76" applyNumberFormat="1" applyFont="1" applyFill="1"/>
    <xf numFmtId="170" fontId="51" fillId="0" borderId="0" xfId="76" applyNumberFormat="1" applyFont="1" applyFill="1"/>
    <xf numFmtId="0" fontId="0" fillId="0" borderId="0" xfId="0" applyAlignment="1"/>
    <xf numFmtId="0" fontId="51" fillId="0" borderId="58" xfId="26" applyFont="1" applyFill="1" applyBorder="1" applyAlignment="1">
      <alignment horizontal="right"/>
    </xf>
    <xf numFmtId="3" fontId="52" fillId="0" borderId="0" xfId="26" applyNumberFormat="1" applyFont="1" applyFill="1" applyBorder="1" applyAlignment="1">
      <alignment horizontal="right"/>
    </xf>
    <xf numFmtId="171" fontId="51" fillId="0" borderId="54" xfId="26" quotePrefix="1" applyNumberFormat="1" applyFont="1" applyFill="1" applyBorder="1" applyAlignment="1">
      <alignment horizontal="right"/>
    </xf>
    <xf numFmtId="171" fontId="51" fillId="0" borderId="9" xfId="26" quotePrefix="1" applyNumberFormat="1" applyFont="1" applyFill="1" applyBorder="1" applyAlignment="1">
      <alignment horizontal="right"/>
    </xf>
    <xf numFmtId="171" fontId="51" fillId="0" borderId="56" xfId="26" quotePrefix="1" applyNumberFormat="1" applyFont="1" applyFill="1" applyBorder="1" applyAlignment="1">
      <alignment horizontal="right"/>
    </xf>
    <xf numFmtId="0" fontId="51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67" fillId="0" borderId="0" xfId="78" applyNumberFormat="1" applyFont="1" applyFill="1" applyBorder="1" applyAlignment="1"/>
    <xf numFmtId="3" fontId="67" fillId="0" borderId="0" xfId="78" applyNumberFormat="1" applyFont="1" applyFill="1" applyBorder="1" applyAlignment="1"/>
    <xf numFmtId="3" fontId="56" fillId="0" borderId="34" xfId="53" applyNumberFormat="1" applyFont="1" applyFill="1" applyBorder="1"/>
    <xf numFmtId="3" fontId="56" fillId="0" borderId="30" xfId="53" applyNumberFormat="1" applyFont="1" applyFill="1" applyBorder="1"/>
    <xf numFmtId="0" fontId="0" fillId="0" borderId="0" xfId="0" applyBorder="1" applyAlignment="1"/>
    <xf numFmtId="165" fontId="56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8" xfId="0" applyFont="1" applyFill="1" applyBorder="1" applyAlignment="1"/>
    <xf numFmtId="0" fontId="45" fillId="0" borderId="0" xfId="0" applyFont="1" applyFill="1"/>
    <xf numFmtId="16" fontId="45" fillId="0" borderId="0" xfId="0" quotePrefix="1" applyNumberFormat="1" applyFont="1" applyFill="1"/>
    <xf numFmtId="0" fontId="45" fillId="0" borderId="0" xfId="0" quotePrefix="1" applyFont="1" applyFill="1"/>
    <xf numFmtId="172" fontId="45" fillId="0" borderId="0" xfId="0" applyNumberFormat="1" applyFont="1" applyFill="1"/>
    <xf numFmtId="173" fontId="45" fillId="0" borderId="0" xfId="0" applyNumberFormat="1" applyFont="1" applyFill="1"/>
    <xf numFmtId="3" fontId="45" fillId="0" borderId="0" xfId="0" applyNumberFormat="1" applyFont="1" applyFill="1"/>
    <xf numFmtId="0" fontId="50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6" fillId="2" borderId="58" xfId="0" applyFont="1" applyFill="1" applyBorder="1" applyAlignment="1">
      <alignment horizontal="center"/>
    </xf>
    <xf numFmtId="170" fontId="0" fillId="0" borderId="0" xfId="0" applyNumberFormat="1" applyFill="1"/>
    <xf numFmtId="3" fontId="68" fillId="0" borderId="58" xfId="0" applyNumberFormat="1" applyFont="1" applyFill="1" applyBorder="1" applyAlignment="1"/>
    <xf numFmtId="3" fontId="3" fillId="0" borderId="83" xfId="53" applyNumberFormat="1" applyFont="1" applyFill="1" applyBorder="1"/>
    <xf numFmtId="3" fontId="3" fillId="0" borderId="84" xfId="53" applyNumberFormat="1" applyFont="1" applyFill="1" applyBorder="1"/>
    <xf numFmtId="3" fontId="3" fillId="0" borderId="85" xfId="53" applyNumberFormat="1" applyFont="1" applyFill="1" applyBorder="1"/>
    <xf numFmtId="9" fontId="68" fillId="0" borderId="58" xfId="0" applyNumberFormat="1" applyFont="1" applyFill="1" applyBorder="1" applyAlignment="1"/>
    <xf numFmtId="0" fontId="56" fillId="2" borderId="58" xfId="0" applyNumberFormat="1" applyFont="1" applyFill="1" applyBorder="1" applyAlignment="1">
      <alignment horizontal="center"/>
    </xf>
    <xf numFmtId="3" fontId="3" fillId="0" borderId="86" xfId="53" applyNumberFormat="1" applyFont="1" applyFill="1" applyBorder="1"/>
    <xf numFmtId="3" fontId="3" fillId="0" borderId="91" xfId="53" applyNumberFormat="1" applyFont="1" applyFill="1" applyBorder="1"/>
    <xf numFmtId="0" fontId="57" fillId="0" borderId="0" xfId="0" applyFont="1" applyFill="1"/>
    <xf numFmtId="0" fontId="57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21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57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46" fillId="2" borderId="62" xfId="0" applyNumberFormat="1" applyFont="1" applyFill="1" applyBorder="1"/>
    <xf numFmtId="3" fontId="46" fillId="2" borderId="64" xfId="0" applyNumberFormat="1" applyFont="1" applyFill="1" applyBorder="1"/>
    <xf numFmtId="9" fontId="46" fillId="2" borderId="75" xfId="0" applyNumberFormat="1" applyFont="1" applyFill="1" applyBorder="1"/>
    <xf numFmtId="0" fontId="46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46" fillId="2" borderId="68" xfId="0" applyFont="1" applyFill="1" applyBorder="1" applyAlignment="1"/>
    <xf numFmtId="0" fontId="46" fillId="2" borderId="39" xfId="0" applyFont="1" applyFill="1" applyBorder="1" applyAlignment="1">
      <alignment horizontal="left" indent="2"/>
    </xf>
    <xf numFmtId="0" fontId="46" fillId="4" borderId="40" xfId="0" applyFont="1" applyFill="1" applyBorder="1" applyAlignment="1">
      <alignment horizontal="left" indent="2"/>
    </xf>
    <xf numFmtId="0" fontId="46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8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46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47" fillId="2" borderId="22" xfId="1" applyFill="1" applyBorder="1"/>
    <xf numFmtId="0" fontId="47" fillId="0" borderId="0" xfId="1" applyFill="1"/>
    <xf numFmtId="0" fontId="47" fillId="4" borderId="38" xfId="1" applyFill="1" applyBorder="1"/>
    <xf numFmtId="0" fontId="47" fillId="4" borderId="22" xfId="1" applyFill="1" applyBorder="1"/>
    <xf numFmtId="0" fontId="47" fillId="2" borderId="39" xfId="1" applyFill="1" applyBorder="1" applyAlignment="1">
      <alignment horizontal="left" indent="2"/>
    </xf>
    <xf numFmtId="0" fontId="47" fillId="2" borderId="39" xfId="1" applyFill="1" applyBorder="1" applyAlignment="1">
      <alignment horizontal="left" indent="4"/>
    </xf>
    <xf numFmtId="0" fontId="47" fillId="2" borderId="40" xfId="1" applyFill="1" applyBorder="1" applyAlignment="1">
      <alignment horizontal="left" indent="2"/>
    </xf>
    <xf numFmtId="0" fontId="47" fillId="4" borderId="39" xfId="1" applyFill="1" applyBorder="1" applyAlignment="1">
      <alignment horizontal="left" indent="2"/>
    </xf>
    <xf numFmtId="0" fontId="47" fillId="4" borderId="39" xfId="1" applyFill="1" applyBorder="1" applyAlignment="1">
      <alignment horizontal="left" indent="4"/>
    </xf>
    <xf numFmtId="0" fontId="47" fillId="4" borderId="39" xfId="1" applyFill="1" applyBorder="1" applyAlignment="1">
      <alignment horizontal="left" wrapText="1" indent="2"/>
    </xf>
    <xf numFmtId="0" fontId="79" fillId="2" borderId="39" xfId="1" applyFont="1" applyFill="1" applyBorder="1" applyAlignment="1">
      <alignment horizontal="left" indent="2"/>
    </xf>
    <xf numFmtId="0" fontId="79" fillId="2" borderId="39" xfId="1" applyFont="1" applyFill="1" applyBorder="1" applyAlignment="1"/>
    <xf numFmtId="0" fontId="80" fillId="3" borderId="23" xfId="1" applyFont="1" applyFill="1" applyBorder="1"/>
    <xf numFmtId="0" fontId="80" fillId="2" borderId="39" xfId="1" applyFont="1" applyFill="1" applyBorder="1" applyAlignment="1"/>
    <xf numFmtId="0" fontId="80" fillId="4" borderId="23" xfId="1" applyFont="1" applyFill="1" applyBorder="1" applyAlignment="1">
      <alignment horizontal="left"/>
    </xf>
    <xf numFmtId="0" fontId="80" fillId="2" borderId="23" xfId="1" applyFont="1" applyFill="1" applyBorder="1" applyAlignment="1"/>
    <xf numFmtId="0" fontId="80" fillId="4" borderId="68" xfId="1" applyFont="1" applyFill="1" applyBorder="1" applyAlignment="1">
      <alignment horizontal="left"/>
    </xf>
    <xf numFmtId="0" fontId="80" fillId="4" borderId="39" xfId="1" applyFont="1" applyFill="1" applyBorder="1" applyAlignment="1">
      <alignment horizontal="left"/>
    </xf>
    <xf numFmtId="0" fontId="46" fillId="2" borderId="31" xfId="0" applyFont="1" applyFill="1" applyBorder="1" applyAlignment="1">
      <alignment horizontal="right"/>
    </xf>
    <xf numFmtId="170" fontId="46" fillId="0" borderId="24" xfId="0" applyNumberFormat="1" applyFont="1" applyFill="1" applyBorder="1" applyAlignment="1"/>
    <xf numFmtId="170" fontId="46" fillId="0" borderId="32" xfId="0" applyNumberFormat="1" applyFont="1" applyFill="1" applyBorder="1" applyAlignment="1"/>
    <xf numFmtId="9" fontId="46" fillId="0" borderId="61" xfId="0" applyNumberFormat="1" applyFont="1" applyFill="1" applyBorder="1" applyAlignment="1"/>
    <xf numFmtId="9" fontId="46" fillId="0" borderId="25" xfId="0" applyNumberFormat="1" applyFont="1" applyFill="1" applyBorder="1" applyAlignment="1"/>
    <xf numFmtId="170" fontId="46" fillId="0" borderId="33" xfId="0" applyNumberFormat="1" applyFont="1" applyFill="1" applyBorder="1" applyAlignment="1"/>
    <xf numFmtId="0" fontId="64" fillId="3" borderId="31" xfId="0" applyFont="1" applyFill="1" applyBorder="1" applyAlignment="1"/>
    <xf numFmtId="0" fontId="0" fillId="0" borderId="50" xfId="0" applyBorder="1" applyAlignment="1"/>
    <xf numFmtId="0" fontId="64" fillId="2" borderId="31" xfId="0" applyFont="1" applyFill="1" applyBorder="1" applyAlignment="1"/>
    <xf numFmtId="0" fontId="64" fillId="4" borderId="31" xfId="0" applyFont="1" applyFill="1" applyBorder="1" applyAlignment="1"/>
    <xf numFmtId="0" fontId="68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9" fillId="5" borderId="21" xfId="81" applyFont="1" applyFill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56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56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57" fillId="0" borderId="0" xfId="0" applyFont="1" applyFill="1"/>
    <xf numFmtId="0" fontId="2" fillId="0" borderId="2" xfId="0" applyFont="1" applyFill="1" applyBorder="1" applyAlignment="1"/>
    <xf numFmtId="0" fontId="63" fillId="2" borderId="29" xfId="0" applyFont="1" applyFill="1" applyBorder="1" applyAlignment="1">
      <alignment horizontal="center" vertical="center"/>
    </xf>
    <xf numFmtId="0" fontId="57" fillId="2" borderId="34" xfId="0" applyFont="1" applyFill="1" applyBorder="1" applyAlignment="1">
      <alignment horizontal="center" vertical="center"/>
    </xf>
    <xf numFmtId="0" fontId="62" fillId="2" borderId="11" xfId="0" applyFont="1" applyFill="1" applyBorder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0" fontId="71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7" fillId="2" borderId="10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61" fillId="2" borderId="12" xfId="0" applyFont="1" applyFill="1" applyBorder="1" applyAlignment="1">
      <alignment horizontal="center" vertical="center" wrapText="1"/>
    </xf>
    <xf numFmtId="0" fontId="57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ill="1" applyBorder="1" applyAlignment="1"/>
    <xf numFmtId="165" fontId="56" fillId="0" borderId="0" xfId="53" applyNumberFormat="1" applyFont="1" applyFill="1" applyBorder="1" applyAlignment="1">
      <alignment horizontal="center"/>
    </xf>
    <xf numFmtId="165" fontId="51" fillId="0" borderId="0" xfId="79" applyNumberFormat="1" applyFont="1" applyFill="1" applyBorder="1" applyAlignment="1">
      <alignment horizontal="center"/>
    </xf>
    <xf numFmtId="165" fontId="56" fillId="2" borderId="29" xfId="53" applyNumberFormat="1" applyFont="1" applyFill="1" applyBorder="1" applyAlignment="1">
      <alignment horizontal="right"/>
    </xf>
    <xf numFmtId="165" fontId="51" fillId="2" borderId="34" xfId="79" applyNumberFormat="1" applyFont="1" applyFill="1" applyBorder="1" applyAlignment="1">
      <alignment horizontal="right"/>
    </xf>
    <xf numFmtId="165" fontId="72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50" fillId="2" borderId="77" xfId="78" applyNumberFormat="1" applyFont="1" applyFill="1" applyBorder="1" applyAlignment="1">
      <alignment horizontal="left"/>
    </xf>
    <xf numFmtId="0" fontId="57" fillId="2" borderId="63" xfId="0" applyFont="1" applyFill="1" applyBorder="1" applyAlignment="1"/>
    <xf numFmtId="3" fontId="50" fillId="2" borderId="65" xfId="78" applyNumberFormat="1" applyFont="1" applyFill="1" applyBorder="1" applyAlignment="1"/>
    <xf numFmtId="0" fontId="64" fillId="2" borderId="77" xfId="0" applyFont="1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0" fontId="0" fillId="2" borderId="63" xfId="0" applyFill="1" applyBorder="1" applyAlignment="1">
      <alignment horizontal="left"/>
    </xf>
    <xf numFmtId="0" fontId="64" fillId="2" borderId="65" xfId="0" applyFont="1" applyFill="1" applyBorder="1" applyAlignment="1">
      <alignment horizontal="left"/>
    </xf>
    <xf numFmtId="3" fontId="64" fillId="2" borderId="65" xfId="0" applyNumberFormat="1" applyFont="1" applyFill="1" applyBorder="1" applyAlignment="1">
      <alignment horizontal="left"/>
    </xf>
    <xf numFmtId="3" fontId="0" fillId="2" borderId="59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6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8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8" xfId="53" applyFont="1" applyFill="1" applyBorder="1" applyAlignment="1">
      <alignment horizontal="right"/>
    </xf>
    <xf numFmtId="0" fontId="5" fillId="2" borderId="79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80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77" xfId="26" applyFont="1" applyFill="1" applyBorder="1" applyAlignment="1">
      <alignment horizontal="left" vertical="center"/>
    </xf>
    <xf numFmtId="0" fontId="21" fillId="4" borderId="58" xfId="26" applyFont="1" applyFill="1" applyBorder="1" applyAlignment="1">
      <alignment horizontal="left" vertical="center"/>
    </xf>
    <xf numFmtId="0" fontId="21" fillId="4" borderId="59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33" xfId="26" quotePrefix="1" applyFont="1" applyFill="1" applyBorder="1" applyAlignment="1">
      <alignment horizontal="center" vertical="center"/>
    </xf>
    <xf numFmtId="0" fontId="3" fillId="4" borderId="61" xfId="26" applyFont="1" applyFill="1" applyBorder="1" applyAlignment="1">
      <alignment horizontal="center" vertical="center"/>
    </xf>
    <xf numFmtId="0" fontId="3" fillId="4" borderId="50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6" fillId="2" borderId="75" xfId="0" applyFont="1" applyFill="1" applyBorder="1" applyAlignment="1">
      <alignment vertical="center"/>
    </xf>
    <xf numFmtId="3" fontId="56" fillId="2" borderId="77" xfId="26" applyNumberFormat="1" applyFont="1" applyFill="1" applyBorder="1" applyAlignment="1">
      <alignment horizontal="center"/>
    </xf>
    <xf numFmtId="3" fontId="56" fillId="2" borderId="58" xfId="26" applyNumberFormat="1" applyFont="1" applyFill="1" applyBorder="1" applyAlignment="1">
      <alignment horizontal="center"/>
    </xf>
    <xf numFmtId="3" fontId="56" fillId="2" borderId="59" xfId="26" applyNumberFormat="1" applyFont="1" applyFill="1" applyBorder="1" applyAlignment="1">
      <alignment horizontal="center"/>
    </xf>
    <xf numFmtId="3" fontId="56" fillId="2" borderId="59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top" wrapText="1"/>
    </xf>
    <xf numFmtId="0" fontId="56" fillId="2" borderId="35" xfId="0" applyFont="1" applyFill="1" applyBorder="1" applyAlignment="1">
      <alignment horizontal="center" vertical="top"/>
    </xf>
    <xf numFmtId="49" fontId="56" fillId="2" borderId="35" xfId="0" applyNumberFormat="1" applyFont="1" applyFill="1" applyBorder="1" applyAlignment="1">
      <alignment horizontal="center" vertical="top"/>
    </xf>
    <xf numFmtId="0" fontId="56" fillId="2" borderId="35" xfId="0" applyFont="1" applyFill="1" applyBorder="1" applyAlignment="1">
      <alignment horizontal="center" vertical="center"/>
    </xf>
    <xf numFmtId="0" fontId="56" fillId="2" borderId="77" xfId="0" quotePrefix="1" applyFont="1" applyFill="1" applyBorder="1" applyAlignment="1">
      <alignment horizontal="center"/>
    </xf>
    <xf numFmtId="0" fontId="56" fillId="2" borderId="59" xfId="0" applyFont="1" applyFill="1" applyBorder="1" applyAlignment="1">
      <alignment horizontal="center"/>
    </xf>
    <xf numFmtId="9" fontId="73" fillId="2" borderId="59" xfId="0" applyNumberFormat="1" applyFont="1" applyFill="1" applyBorder="1" applyAlignment="1">
      <alignment horizontal="center" vertical="top"/>
    </xf>
    <xf numFmtId="0" fontId="56" fillId="2" borderId="77" xfId="0" quotePrefix="1" applyNumberFormat="1" applyFont="1" applyFill="1" applyBorder="1" applyAlignment="1">
      <alignment horizontal="center"/>
    </xf>
    <xf numFmtId="0" fontId="56" fillId="2" borderId="59" xfId="0" applyNumberFormat="1" applyFont="1" applyFill="1" applyBorder="1" applyAlignment="1">
      <alignment horizontal="center"/>
    </xf>
    <xf numFmtId="0" fontId="73" fillId="2" borderId="59" xfId="0" applyNumberFormat="1" applyFont="1" applyFill="1" applyBorder="1" applyAlignment="1">
      <alignment horizontal="center" vertical="top"/>
    </xf>
    <xf numFmtId="168" fontId="77" fillId="5" borderId="20" xfId="26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76" fillId="2" borderId="35" xfId="26" applyNumberFormat="1" applyFont="1" applyFill="1" applyBorder="1" applyAlignment="1">
      <alignment horizontal="center" vertical="center"/>
    </xf>
    <xf numFmtId="3" fontId="76" fillId="2" borderId="76" xfId="26" applyNumberFormat="1" applyFont="1" applyFill="1" applyBorder="1" applyAlignment="1">
      <alignment horizontal="center" vertical="center"/>
    </xf>
    <xf numFmtId="3" fontId="75" fillId="0" borderId="58" xfId="26" applyNumberFormat="1" applyFont="1" applyFill="1" applyBorder="1" applyAlignment="1">
      <alignment horizontal="right" vertical="top"/>
    </xf>
    <xf numFmtId="0" fontId="65" fillId="0" borderId="58" xfId="0" applyFont="1" applyFill="1" applyBorder="1" applyAlignment="1">
      <alignment horizontal="right" vertical="top"/>
    </xf>
    <xf numFmtId="3" fontId="76" fillId="4" borderId="77" xfId="26" applyNumberFormat="1" applyFont="1" applyFill="1" applyBorder="1" applyAlignment="1">
      <alignment horizontal="center" vertical="center" wrapText="1"/>
    </xf>
    <xf numFmtId="3" fontId="76" fillId="4" borderId="1" xfId="26" applyNumberFormat="1" applyFont="1" applyFill="1" applyBorder="1" applyAlignment="1">
      <alignment horizontal="center" vertical="center" wrapText="1"/>
    </xf>
    <xf numFmtId="3" fontId="56" fillId="4" borderId="77" xfId="26" applyNumberFormat="1" applyFont="1" applyFill="1" applyBorder="1" applyAlignment="1">
      <alignment horizontal="center"/>
    </xf>
    <xf numFmtId="3" fontId="56" fillId="4" borderId="58" xfId="26" applyNumberFormat="1" applyFont="1" applyFill="1" applyBorder="1" applyAlignment="1">
      <alignment horizontal="center"/>
    </xf>
    <xf numFmtId="3" fontId="56" fillId="4" borderId="59" xfId="26" applyNumberFormat="1" applyFont="1" applyFill="1" applyBorder="1" applyAlignment="1">
      <alignment horizontal="center"/>
    </xf>
    <xf numFmtId="3" fontId="76" fillId="3" borderId="77" xfId="26" applyNumberFormat="1" applyFont="1" applyFill="1" applyBorder="1" applyAlignment="1">
      <alignment horizontal="center" vertical="center"/>
    </xf>
    <xf numFmtId="3" fontId="76" fillId="3" borderId="1" xfId="26" applyNumberFormat="1" applyFont="1" applyFill="1" applyBorder="1" applyAlignment="1">
      <alignment horizontal="center" vertical="center"/>
    </xf>
    <xf numFmtId="3" fontId="56" fillId="3" borderId="77" xfId="26" applyNumberFormat="1" applyFont="1" applyFill="1" applyBorder="1" applyAlignment="1">
      <alignment horizontal="center"/>
    </xf>
    <xf numFmtId="3" fontId="56" fillId="3" borderId="58" xfId="26" applyNumberFormat="1" applyFont="1" applyFill="1" applyBorder="1" applyAlignment="1">
      <alignment horizontal="center"/>
    </xf>
    <xf numFmtId="3" fontId="56" fillId="3" borderId="59" xfId="26" applyNumberFormat="1" applyFont="1" applyFill="1" applyBorder="1" applyAlignment="1">
      <alignment horizontal="center"/>
    </xf>
    <xf numFmtId="3" fontId="76" fillId="6" borderId="77" xfId="26" applyNumberFormat="1" applyFont="1" applyFill="1" applyBorder="1" applyAlignment="1">
      <alignment horizontal="center" vertical="center" wrapText="1"/>
    </xf>
    <xf numFmtId="3" fontId="76" fillId="6" borderId="1" xfId="26" applyNumberFormat="1" applyFont="1" applyFill="1" applyBorder="1" applyAlignment="1">
      <alignment horizontal="center" vertical="center" wrapText="1"/>
    </xf>
    <xf numFmtId="3" fontId="56" fillId="6" borderId="77" xfId="26" applyNumberFormat="1" applyFont="1" applyFill="1" applyBorder="1" applyAlignment="1">
      <alignment horizontal="center"/>
    </xf>
    <xf numFmtId="3" fontId="56" fillId="6" borderId="58" xfId="26" applyNumberFormat="1" applyFont="1" applyFill="1" applyBorder="1" applyAlignment="1">
      <alignment horizontal="center"/>
    </xf>
    <xf numFmtId="3" fontId="56" fillId="6" borderId="59" xfId="26" applyNumberFormat="1" applyFont="1" applyFill="1" applyBorder="1" applyAlignment="1">
      <alignment horizontal="center"/>
    </xf>
    <xf numFmtId="3" fontId="75" fillId="5" borderId="20" xfId="26" applyNumberFormat="1" applyFont="1" applyFill="1" applyBorder="1" applyAlignment="1">
      <alignment horizontal="center"/>
    </xf>
    <xf numFmtId="0" fontId="65" fillId="0" borderId="0" xfId="0" applyFont="1" applyBorder="1" applyAlignment="1">
      <alignment horizontal="center"/>
    </xf>
    <xf numFmtId="3" fontId="75" fillId="0" borderId="20" xfId="26" applyNumberFormat="1" applyFont="1" applyBorder="1" applyAlignment="1">
      <alignment horizontal="center"/>
    </xf>
    <xf numFmtId="0" fontId="68" fillId="0" borderId="2" xfId="14" applyFont="1" applyFill="1" applyBorder="1" applyAlignment="1"/>
    <xf numFmtId="3" fontId="3" fillId="2" borderId="77" xfId="27" applyNumberFormat="1" applyFont="1" applyFill="1" applyBorder="1" applyAlignment="1">
      <alignment horizontal="center"/>
    </xf>
    <xf numFmtId="0" fontId="44" fillId="2" borderId="58" xfId="14" applyFill="1" applyBorder="1" applyAlignment="1">
      <alignment horizontal="center"/>
    </xf>
    <xf numFmtId="0" fontId="44" fillId="2" borderId="59" xfId="14" applyFill="1" applyBorder="1" applyAlignment="1">
      <alignment horizontal="center"/>
    </xf>
    <xf numFmtId="3" fontId="3" fillId="2" borderId="77" xfId="24" applyNumberFormat="1" applyFont="1" applyFill="1" applyBorder="1" applyAlignment="1">
      <alignment horizontal="center"/>
    </xf>
    <xf numFmtId="0" fontId="4" fillId="2" borderId="58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7" xfId="26" applyNumberFormat="1" applyFont="1" applyFill="1" applyBorder="1" applyAlignment="1">
      <alignment horizontal="center"/>
    </xf>
    <xf numFmtId="3" fontId="3" fillId="2" borderId="59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7" xfId="26" quotePrefix="1" applyNumberFormat="1" applyFont="1" applyFill="1" applyBorder="1" applyAlignment="1">
      <alignment horizontal="center" vertical="top"/>
    </xf>
    <xf numFmtId="169" fontId="3" fillId="2" borderId="58" xfId="26" applyNumberFormat="1" applyFont="1" applyFill="1" applyBorder="1" applyAlignment="1">
      <alignment horizontal="center" vertical="top"/>
    </xf>
    <xf numFmtId="169" fontId="3" fillId="2" borderId="59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56" fillId="2" borderId="35" xfId="0" applyFont="1" applyFill="1" applyBorder="1" applyAlignment="1">
      <alignment vertical="center" wrapText="1"/>
    </xf>
    <xf numFmtId="0" fontId="72" fillId="0" borderId="2" xfId="26" applyFont="1" applyFill="1" applyBorder="1" applyAlignment="1"/>
    <xf numFmtId="0" fontId="51" fillId="0" borderId="2" xfId="26" applyFont="1" applyFill="1" applyBorder="1" applyAlignment="1"/>
    <xf numFmtId="3" fontId="56" fillId="2" borderId="62" xfId="76" applyNumberFormat="1" applyFont="1" applyFill="1" applyBorder="1" applyAlignment="1">
      <alignment horizontal="center" vertical="center"/>
    </xf>
    <xf numFmtId="3" fontId="56" fillId="2" borderId="64" xfId="76" applyNumberFormat="1" applyFont="1" applyFill="1" applyBorder="1" applyAlignment="1">
      <alignment horizontal="center" vertical="center"/>
    </xf>
    <xf numFmtId="3" fontId="56" fillId="2" borderId="6" xfId="76" applyNumberFormat="1" applyFont="1" applyFill="1" applyBorder="1" applyAlignment="1">
      <alignment horizontal="center"/>
    </xf>
    <xf numFmtId="3" fontId="56" fillId="2" borderId="90" xfId="76" applyNumberFormat="1" applyFont="1" applyFill="1" applyBorder="1" applyAlignment="1">
      <alignment horizontal="center"/>
    </xf>
    <xf numFmtId="3" fontId="56" fillId="2" borderId="8" xfId="76" applyNumberFormat="1" applyFont="1" applyFill="1" applyBorder="1" applyAlignment="1">
      <alignment horizontal="center"/>
    </xf>
    <xf numFmtId="3" fontId="56" fillId="2" borderId="7" xfId="76" applyNumberFormat="1" applyFont="1" applyFill="1" applyBorder="1" applyAlignment="1">
      <alignment horizontal="center"/>
    </xf>
    <xf numFmtId="0" fontId="81" fillId="0" borderId="0" xfId="1" applyFont="1" applyFill="1"/>
    <xf numFmtId="3" fontId="58" fillId="8" borderId="93" xfId="0" applyNumberFormat="1" applyFont="1" applyFill="1" applyBorder="1" applyAlignment="1">
      <alignment horizontal="right" vertical="top"/>
    </xf>
    <xf numFmtId="3" fontId="58" fillId="8" borderId="94" xfId="0" applyNumberFormat="1" applyFont="1" applyFill="1" applyBorder="1" applyAlignment="1">
      <alignment horizontal="right" vertical="top"/>
    </xf>
    <xf numFmtId="174" fontId="58" fillId="8" borderId="95" xfId="0" applyNumberFormat="1" applyFont="1" applyFill="1" applyBorder="1" applyAlignment="1">
      <alignment horizontal="right" vertical="top"/>
    </xf>
    <xf numFmtId="3" fontId="58" fillId="0" borderId="93" xfId="0" applyNumberFormat="1" applyFont="1" applyBorder="1" applyAlignment="1">
      <alignment horizontal="right" vertical="top"/>
    </xf>
    <xf numFmtId="174" fontId="58" fillId="8" borderId="96" xfId="0" applyNumberFormat="1" applyFont="1" applyFill="1" applyBorder="1" applyAlignment="1">
      <alignment horizontal="right" vertical="top"/>
    </xf>
    <xf numFmtId="3" fontId="60" fillId="8" borderId="98" xfId="0" applyNumberFormat="1" applyFont="1" applyFill="1" applyBorder="1" applyAlignment="1">
      <alignment horizontal="right" vertical="top"/>
    </xf>
    <xf numFmtId="3" fontId="60" fillId="8" borderId="99" xfId="0" applyNumberFormat="1" applyFont="1" applyFill="1" applyBorder="1" applyAlignment="1">
      <alignment horizontal="right" vertical="top"/>
    </xf>
    <xf numFmtId="174" fontId="60" fillId="8" borderId="100" xfId="0" applyNumberFormat="1" applyFont="1" applyFill="1" applyBorder="1" applyAlignment="1">
      <alignment horizontal="right" vertical="top"/>
    </xf>
    <xf numFmtId="3" fontId="60" fillId="0" borderId="98" xfId="0" applyNumberFormat="1" applyFont="1" applyBorder="1" applyAlignment="1">
      <alignment horizontal="right" vertical="top"/>
    </xf>
    <xf numFmtId="0" fontId="60" fillId="8" borderId="101" xfId="0" applyFont="1" applyFill="1" applyBorder="1" applyAlignment="1">
      <alignment horizontal="right" vertical="top"/>
    </xf>
    <xf numFmtId="0" fontId="58" fillId="8" borderId="96" xfId="0" applyFont="1" applyFill="1" applyBorder="1" applyAlignment="1">
      <alignment horizontal="right" vertical="top"/>
    </xf>
    <xf numFmtId="174" fontId="60" fillId="8" borderId="101" xfId="0" applyNumberFormat="1" applyFont="1" applyFill="1" applyBorder="1" applyAlignment="1">
      <alignment horizontal="right" vertical="top"/>
    </xf>
    <xf numFmtId="0" fontId="58" fillId="8" borderId="95" xfId="0" applyFont="1" applyFill="1" applyBorder="1" applyAlignment="1">
      <alignment horizontal="right" vertical="top"/>
    </xf>
    <xf numFmtId="0" fontId="60" fillId="8" borderId="100" xfId="0" applyFont="1" applyFill="1" applyBorder="1" applyAlignment="1">
      <alignment horizontal="right" vertical="top"/>
    </xf>
    <xf numFmtId="3" fontId="60" fillId="0" borderId="102" xfId="0" applyNumberFormat="1" applyFont="1" applyBorder="1" applyAlignment="1">
      <alignment horizontal="right" vertical="top"/>
    </xf>
    <xf numFmtId="3" fontId="60" fillId="0" borderId="103" xfId="0" applyNumberFormat="1" applyFont="1" applyBorder="1" applyAlignment="1">
      <alignment horizontal="right" vertical="top"/>
    </xf>
    <xf numFmtId="0" fontId="60" fillId="0" borderId="104" xfId="0" applyFont="1" applyBorder="1" applyAlignment="1">
      <alignment horizontal="right" vertical="top"/>
    </xf>
    <xf numFmtId="174" fontId="60" fillId="8" borderId="105" xfId="0" applyNumberFormat="1" applyFont="1" applyFill="1" applyBorder="1" applyAlignment="1">
      <alignment horizontal="right" vertical="top"/>
    </xf>
    <xf numFmtId="0" fontId="62" fillId="9" borderId="92" xfId="0" applyFont="1" applyFill="1" applyBorder="1" applyAlignment="1">
      <alignment vertical="top"/>
    </xf>
    <xf numFmtId="0" fontId="62" fillId="9" borderId="92" xfId="0" applyFont="1" applyFill="1" applyBorder="1" applyAlignment="1">
      <alignment vertical="top" indent="2"/>
    </xf>
    <xf numFmtId="0" fontId="62" fillId="9" borderId="92" xfId="0" applyFont="1" applyFill="1" applyBorder="1" applyAlignment="1">
      <alignment vertical="top" indent="4"/>
    </xf>
    <xf numFmtId="0" fontId="63" fillId="9" borderId="97" xfId="0" applyFont="1" applyFill="1" applyBorder="1" applyAlignment="1">
      <alignment vertical="top" indent="6"/>
    </xf>
    <xf numFmtId="0" fontId="62" fillId="9" borderId="92" xfId="0" applyFont="1" applyFill="1" applyBorder="1" applyAlignment="1">
      <alignment vertical="top" indent="8"/>
    </xf>
    <xf numFmtId="0" fontId="63" fillId="9" borderId="97" xfId="0" applyFont="1" applyFill="1" applyBorder="1" applyAlignment="1">
      <alignment vertical="top" indent="2"/>
    </xf>
    <xf numFmtId="0" fontId="63" fillId="9" borderId="97" xfId="0" applyFont="1" applyFill="1" applyBorder="1" applyAlignment="1">
      <alignment vertical="top" indent="4"/>
    </xf>
    <xf numFmtId="0" fontId="62" fillId="9" borderId="92" xfId="0" applyFont="1" applyFill="1" applyBorder="1" applyAlignment="1">
      <alignment vertical="top" indent="6"/>
    </xf>
    <xf numFmtId="0" fontId="63" fillId="9" borderId="97" xfId="0" applyFont="1" applyFill="1" applyBorder="1" applyAlignment="1">
      <alignment vertical="top"/>
    </xf>
    <xf numFmtId="0" fontId="57" fillId="9" borderId="92" xfId="0" applyFont="1" applyFill="1" applyBorder="1"/>
    <xf numFmtId="0" fontId="63" fillId="9" borderId="23" xfId="0" applyFont="1" applyFill="1" applyBorder="1" applyAlignment="1">
      <alignment vertical="top"/>
    </xf>
    <xf numFmtId="0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/>
    <xf numFmtId="9" fontId="51" fillId="0" borderId="0" xfId="0" applyNumberFormat="1" applyFont="1" applyFill="1" applyBorder="1"/>
    <xf numFmtId="165" fontId="56" fillId="2" borderId="62" xfId="53" applyNumberFormat="1" applyFont="1" applyFill="1" applyBorder="1" applyAlignment="1">
      <alignment horizontal="left"/>
    </xf>
    <xf numFmtId="165" fontId="56" fillId="2" borderId="64" xfId="53" applyNumberFormat="1" applyFont="1" applyFill="1" applyBorder="1" applyAlignment="1">
      <alignment horizontal="left"/>
    </xf>
    <xf numFmtId="165" fontId="56" fillId="2" borderId="72" xfId="53" applyNumberFormat="1" applyFont="1" applyFill="1" applyBorder="1" applyAlignment="1">
      <alignment horizontal="left"/>
    </xf>
    <xf numFmtId="3" fontId="56" fillId="2" borderId="72" xfId="53" applyNumberFormat="1" applyFont="1" applyFill="1" applyBorder="1" applyAlignment="1">
      <alignment horizontal="left"/>
    </xf>
    <xf numFmtId="3" fontId="56" fillId="2" borderId="81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64" fillId="2" borderId="62" xfId="0" applyFont="1" applyFill="1" applyBorder="1"/>
    <xf numFmtId="3" fontId="64" fillId="2" borderId="73" xfId="0" applyNumberFormat="1" applyFont="1" applyFill="1" applyBorder="1"/>
    <xf numFmtId="9" fontId="64" fillId="2" borderId="71" xfId="0" applyNumberFormat="1" applyFont="1" applyFill="1" applyBorder="1"/>
    <xf numFmtId="3" fontId="64" fillId="2" borderId="81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46" fillId="9" borderId="24" xfId="0" applyFont="1" applyFill="1" applyBorder="1"/>
    <xf numFmtId="3" fontId="46" fillId="9" borderId="32" xfId="0" applyNumberFormat="1" applyFont="1" applyFill="1" applyBorder="1"/>
    <xf numFmtId="9" fontId="46" fillId="9" borderId="32" xfId="0" applyNumberFormat="1" applyFont="1" applyFill="1" applyBorder="1"/>
    <xf numFmtId="3" fontId="46" fillId="9" borderId="25" xfId="0" applyNumberFormat="1" applyFont="1" applyFill="1" applyBorder="1"/>
    <xf numFmtId="0" fontId="46" fillId="0" borderId="29" xfId="0" applyFont="1" applyFill="1" applyBorder="1"/>
    <xf numFmtId="0" fontId="46" fillId="0" borderId="10" xfId="0" applyFont="1" applyFill="1" applyBorder="1"/>
    <xf numFmtId="0" fontId="46" fillId="0" borderId="14" xfId="0" applyFont="1" applyFill="1" applyBorder="1"/>
    <xf numFmtId="0" fontId="64" fillId="2" borderId="64" xfId="0" applyFont="1" applyFill="1" applyBorder="1"/>
    <xf numFmtId="3" fontId="64" fillId="2" borderId="0" xfId="0" applyNumberFormat="1" applyFont="1" applyFill="1" applyBorder="1"/>
    <xf numFmtId="3" fontId="64" fillId="2" borderId="21" xfId="0" applyNumberFormat="1" applyFont="1" applyFill="1" applyBorder="1"/>
    <xf numFmtId="0" fontId="3" fillId="2" borderId="62" xfId="79" applyFont="1" applyFill="1" applyBorder="1" applyAlignment="1">
      <alignment horizontal="left"/>
    </xf>
    <xf numFmtId="0" fontId="46" fillId="9" borderId="54" xfId="0" applyFont="1" applyFill="1" applyBorder="1"/>
    <xf numFmtId="0" fontId="46" fillId="9" borderId="9" xfId="0" applyFont="1" applyFill="1" applyBorder="1"/>
    <xf numFmtId="0" fontId="46" fillId="9" borderId="56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7" xfId="0" applyNumberFormat="1" applyFill="1" applyBorder="1"/>
    <xf numFmtId="3" fontId="0" fillId="0" borderId="19" xfId="0" applyNumberFormat="1" applyFill="1" applyBorder="1"/>
    <xf numFmtId="3" fontId="0" fillId="0" borderId="69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4" xfId="0" applyFill="1" applyBorder="1"/>
    <xf numFmtId="0" fontId="0" fillId="0" borderId="9" xfId="0" applyFill="1" applyBorder="1"/>
    <xf numFmtId="0" fontId="0" fillId="0" borderId="56" xfId="0" applyFill="1" applyBorder="1"/>
    <xf numFmtId="3" fontId="0" fillId="0" borderId="66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7" xfId="79" applyFont="1" applyFill="1" applyBorder="1" applyAlignment="1">
      <alignment horizontal="left"/>
    </xf>
    <xf numFmtId="0" fontId="3" fillId="2" borderId="108" xfId="79" applyFont="1" applyFill="1" applyBorder="1" applyAlignment="1">
      <alignment horizontal="left"/>
    </xf>
    <xf numFmtId="0" fontId="3" fillId="2" borderId="109" xfId="80" applyFont="1" applyFill="1" applyBorder="1" applyAlignment="1">
      <alignment horizontal="left"/>
    </xf>
    <xf numFmtId="0" fontId="3" fillId="2" borderId="109" xfId="79" applyFont="1" applyFill="1" applyBorder="1" applyAlignment="1">
      <alignment horizontal="left"/>
    </xf>
    <xf numFmtId="0" fontId="3" fillId="2" borderId="110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3" fontId="16" fillId="0" borderId="11" xfId="0" applyNumberFormat="1" applyFont="1" applyBorder="1"/>
    <xf numFmtId="3" fontId="17" fillId="0" borderId="11" xfId="0" applyNumberFormat="1" applyFont="1" applyBorder="1"/>
    <xf numFmtId="3" fontId="25" fillId="0" borderId="11" xfId="0" applyNumberFormat="1" applyFont="1" applyBorder="1"/>
    <xf numFmtId="167" fontId="57" fillId="0" borderId="66" xfId="0" applyNumberFormat="1" applyFont="1" applyBorder="1" applyAlignment="1">
      <alignment horizontal="center"/>
    </xf>
    <xf numFmtId="1" fontId="57" fillId="0" borderId="13" xfId="0" applyNumberFormat="1" applyFont="1" applyBorder="1" applyAlignment="1">
      <alignment horizontal="center"/>
    </xf>
    <xf numFmtId="169" fontId="57" fillId="0" borderId="19" xfId="0" applyNumberFormat="1" applyFont="1" applyBorder="1" applyAlignment="1"/>
    <xf numFmtId="3" fontId="57" fillId="0" borderId="13" xfId="0" applyNumberFormat="1" applyFont="1" applyBorder="1" applyAlignment="1">
      <alignment horizontal="center"/>
    </xf>
    <xf numFmtId="3" fontId="57" fillId="0" borderId="11" xfId="0" applyNumberFormat="1" applyFont="1" applyBorder="1"/>
    <xf numFmtId="167" fontId="57" fillId="10" borderId="6" xfId="0" applyNumberFormat="1" applyFont="1" applyFill="1" applyBorder="1"/>
    <xf numFmtId="3" fontId="57" fillId="0" borderId="6" xfId="0" applyNumberFormat="1" applyFont="1" applyBorder="1"/>
    <xf numFmtId="3" fontId="57" fillId="10" borderId="6" xfId="0" applyNumberFormat="1" applyFont="1" applyFill="1" applyBorder="1" applyAlignment="1"/>
    <xf numFmtId="3" fontId="57" fillId="0" borderId="11" xfId="0" applyNumberFormat="1" applyFont="1" applyFill="1" applyBorder="1" applyAlignment="1">
      <alignment horizontal="right"/>
    </xf>
    <xf numFmtId="0" fontId="24" fillId="5" borderId="18" xfId="26" applyFont="1" applyFill="1" applyBorder="1"/>
    <xf numFmtId="0" fontId="24" fillId="5" borderId="19" xfId="26" applyFont="1" applyFill="1" applyBorder="1"/>
    <xf numFmtId="0" fontId="24" fillId="5" borderId="51" xfId="26" applyFont="1" applyFill="1" applyBorder="1"/>
    <xf numFmtId="0" fontId="3" fillId="4" borderId="63" xfId="26" applyFont="1" applyFill="1" applyBorder="1" applyAlignment="1">
      <alignment horizontal="center" vertical="center"/>
    </xf>
    <xf numFmtId="167" fontId="3" fillId="4" borderId="64" xfId="26" applyNumberFormat="1" applyFont="1" applyFill="1" applyBorder="1" applyAlignment="1">
      <alignment horizontal="center" vertical="center"/>
    </xf>
    <xf numFmtId="167" fontId="3" fillId="4" borderId="58" xfId="26" applyNumberFormat="1" applyFont="1" applyFill="1" applyBorder="1" applyAlignment="1">
      <alignment horizontal="center" vertical="center"/>
    </xf>
    <xf numFmtId="167" fontId="3" fillId="4" borderId="59" xfId="26" applyNumberFormat="1" applyFont="1" applyFill="1" applyBorder="1" applyAlignment="1">
      <alignment horizontal="center" vertical="center"/>
    </xf>
    <xf numFmtId="167" fontId="57" fillId="0" borderId="34" xfId="0" applyNumberFormat="1" applyFont="1" applyBorder="1"/>
    <xf numFmtId="167" fontId="57" fillId="0" borderId="54" xfId="0" applyNumberFormat="1" applyFont="1" applyBorder="1" applyAlignment="1">
      <alignment horizontal="center"/>
    </xf>
    <xf numFmtId="1" fontId="57" fillId="0" borderId="9" xfId="0" applyNumberFormat="1" applyFont="1" applyBorder="1" applyAlignment="1">
      <alignment horizontal="center"/>
    </xf>
    <xf numFmtId="3" fontId="57" fillId="0" borderId="9" xfId="0" applyNumberFormat="1" applyFont="1" applyBorder="1" applyAlignment="1">
      <alignment horizontal="center"/>
    </xf>
    <xf numFmtId="3" fontId="57" fillId="0" borderId="10" xfId="0" applyNumberFormat="1" applyFont="1" applyBorder="1"/>
    <xf numFmtId="3" fontId="57" fillId="10" borderId="5" xfId="0" applyNumberFormat="1" applyFont="1" applyFill="1" applyBorder="1" applyAlignment="1"/>
    <xf numFmtId="3" fontId="57" fillId="0" borderId="10" xfId="0" applyNumberFormat="1" applyFont="1" applyFill="1" applyBorder="1" applyAlignment="1">
      <alignment horizontal="right"/>
    </xf>
    <xf numFmtId="3" fontId="57" fillId="0" borderId="26" xfId="0" applyNumberFormat="1" applyFont="1" applyFill="1" applyBorder="1"/>
    <xf numFmtId="3" fontId="57" fillId="0" borderId="28" xfId="0" applyNumberFormat="1" applyFont="1" applyFill="1" applyBorder="1"/>
    <xf numFmtId="3" fontId="57" fillId="0" borderId="28" xfId="0" applyNumberFormat="1" applyFont="1" applyBorder="1"/>
    <xf numFmtId="3" fontId="57" fillId="0" borderId="52" xfId="0" applyNumberFormat="1" applyFont="1" applyBorder="1"/>
    <xf numFmtId="168" fontId="57" fillId="10" borderId="7" xfId="0" applyNumberFormat="1" applyFont="1" applyFill="1" applyBorder="1"/>
    <xf numFmtId="3" fontId="57" fillId="0" borderId="7" xfId="0" applyNumberFormat="1" applyFont="1" applyBorder="1"/>
    <xf numFmtId="168" fontId="57" fillId="10" borderId="7" xfId="0" applyNumberFormat="1" applyFont="1" applyFill="1" applyBorder="1" applyAlignment="1"/>
    <xf numFmtId="3" fontId="57" fillId="0" borderId="12" xfId="0" applyNumberFormat="1" applyFont="1" applyFill="1" applyBorder="1" applyAlignment="1">
      <alignment horizontal="right"/>
    </xf>
    <xf numFmtId="3" fontId="57" fillId="0" borderId="53" xfId="0" applyNumberFormat="1" applyFont="1" applyBorder="1"/>
    <xf numFmtId="3" fontId="57" fillId="3" borderId="14" xfId="0" applyNumberFormat="1" applyFont="1" applyFill="1" applyBorder="1" applyAlignment="1">
      <alignment horizontal="center"/>
    </xf>
    <xf numFmtId="3" fontId="57" fillId="3" borderId="70" xfId="0" applyNumberFormat="1" applyFont="1" applyFill="1" applyBorder="1" applyAlignment="1">
      <alignment horizontal="center"/>
    </xf>
    <xf numFmtId="3" fontId="57" fillId="3" borderId="5" xfId="0" applyNumberFormat="1" applyFont="1" applyFill="1" applyBorder="1" applyAlignment="1">
      <alignment horizontal="center"/>
    </xf>
    <xf numFmtId="3" fontId="57" fillId="3" borderId="15" xfId="0" applyNumberFormat="1" applyFont="1" applyFill="1" applyBorder="1" applyAlignment="1">
      <alignment horizontal="center"/>
    </xf>
    <xf numFmtId="3" fontId="57" fillId="3" borderId="72" xfId="0" applyNumberFormat="1" applyFont="1" applyFill="1" applyBorder="1" applyAlignment="1">
      <alignment horizontal="center"/>
    </xf>
    <xf numFmtId="3" fontId="57" fillId="3" borderId="6" xfId="0" applyNumberFormat="1" applyFont="1" applyFill="1" applyBorder="1" applyAlignment="1">
      <alignment horizontal="center"/>
    </xf>
    <xf numFmtId="167" fontId="57" fillId="3" borderId="64" xfId="0" applyNumberFormat="1" applyFont="1" applyFill="1" applyBorder="1" applyAlignment="1">
      <alignment horizontal="center"/>
    </xf>
    <xf numFmtId="167" fontId="57" fillId="3" borderId="6" xfId="0" applyNumberFormat="1" applyFont="1" applyFill="1" applyBorder="1" applyAlignment="1">
      <alignment horizontal="center"/>
    </xf>
    <xf numFmtId="168" fontId="57" fillId="3" borderId="75" xfId="0" applyNumberFormat="1" applyFont="1" applyFill="1" applyBorder="1" applyAlignment="1">
      <alignment horizontal="center"/>
    </xf>
    <xf numFmtId="168" fontId="57" fillId="3" borderId="7" xfId="0" applyNumberFormat="1" applyFont="1" applyFill="1" applyBorder="1" applyAlignment="1">
      <alignment horizontal="center"/>
    </xf>
    <xf numFmtId="3" fontId="57" fillId="3" borderId="16" xfId="0" applyNumberFormat="1" applyFont="1" applyFill="1" applyBorder="1" applyAlignment="1">
      <alignment horizontal="center"/>
    </xf>
    <xf numFmtId="3" fontId="57" fillId="3" borderId="81" xfId="0" applyNumberFormat="1" applyFont="1" applyFill="1" applyBorder="1" applyAlignment="1">
      <alignment horizontal="center"/>
    </xf>
    <xf numFmtId="3" fontId="57" fillId="3" borderId="7" xfId="0" applyNumberFormat="1" applyFont="1" applyFill="1" applyBorder="1" applyAlignment="1">
      <alignment horizontal="center"/>
    </xf>
    <xf numFmtId="1" fontId="84" fillId="0" borderId="0" xfId="63" applyNumberFormat="1" applyFont="1"/>
    <xf numFmtId="1" fontId="85" fillId="0" borderId="11" xfId="63" applyNumberFormat="1" applyFont="1" applyBorder="1" applyAlignment="1">
      <alignment horizontal="center"/>
    </xf>
    <xf numFmtId="1" fontId="84" fillId="0" borderId="11" xfId="63" applyNumberFormat="1" applyFont="1" applyBorder="1" applyAlignment="1">
      <alignment horizontal="center" vertical="center"/>
    </xf>
    <xf numFmtId="1" fontId="85" fillId="0" borderId="11" xfId="63" applyNumberFormat="1" applyFont="1" applyBorder="1" applyAlignment="1">
      <alignment horizontal="center" vertical="center"/>
    </xf>
    <xf numFmtId="0" fontId="85" fillId="0" borderId="0" xfId="63" applyFont="1"/>
    <xf numFmtId="0" fontId="85" fillId="0" borderId="0" xfId="63" applyFont="1" applyAlignment="1">
      <alignment horizontal="center"/>
    </xf>
    <xf numFmtId="0" fontId="84" fillId="0" borderId="11" xfId="63" applyFont="1" applyBorder="1" applyAlignment="1">
      <alignment horizontal="center" vertical="center"/>
    </xf>
    <xf numFmtId="0" fontId="85" fillId="0" borderId="11" xfId="63" applyFont="1" applyBorder="1" applyAlignment="1">
      <alignment horizontal="center" vertical="center"/>
    </xf>
    <xf numFmtId="1" fontId="83" fillId="0" borderId="11" xfId="63" applyNumberFormat="1" applyFont="1" applyBorder="1" applyAlignment="1">
      <alignment horizontal="center"/>
    </xf>
    <xf numFmtId="1" fontId="86" fillId="0" borderId="11" xfId="63" applyNumberFormat="1" applyFont="1" applyBorder="1" applyAlignment="1">
      <alignment horizontal="center" vertical="center"/>
    </xf>
    <xf numFmtId="0" fontId="86" fillId="0" borderId="11" xfId="63" applyFont="1" applyBorder="1" applyAlignment="1">
      <alignment horizontal="center" vertical="center"/>
    </xf>
    <xf numFmtId="1" fontId="86" fillId="0" borderId="0" xfId="63" applyNumberFormat="1" applyFont="1" applyFill="1"/>
    <xf numFmtId="0" fontId="83" fillId="0" borderId="0" xfId="63" applyFont="1"/>
    <xf numFmtId="0" fontId="85" fillId="0" borderId="0" xfId="63" applyFont="1" applyFill="1"/>
    <xf numFmtId="1" fontId="87" fillId="0" borderId="0" xfId="63" applyNumberFormat="1" applyFont="1" applyFill="1" applyBorder="1"/>
    <xf numFmtId="0" fontId="88" fillId="0" borderId="0" xfId="63" applyFont="1"/>
    <xf numFmtId="0" fontId="89" fillId="0" borderId="0" xfId="63" applyFont="1"/>
    <xf numFmtId="0" fontId="88" fillId="0" borderId="0" xfId="63" applyFont="1" applyFill="1"/>
    <xf numFmtId="0" fontId="82" fillId="3" borderId="11" xfId="63" applyFont="1" applyFill="1" applyBorder="1" applyAlignment="1">
      <alignment horizontal="center" vertical="center"/>
    </xf>
    <xf numFmtId="0" fontId="83" fillId="3" borderId="11" xfId="63" applyFont="1" applyFill="1" applyBorder="1" applyAlignment="1">
      <alignment horizontal="center"/>
    </xf>
    <xf numFmtId="0" fontId="83" fillId="3" borderId="11" xfId="63" applyFont="1" applyFill="1" applyBorder="1" applyAlignment="1">
      <alignment horizontal="center" vertical="center"/>
    </xf>
    <xf numFmtId="0" fontId="83" fillId="3" borderId="0" xfId="63" applyFont="1" applyFill="1"/>
    <xf numFmtId="0" fontId="85" fillId="3" borderId="0" xfId="63" applyFont="1" applyFill="1"/>
    <xf numFmtId="0" fontId="88" fillId="3" borderId="0" xfId="63" applyFont="1" applyFill="1"/>
    <xf numFmtId="0" fontId="0" fillId="2" borderId="81" xfId="0" applyFill="1" applyBorder="1" applyAlignment="1">
      <alignment vertical="center"/>
    </xf>
    <xf numFmtId="0" fontId="56" fillId="2" borderId="20" xfId="26" applyNumberFormat="1" applyFont="1" applyFill="1" applyBorder="1"/>
    <xf numFmtId="0" fontId="56" fillId="2" borderId="0" xfId="26" applyNumberFormat="1" applyFont="1" applyFill="1" applyBorder="1"/>
    <xf numFmtId="0" fontId="56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46" fillId="0" borderId="26" xfId="0" applyFont="1" applyFill="1" applyBorder="1"/>
    <xf numFmtId="0" fontId="0" fillId="2" borderId="36" xfId="0" applyFill="1" applyBorder="1" applyAlignment="1">
      <alignment horizontal="center" vertical="top" wrapText="1"/>
    </xf>
    <xf numFmtId="0" fontId="56" fillId="2" borderId="36" xfId="0" applyFont="1" applyFill="1" applyBorder="1" applyAlignment="1">
      <alignment horizontal="center" vertical="top"/>
    </xf>
    <xf numFmtId="49" fontId="56" fillId="2" borderId="36" xfId="0" applyNumberFormat="1" applyFont="1" applyFill="1" applyBorder="1" applyAlignment="1">
      <alignment horizontal="center" vertical="top"/>
    </xf>
    <xf numFmtId="0" fontId="56" fillId="2" borderId="36" xfId="0" applyFont="1" applyFill="1" applyBorder="1" applyAlignment="1">
      <alignment horizontal="center" vertical="center"/>
    </xf>
    <xf numFmtId="3" fontId="56" fillId="2" borderId="20" xfId="0" applyNumberFormat="1" applyFont="1" applyFill="1" applyBorder="1" applyAlignment="1">
      <alignment horizontal="left"/>
    </xf>
    <xf numFmtId="3" fontId="56" fillId="2" borderId="21" xfId="0" applyNumberFormat="1" applyFont="1" applyFill="1" applyBorder="1" applyAlignment="1">
      <alignment horizontal="center"/>
    </xf>
    <xf numFmtId="3" fontId="56" fillId="2" borderId="0" xfId="0" applyNumberFormat="1" applyFont="1" applyFill="1" applyBorder="1" applyAlignment="1">
      <alignment horizontal="center"/>
    </xf>
    <xf numFmtId="9" fontId="73" fillId="2" borderId="21" xfId="0" applyNumberFormat="1" applyFont="1" applyFill="1" applyBorder="1" applyAlignment="1">
      <alignment horizontal="center" vertical="top"/>
    </xf>
    <xf numFmtId="3" fontId="56" fillId="2" borderId="21" xfId="0" applyNumberFormat="1" applyFont="1" applyFill="1" applyBorder="1" applyAlignment="1">
      <alignment horizontal="center" vertical="top"/>
    </xf>
    <xf numFmtId="0" fontId="56" fillId="2" borderId="20" xfId="0" applyNumberFormat="1" applyFont="1" applyFill="1" applyBorder="1" applyAlignment="1">
      <alignment horizontal="left"/>
    </xf>
    <xf numFmtId="0" fontId="56" fillId="2" borderId="21" xfId="0" applyNumberFormat="1" applyFont="1" applyFill="1" applyBorder="1" applyAlignment="1">
      <alignment horizontal="left"/>
    </xf>
    <xf numFmtId="0" fontId="56" fillId="2" borderId="0" xfId="0" applyNumberFormat="1" applyFont="1" applyFill="1" applyBorder="1" applyAlignment="1">
      <alignment horizontal="left"/>
    </xf>
    <xf numFmtId="0" fontId="73" fillId="2" borderId="21" xfId="0" applyNumberFormat="1" applyFont="1" applyFill="1" applyBorder="1" applyAlignment="1">
      <alignment horizontal="center" vertical="top"/>
    </xf>
    <xf numFmtId="3" fontId="90" fillId="0" borderId="112" xfId="0" applyNumberFormat="1" applyFont="1" applyBorder="1"/>
    <xf numFmtId="167" fontId="90" fillId="0" borderId="112" xfId="0" applyNumberFormat="1" applyFont="1" applyBorder="1"/>
    <xf numFmtId="167" fontId="90" fillId="0" borderId="111" xfId="0" applyNumberFormat="1" applyFont="1" applyBorder="1"/>
    <xf numFmtId="167" fontId="5" fillId="0" borderId="112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3" fontId="5" fillId="0" borderId="112" xfId="0" applyNumberFormat="1" applyFont="1" applyBorder="1" applyAlignment="1">
      <alignment horizontal="right"/>
    </xf>
    <xf numFmtId="175" fontId="5" fillId="0" borderId="112" xfId="0" applyNumberFormat="1" applyFont="1" applyBorder="1" applyAlignment="1">
      <alignment horizontal="right"/>
    </xf>
    <xf numFmtId="4" fontId="5" fillId="0" borderId="112" xfId="0" applyNumberFormat="1" applyFont="1" applyBorder="1" applyAlignment="1">
      <alignment horizontal="right"/>
    </xf>
    <xf numFmtId="3" fontId="5" fillId="0" borderId="112" xfId="0" applyNumberFormat="1" applyFont="1" applyBorder="1"/>
    <xf numFmtId="3" fontId="16" fillId="0" borderId="113" xfId="0" applyNumberFormat="1" applyFont="1" applyBorder="1" applyAlignment="1">
      <alignment horizontal="center"/>
    </xf>
    <xf numFmtId="167" fontId="90" fillId="0" borderId="21" xfId="0" applyNumberFormat="1" applyFont="1" applyBorder="1"/>
    <xf numFmtId="167" fontId="5" fillId="0" borderId="21" xfId="0" applyNumberFormat="1" applyFont="1" applyBorder="1" applyAlignment="1">
      <alignment horizontal="right"/>
    </xf>
    <xf numFmtId="3" fontId="16" fillId="0" borderId="36" xfId="0" applyNumberFormat="1" applyFont="1" applyBorder="1" applyAlignment="1">
      <alignment horizontal="center"/>
    </xf>
    <xf numFmtId="3" fontId="90" fillId="0" borderId="112" xfId="0" applyNumberFormat="1" applyFont="1" applyBorder="1" applyAlignment="1">
      <alignment horizontal="right"/>
    </xf>
    <xf numFmtId="167" fontId="90" fillId="0" borderId="112" xfId="0" applyNumberFormat="1" applyFont="1" applyBorder="1" applyAlignment="1">
      <alignment horizontal="right"/>
    </xf>
    <xf numFmtId="167" fontId="90" fillId="0" borderId="111" xfId="0" applyNumberFormat="1" applyFont="1" applyBorder="1" applyAlignment="1">
      <alignment horizontal="right"/>
    </xf>
    <xf numFmtId="167" fontId="90" fillId="0" borderId="21" xfId="0" applyNumberFormat="1" applyFont="1" applyBorder="1" applyAlignment="1">
      <alignment horizontal="right"/>
    </xf>
    <xf numFmtId="167" fontId="91" fillId="0" borderId="111" xfId="0" applyNumberFormat="1" applyFont="1" applyBorder="1" applyAlignment="1">
      <alignment horizontal="right"/>
    </xf>
    <xf numFmtId="167" fontId="5" fillId="0" borderId="106" xfId="0" applyNumberFormat="1" applyFont="1" applyBorder="1" applyAlignment="1">
      <alignment horizontal="right"/>
    </xf>
    <xf numFmtId="167" fontId="5" fillId="0" borderId="60" xfId="0" applyNumberFormat="1" applyFont="1" applyBorder="1" applyAlignment="1">
      <alignment horizontal="right"/>
    </xf>
    <xf numFmtId="3" fontId="90" fillId="0" borderId="106" xfId="0" applyNumberFormat="1" applyFont="1" applyBorder="1" applyAlignment="1">
      <alignment horizontal="right"/>
    </xf>
    <xf numFmtId="167" fontId="90" fillId="0" borderId="106" xfId="0" applyNumberFormat="1" applyFont="1" applyBorder="1" applyAlignment="1">
      <alignment horizontal="right"/>
    </xf>
    <xf numFmtId="167" fontId="90" fillId="0" borderId="60" xfId="0" applyNumberFormat="1" applyFont="1" applyBorder="1" applyAlignment="1">
      <alignment horizontal="right"/>
    </xf>
    <xf numFmtId="175" fontId="5" fillId="0" borderId="106" xfId="0" applyNumberFormat="1" applyFont="1" applyBorder="1" applyAlignment="1">
      <alignment horizontal="right"/>
    </xf>
    <xf numFmtId="3" fontId="5" fillId="0" borderId="106" xfId="0" applyNumberFormat="1" applyFont="1" applyBorder="1" applyAlignment="1">
      <alignment horizontal="right"/>
    </xf>
    <xf numFmtId="4" fontId="5" fillId="0" borderId="106" xfId="0" applyNumberFormat="1" applyFont="1" applyBorder="1" applyAlignment="1">
      <alignment horizontal="right"/>
    </xf>
    <xf numFmtId="3" fontId="5" fillId="0" borderId="106" xfId="0" applyNumberFormat="1" applyFont="1" applyBorder="1"/>
    <xf numFmtId="3" fontId="16" fillId="0" borderId="22" xfId="0" applyNumberFormat="1" applyFont="1" applyBorder="1" applyAlignment="1">
      <alignment horizontal="center"/>
    </xf>
    <xf numFmtId="167" fontId="91" fillId="0" borderId="21" xfId="0" applyNumberFormat="1" applyFont="1" applyBorder="1" applyAlignment="1">
      <alignment horizontal="right"/>
    </xf>
    <xf numFmtId="3" fontId="90" fillId="0" borderId="106" xfId="0" applyNumberFormat="1" applyFont="1" applyBorder="1"/>
    <xf numFmtId="167" fontId="90" fillId="0" borderId="106" xfId="0" applyNumberFormat="1" applyFont="1" applyBorder="1"/>
    <xf numFmtId="167" fontId="90" fillId="0" borderId="60" xfId="0" applyNumberFormat="1" applyFont="1" applyBorder="1"/>
    <xf numFmtId="167" fontId="91" fillId="0" borderId="60" xfId="0" applyNumberFormat="1" applyFont="1" applyBorder="1" applyAlignment="1">
      <alignment horizontal="right"/>
    </xf>
    <xf numFmtId="3" fontId="57" fillId="0" borderId="112" xfId="0" applyNumberFormat="1" applyFont="1" applyBorder="1" applyAlignment="1">
      <alignment horizontal="right"/>
    </xf>
    <xf numFmtId="0" fontId="5" fillId="0" borderId="112" xfId="0" applyFont="1" applyBorder="1"/>
    <xf numFmtId="3" fontId="57" fillId="0" borderId="112" xfId="0" applyNumberFormat="1" applyFont="1" applyBorder="1"/>
    <xf numFmtId="9" fontId="57" fillId="0" borderId="112" xfId="0" applyNumberFormat="1" applyFont="1" applyBorder="1"/>
    <xf numFmtId="167" fontId="57" fillId="0" borderId="112" xfId="0" applyNumberFormat="1" applyFont="1" applyBorder="1"/>
    <xf numFmtId="167" fontId="57" fillId="0" borderId="111" xfId="0" applyNumberFormat="1" applyFont="1" applyBorder="1"/>
    <xf numFmtId="167" fontId="57" fillId="0" borderId="21" xfId="0" applyNumberFormat="1" applyFont="1" applyBorder="1"/>
    <xf numFmtId="3" fontId="57" fillId="0" borderId="106" xfId="0" applyNumberFormat="1" applyFont="1" applyBorder="1"/>
    <xf numFmtId="167" fontId="57" fillId="0" borderId="106" xfId="0" applyNumberFormat="1" applyFont="1" applyBorder="1"/>
    <xf numFmtId="167" fontId="57" fillId="0" borderId="60" xfId="0" applyNumberFormat="1" applyFont="1" applyBorder="1"/>
    <xf numFmtId="3" fontId="57" fillId="0" borderId="106" xfId="0" applyNumberFormat="1" applyFont="1" applyBorder="1" applyAlignment="1">
      <alignment horizontal="right"/>
    </xf>
    <xf numFmtId="0" fontId="5" fillId="0" borderId="106" xfId="0" applyFont="1" applyBorder="1"/>
    <xf numFmtId="9" fontId="57" fillId="0" borderId="106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90" fillId="0" borderId="58" xfId="0" applyNumberFormat="1" applyFont="1" applyBorder="1"/>
    <xf numFmtId="167" fontId="90" fillId="0" borderId="58" xfId="0" applyNumberFormat="1" applyFont="1" applyBorder="1"/>
    <xf numFmtId="167" fontId="90" fillId="0" borderId="59" xfId="0" applyNumberFormat="1" applyFont="1" applyBorder="1"/>
    <xf numFmtId="3" fontId="57" fillId="0" borderId="58" xfId="0" applyNumberFormat="1" applyFont="1" applyBorder="1" applyAlignment="1">
      <alignment horizontal="right"/>
    </xf>
    <xf numFmtId="167" fontId="5" fillId="0" borderId="58" xfId="0" applyNumberFormat="1" applyFont="1" applyBorder="1" applyAlignment="1">
      <alignment horizontal="right"/>
    </xf>
    <xf numFmtId="167" fontId="5" fillId="0" borderId="59" xfId="0" applyNumberFormat="1" applyFont="1" applyBorder="1" applyAlignment="1">
      <alignment horizontal="right"/>
    </xf>
    <xf numFmtId="3" fontId="5" fillId="0" borderId="58" xfId="0" applyNumberFormat="1" applyFont="1" applyBorder="1" applyAlignment="1">
      <alignment horizontal="right"/>
    </xf>
    <xf numFmtId="175" fontId="5" fillId="0" borderId="58" xfId="0" applyNumberFormat="1" applyFont="1" applyBorder="1" applyAlignment="1">
      <alignment horizontal="right"/>
    </xf>
    <xf numFmtId="4" fontId="5" fillId="0" borderId="58" xfId="0" applyNumberFormat="1" applyFont="1" applyBorder="1" applyAlignment="1">
      <alignment horizontal="right"/>
    </xf>
    <xf numFmtId="0" fontId="5" fillId="0" borderId="58" xfId="0" applyFont="1" applyBorder="1"/>
    <xf numFmtId="3" fontId="5" fillId="0" borderId="58" xfId="0" applyNumberFormat="1" applyFont="1" applyBorder="1"/>
    <xf numFmtId="3" fontId="57" fillId="0" borderId="58" xfId="0" applyNumberFormat="1" applyFont="1" applyBorder="1"/>
    <xf numFmtId="9" fontId="57" fillId="0" borderId="58" xfId="0" applyNumberFormat="1" applyFont="1" applyBorder="1"/>
    <xf numFmtId="3" fontId="16" fillId="0" borderId="35" xfId="0" applyNumberFormat="1" applyFont="1" applyBorder="1" applyAlignment="1">
      <alignment horizontal="center"/>
    </xf>
    <xf numFmtId="3" fontId="90" fillId="0" borderId="0" xfId="0" applyNumberFormat="1" applyFont="1" applyBorder="1"/>
    <xf numFmtId="167" fontId="90" fillId="0" borderId="0" xfId="0" applyNumberFormat="1" applyFont="1" applyBorder="1"/>
    <xf numFmtId="3" fontId="57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57" fillId="0" borderId="0" xfId="0" applyNumberFormat="1" applyFont="1" applyBorder="1"/>
    <xf numFmtId="9" fontId="57" fillId="0" borderId="0" xfId="0" applyNumberFormat="1" applyFont="1" applyBorder="1"/>
    <xf numFmtId="167" fontId="57" fillId="0" borderId="0" xfId="0" applyNumberFormat="1" applyFont="1" applyBorder="1"/>
    <xf numFmtId="3" fontId="90" fillId="0" borderId="0" xfId="0" applyNumberFormat="1" applyFont="1" applyBorder="1" applyAlignment="1">
      <alignment horizontal="right"/>
    </xf>
    <xf numFmtId="167" fontId="90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113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3" fontId="57" fillId="0" borderId="51" xfId="0" applyNumberFormat="1" applyFont="1" applyBorder="1"/>
    <xf numFmtId="167" fontId="57" fillId="0" borderId="51" xfId="0" applyNumberFormat="1" applyFont="1" applyBorder="1"/>
    <xf numFmtId="167" fontId="57" fillId="0" borderId="57" xfId="0" applyNumberFormat="1" applyFont="1" applyBorder="1"/>
    <xf numFmtId="3" fontId="57" fillId="0" borderId="51" xfId="0" applyNumberFormat="1" applyFont="1" applyBorder="1" applyAlignment="1">
      <alignment horizontal="right"/>
    </xf>
    <xf numFmtId="167" fontId="5" fillId="0" borderId="51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3" fontId="90" fillId="0" borderId="51" xfId="0" applyNumberFormat="1" applyFont="1" applyBorder="1" applyAlignment="1">
      <alignment horizontal="right"/>
    </xf>
    <xf numFmtId="167" fontId="90" fillId="0" borderId="51" xfId="0" applyNumberFormat="1" applyFont="1" applyBorder="1" applyAlignment="1">
      <alignment horizontal="right"/>
    </xf>
    <xf numFmtId="167" fontId="90" fillId="0" borderId="57" xfId="0" applyNumberFormat="1" applyFont="1" applyBorder="1" applyAlignment="1">
      <alignment horizontal="right"/>
    </xf>
    <xf numFmtId="175" fontId="5" fillId="0" borderId="51" xfId="0" applyNumberFormat="1" applyFont="1" applyBorder="1" applyAlignment="1">
      <alignment horizontal="right"/>
    </xf>
    <xf numFmtId="3" fontId="5" fillId="0" borderId="51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0" fontId="5" fillId="0" borderId="51" xfId="0" applyFont="1" applyBorder="1"/>
    <xf numFmtId="3" fontId="5" fillId="0" borderId="51" xfId="0" applyNumberFormat="1" applyFont="1" applyBorder="1"/>
    <xf numFmtId="9" fontId="57" fillId="0" borderId="51" xfId="0" applyNumberFormat="1" applyFont="1" applyBorder="1"/>
    <xf numFmtId="3" fontId="16" fillId="0" borderId="40" xfId="0" applyNumberFormat="1" applyFont="1" applyBorder="1" applyAlignment="1">
      <alignment horizontal="center"/>
    </xf>
    <xf numFmtId="0" fontId="74" fillId="2" borderId="36" xfId="0" applyFont="1" applyFill="1" applyBorder="1" applyAlignment="1">
      <alignment vertical="center" wrapText="1"/>
    </xf>
    <xf numFmtId="0" fontId="56" fillId="2" borderId="20" xfId="26" applyNumberFormat="1" applyFont="1" applyFill="1" applyBorder="1" applyAlignment="1">
      <alignment horizontal="right"/>
    </xf>
    <xf numFmtId="0" fontId="56" fillId="2" borderId="0" xfId="26" applyNumberFormat="1" applyFont="1" applyFill="1" applyBorder="1" applyAlignment="1">
      <alignment horizontal="right"/>
    </xf>
    <xf numFmtId="3" fontId="56" fillId="2" borderId="70" xfId="76" applyNumberFormat="1" applyFont="1" applyFill="1" applyBorder="1" applyAlignment="1">
      <alignment horizontal="center" vertical="center"/>
    </xf>
    <xf numFmtId="3" fontId="56" fillId="2" borderId="72" xfId="76" applyNumberFormat="1" applyFont="1" applyFill="1" applyBorder="1" applyAlignment="1">
      <alignment horizontal="center" vertical="center"/>
    </xf>
    <xf numFmtId="0" fontId="51" fillId="0" borderId="29" xfId="76" applyFont="1" applyFill="1" applyBorder="1"/>
    <xf numFmtId="0" fontId="51" fillId="0" borderId="10" xfId="76" applyFont="1" applyFill="1" applyBorder="1"/>
    <xf numFmtId="0" fontId="51" fillId="0" borderId="26" xfId="76" applyFont="1" applyFill="1" applyBorder="1"/>
    <xf numFmtId="0" fontId="51" fillId="0" borderId="67" xfId="76" applyFont="1" applyFill="1" applyBorder="1"/>
    <xf numFmtId="0" fontId="51" fillId="0" borderId="19" xfId="76" applyFont="1" applyFill="1" applyBorder="1"/>
    <xf numFmtId="0" fontId="51" fillId="0" borderId="69" xfId="76" applyFont="1" applyFill="1" applyBorder="1"/>
    <xf numFmtId="0" fontId="56" fillId="2" borderId="15" xfId="76" applyNumberFormat="1" applyFont="1" applyFill="1" applyBorder="1" applyAlignment="1">
      <alignment horizontal="left"/>
    </xf>
    <xf numFmtId="0" fontId="56" fillId="2" borderId="114" xfId="76" applyNumberFormat="1" applyFont="1" applyFill="1" applyBorder="1" applyAlignment="1">
      <alignment horizontal="left"/>
    </xf>
    <xf numFmtId="3" fontId="51" fillId="0" borderId="29" xfId="76" applyNumberFormat="1" applyFont="1" applyFill="1" applyBorder="1"/>
    <xf numFmtId="3" fontId="51" fillId="0" borderId="34" xfId="76" applyNumberFormat="1" applyFont="1" applyFill="1" applyBorder="1"/>
    <xf numFmtId="3" fontId="51" fillId="0" borderId="10" xfId="76" applyNumberFormat="1" applyFont="1" applyFill="1" applyBorder="1"/>
    <xf numFmtId="3" fontId="51" fillId="0" borderId="11" xfId="76" applyNumberFormat="1" applyFont="1" applyFill="1" applyBorder="1"/>
    <xf numFmtId="3" fontId="51" fillId="0" borderId="26" xfId="76" applyNumberFormat="1" applyFont="1" applyFill="1" applyBorder="1"/>
    <xf numFmtId="3" fontId="51" fillId="0" borderId="28" xfId="76" applyNumberFormat="1" applyFont="1" applyFill="1" applyBorder="1"/>
    <xf numFmtId="9" fontId="51" fillId="0" borderId="67" xfId="76" applyNumberFormat="1" applyFont="1" applyFill="1" applyBorder="1"/>
    <xf numFmtId="9" fontId="51" fillId="0" borderId="19" xfId="76" applyNumberFormat="1" applyFont="1" applyFill="1" applyBorder="1"/>
    <xf numFmtId="9" fontId="51" fillId="0" borderId="69" xfId="76" applyNumberFormat="1" applyFont="1" applyFill="1" applyBorder="1"/>
    <xf numFmtId="0" fontId="56" fillId="2" borderId="17" xfId="76" applyNumberFormat="1" applyFont="1" applyFill="1" applyBorder="1" applyAlignment="1">
      <alignment horizontal="left"/>
    </xf>
    <xf numFmtId="170" fontId="51" fillId="0" borderId="29" xfId="76" applyNumberFormat="1" applyFont="1" applyFill="1" applyBorder="1"/>
    <xf numFmtId="170" fontId="51" fillId="0" borderId="34" xfId="76" applyNumberFormat="1" applyFont="1" applyFill="1" applyBorder="1"/>
    <xf numFmtId="170" fontId="51" fillId="0" borderId="10" xfId="76" applyNumberFormat="1" applyFont="1" applyFill="1" applyBorder="1"/>
    <xf numFmtId="170" fontId="51" fillId="0" borderId="11" xfId="76" applyNumberFormat="1" applyFont="1" applyFill="1" applyBorder="1"/>
    <xf numFmtId="170" fontId="51" fillId="0" borderId="26" xfId="76" applyNumberFormat="1" applyFont="1" applyFill="1" applyBorder="1"/>
    <xf numFmtId="170" fontId="51" fillId="0" borderId="28" xfId="76" applyNumberFormat="1" applyFont="1" applyFill="1" applyBorder="1"/>
    <xf numFmtId="0" fontId="56" fillId="2" borderId="16" xfId="76" applyNumberFormat="1" applyFont="1" applyFill="1" applyBorder="1" applyAlignment="1">
      <alignment horizontal="left"/>
    </xf>
    <xf numFmtId="3" fontId="51" fillId="0" borderId="30" xfId="76" applyNumberFormat="1" applyFont="1" applyFill="1" applyBorder="1"/>
    <xf numFmtId="3" fontId="51" fillId="0" borderId="12" xfId="76" applyNumberFormat="1" applyFont="1" applyFill="1" applyBorder="1"/>
    <xf numFmtId="3" fontId="51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1.3294031023348787</c:v>
                </c:pt>
                <c:pt idx="1">
                  <c:v>1.3056796115079095</c:v>
                </c:pt>
                <c:pt idx="2">
                  <c:v>1.2700064384780669</c:v>
                </c:pt>
                <c:pt idx="3">
                  <c:v>1.2185552341074068</c:v>
                </c:pt>
                <c:pt idx="4">
                  <c:v>1.1599970113388935</c:v>
                </c:pt>
                <c:pt idx="5">
                  <c:v>1.1343805888594845</c:v>
                </c:pt>
                <c:pt idx="6">
                  <c:v>1.1326800867023885</c:v>
                </c:pt>
                <c:pt idx="7">
                  <c:v>1.2618843581398456</c:v>
                </c:pt>
                <c:pt idx="8">
                  <c:v>1.2366519818701613</c:v>
                </c:pt>
                <c:pt idx="9">
                  <c:v>1.2093109656829737</c:v>
                </c:pt>
                <c:pt idx="10">
                  <c:v>1.1805311032200165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905536"/>
        <c:axId val="12354481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1.2811410857779819</c:v>
                </c:pt>
                <c:pt idx="1">
                  <c:v>1.2811410857779819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450496"/>
        <c:axId val="1265751168"/>
      </c:scatterChart>
      <c:catAx>
        <c:axId val="123390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544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5448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3905536"/>
        <c:crosses val="autoZero"/>
        <c:crossBetween val="between"/>
      </c:valAx>
      <c:valAx>
        <c:axId val="12354504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5751168"/>
        <c:crosses val="max"/>
        <c:crossBetween val="midCat"/>
      </c:valAx>
      <c:valAx>
        <c:axId val="1265751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54504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0.72611443152432664</c:v>
                </c:pt>
                <c:pt idx="1">
                  <c:v>0.72908058539706233</c:v>
                </c:pt>
                <c:pt idx="2">
                  <c:v>0.7211523789178137</c:v>
                </c:pt>
                <c:pt idx="3">
                  <c:v>0.7321969389294376</c:v>
                </c:pt>
                <c:pt idx="4">
                  <c:v>0.74925839274487793</c:v>
                </c:pt>
                <c:pt idx="5">
                  <c:v>0.73491096893548136</c:v>
                </c:pt>
                <c:pt idx="6">
                  <c:v>0.72851257505897138</c:v>
                </c:pt>
                <c:pt idx="7">
                  <c:v>0.73912525759427061</c:v>
                </c:pt>
                <c:pt idx="8">
                  <c:v>0.73332744238989878</c:v>
                </c:pt>
                <c:pt idx="9">
                  <c:v>0.72928226847552835</c:v>
                </c:pt>
                <c:pt idx="10">
                  <c:v>0.72712674423587409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952960"/>
        <c:axId val="151779929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800832"/>
        <c:axId val="1221141632"/>
      </c:scatterChart>
      <c:catAx>
        <c:axId val="151695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177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77992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16952960"/>
        <c:crosses val="autoZero"/>
        <c:crossBetween val="between"/>
      </c:valAx>
      <c:valAx>
        <c:axId val="15178008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21141632"/>
        <c:crosses val="max"/>
        <c:crossBetween val="midCat"/>
      </c:valAx>
      <c:valAx>
        <c:axId val="12211416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178008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439" t="s">
        <v>222</v>
      </c>
      <c r="B1" s="440"/>
      <c r="C1" s="64"/>
    </row>
    <row r="2" spans="1:3" ht="14.4" customHeight="1" thickBot="1" x14ac:dyDescent="0.35">
      <c r="A2" s="580" t="s">
        <v>297</v>
      </c>
      <c r="B2" s="66"/>
    </row>
    <row r="3" spans="1:3" ht="14.4" customHeight="1" thickBot="1" x14ac:dyDescent="0.35">
      <c r="A3" s="435" t="s">
        <v>276</v>
      </c>
      <c r="B3" s="436"/>
      <c r="C3" s="64"/>
    </row>
    <row r="4" spans="1:3" ht="14.4" customHeight="1" x14ac:dyDescent="0.3">
      <c r="A4" s="298" t="str">
        <f t="shared" ref="A4:A8" si="0">HYPERLINK("#'"&amp;C4&amp;"'!A1",C4)</f>
        <v>Motivace</v>
      </c>
      <c r="B4" s="299" t="s">
        <v>243</v>
      </c>
      <c r="C4" s="64" t="s">
        <v>244</v>
      </c>
    </row>
    <row r="5" spans="1:3" ht="14.4" customHeight="1" x14ac:dyDescent="0.3">
      <c r="A5" s="300" t="str">
        <f t="shared" si="0"/>
        <v>HI</v>
      </c>
      <c r="B5" s="301" t="s">
        <v>266</v>
      </c>
      <c r="C5" s="67" t="s">
        <v>227</v>
      </c>
    </row>
    <row r="6" spans="1:3" ht="14.4" customHeight="1" x14ac:dyDescent="0.3">
      <c r="A6" s="302" t="str">
        <f t="shared" si="0"/>
        <v>HI Graf</v>
      </c>
      <c r="B6" s="303" t="s">
        <v>218</v>
      </c>
      <c r="C6" s="67" t="s">
        <v>228</v>
      </c>
    </row>
    <row r="7" spans="1:3" ht="14.4" customHeight="1" x14ac:dyDescent="0.3">
      <c r="A7" s="302" t="str">
        <f t="shared" si="0"/>
        <v>Man Tab</v>
      </c>
      <c r="B7" s="303" t="s">
        <v>299</v>
      </c>
      <c r="C7" s="67" t="s">
        <v>229</v>
      </c>
    </row>
    <row r="8" spans="1:3" ht="14.4" customHeight="1" thickBot="1" x14ac:dyDescent="0.35">
      <c r="A8" s="304" t="str">
        <f t="shared" si="0"/>
        <v>HV</v>
      </c>
      <c r="B8" s="305" t="s">
        <v>78</v>
      </c>
      <c r="C8" s="67" t="s">
        <v>89</v>
      </c>
    </row>
    <row r="9" spans="1:3" ht="14.4" customHeight="1" thickBot="1" x14ac:dyDescent="0.35">
      <c r="A9" s="306"/>
      <c r="B9" s="306"/>
    </row>
    <row r="10" spans="1:3" ht="14.4" customHeight="1" thickBot="1" x14ac:dyDescent="0.35">
      <c r="A10" s="437" t="s">
        <v>223</v>
      </c>
      <c r="B10" s="436"/>
      <c r="C10" s="64"/>
    </row>
    <row r="11" spans="1:3" ht="14.4" customHeight="1" x14ac:dyDescent="0.3">
      <c r="A11" s="307" t="str">
        <f t="shared" ref="A11:A23" si="1">HYPERLINK("#'"&amp;C11&amp;"'!A1",C11)</f>
        <v>Léky Žádanky</v>
      </c>
      <c r="B11" s="301" t="s">
        <v>268</v>
      </c>
      <c r="C11" s="67" t="s">
        <v>230</v>
      </c>
    </row>
    <row r="12" spans="1:3" ht="14.4" customHeight="1" x14ac:dyDescent="0.3">
      <c r="A12" s="302" t="str">
        <f t="shared" si="1"/>
        <v>LŽ Detail</v>
      </c>
      <c r="B12" s="303" t="s">
        <v>267</v>
      </c>
      <c r="C12" s="67" t="s">
        <v>231</v>
      </c>
    </row>
    <row r="13" spans="1:3" ht="14.4" customHeight="1" x14ac:dyDescent="0.3">
      <c r="A13" s="302" t="str">
        <f t="shared" si="1"/>
        <v>LŽ PL</v>
      </c>
      <c r="B13" s="303" t="s">
        <v>3003</v>
      </c>
      <c r="C13" s="67" t="s">
        <v>281</v>
      </c>
    </row>
    <row r="14" spans="1:3" s="364" customFormat="1" ht="14.4" customHeight="1" x14ac:dyDescent="0.3">
      <c r="A14" s="302" t="str">
        <f t="shared" si="1"/>
        <v>LŽ PL Detail</v>
      </c>
      <c r="B14" s="303" t="s">
        <v>263</v>
      </c>
      <c r="C14" s="67" t="s">
        <v>283</v>
      </c>
    </row>
    <row r="15" spans="1:3" ht="14.4" customHeight="1" x14ac:dyDescent="0.3">
      <c r="A15" s="302" t="str">
        <f t="shared" si="1"/>
        <v>Léky Recepty</v>
      </c>
      <c r="B15" s="303" t="s">
        <v>269</v>
      </c>
      <c r="C15" s="67" t="s">
        <v>232</v>
      </c>
    </row>
    <row r="16" spans="1:3" s="372" customFormat="1" ht="14.4" customHeight="1" x14ac:dyDescent="0.3">
      <c r="A16" s="302" t="str">
        <f t="shared" si="1"/>
        <v>LRp Lékaři</v>
      </c>
      <c r="B16" s="303" t="s">
        <v>286</v>
      </c>
      <c r="C16" s="67" t="s">
        <v>287</v>
      </c>
    </row>
    <row r="17" spans="1:3" ht="14.4" customHeight="1" x14ac:dyDescent="0.3">
      <c r="A17" s="302" t="str">
        <f t="shared" si="1"/>
        <v>LRp Detail</v>
      </c>
      <c r="B17" s="303" t="s">
        <v>270</v>
      </c>
      <c r="C17" s="67" t="s">
        <v>233</v>
      </c>
    </row>
    <row r="18" spans="1:3" ht="14.4" customHeight="1" x14ac:dyDescent="0.3">
      <c r="A18" s="302" t="str">
        <f t="shared" si="1"/>
        <v>LRp PL</v>
      </c>
      <c r="B18" s="303" t="s">
        <v>3564</v>
      </c>
      <c r="C18" s="67" t="s">
        <v>282</v>
      </c>
    </row>
    <row r="19" spans="1:3" s="365" customFormat="1" ht="14.4" customHeight="1" x14ac:dyDescent="0.3">
      <c r="A19" s="302" t="str">
        <f t="shared" ref="A19" si="2">HYPERLINK("#'"&amp;C19&amp;"'!A1",C19)</f>
        <v>LRp PL Detail</v>
      </c>
      <c r="B19" s="303" t="s">
        <v>265</v>
      </c>
      <c r="C19" s="67" t="s">
        <v>284</v>
      </c>
    </row>
    <row r="20" spans="1:3" ht="14.4" customHeight="1" x14ac:dyDescent="0.3">
      <c r="A20" s="307" t="str">
        <f t="shared" si="1"/>
        <v>Materiál Žádanky</v>
      </c>
      <c r="B20" s="303" t="s">
        <v>271</v>
      </c>
      <c r="C20" s="67" t="s">
        <v>234</v>
      </c>
    </row>
    <row r="21" spans="1:3" ht="14.4" customHeight="1" x14ac:dyDescent="0.3">
      <c r="A21" s="302" t="str">
        <f t="shared" si="1"/>
        <v>MŽ Detail</v>
      </c>
      <c r="B21" s="303" t="s">
        <v>272</v>
      </c>
      <c r="C21" s="67" t="s">
        <v>235</v>
      </c>
    </row>
    <row r="22" spans="1:3" ht="14.4" customHeight="1" x14ac:dyDescent="0.3">
      <c r="A22" s="302" t="str">
        <f t="shared" si="1"/>
        <v>ON Výkaz</v>
      </c>
      <c r="B22" s="303" t="s">
        <v>221</v>
      </c>
      <c r="C22" s="67" t="s">
        <v>236</v>
      </c>
    </row>
    <row r="23" spans="1:3" ht="14.4" customHeight="1" thickBot="1" x14ac:dyDescent="0.35">
      <c r="A23" s="304" t="str">
        <f t="shared" si="1"/>
        <v>ON Hodiny</v>
      </c>
      <c r="B23" s="305" t="s">
        <v>5089</v>
      </c>
      <c r="C23" s="67" t="s">
        <v>237</v>
      </c>
    </row>
    <row r="24" spans="1:3" ht="14.4" customHeight="1" thickBot="1" x14ac:dyDescent="0.35">
      <c r="A24" s="308"/>
      <c r="B24" s="308"/>
    </row>
    <row r="25" spans="1:3" ht="14.4" customHeight="1" thickBot="1" x14ac:dyDescent="0.35">
      <c r="A25" s="438" t="s">
        <v>224</v>
      </c>
      <c r="B25" s="436"/>
      <c r="C25" s="64"/>
    </row>
    <row r="26" spans="1:3" ht="14.4" customHeight="1" x14ac:dyDescent="0.3">
      <c r="A26" s="309" t="str">
        <f t="shared" ref="A26:A35" si="3">HYPERLINK("#'"&amp;C26&amp;"'!A1",C26)</f>
        <v>ZV Vykáz.-A</v>
      </c>
      <c r="B26" s="301" t="s">
        <v>249</v>
      </c>
      <c r="C26" s="67" t="s">
        <v>245</v>
      </c>
    </row>
    <row r="27" spans="1:3" ht="14.4" customHeight="1" x14ac:dyDescent="0.3">
      <c r="A27" s="302" t="str">
        <f t="shared" si="3"/>
        <v>ZV Vykáz.-A Detail</v>
      </c>
      <c r="B27" s="303" t="s">
        <v>250</v>
      </c>
      <c r="C27" s="67" t="s">
        <v>246</v>
      </c>
    </row>
    <row r="28" spans="1:3" ht="14.4" customHeight="1" x14ac:dyDescent="0.3">
      <c r="A28" s="302" t="str">
        <f t="shared" si="3"/>
        <v>ZV Vykáz.-H</v>
      </c>
      <c r="B28" s="303" t="s">
        <v>251</v>
      </c>
      <c r="C28" s="67" t="s">
        <v>247</v>
      </c>
    </row>
    <row r="29" spans="1:3" ht="14.4" customHeight="1" x14ac:dyDescent="0.3">
      <c r="A29" s="302" t="str">
        <f t="shared" si="3"/>
        <v>ZV Vykáz.-H Detail</v>
      </c>
      <c r="B29" s="303" t="s">
        <v>252</v>
      </c>
      <c r="C29" s="67" t="s">
        <v>248</v>
      </c>
    </row>
    <row r="30" spans="1:3" ht="14.4" customHeight="1" x14ac:dyDescent="0.3">
      <c r="A30" s="309" t="str">
        <f t="shared" si="3"/>
        <v>CaseMix</v>
      </c>
      <c r="B30" s="303" t="s">
        <v>225</v>
      </c>
      <c r="C30" s="67" t="s">
        <v>238</v>
      </c>
    </row>
    <row r="31" spans="1:3" ht="14.4" customHeight="1" x14ac:dyDescent="0.3">
      <c r="A31" s="302" t="str">
        <f t="shared" si="3"/>
        <v>ALOS</v>
      </c>
      <c r="B31" s="303" t="s">
        <v>200</v>
      </c>
      <c r="C31" s="67" t="s">
        <v>171</v>
      </c>
    </row>
    <row r="32" spans="1:3" ht="14.4" customHeight="1" x14ac:dyDescent="0.3">
      <c r="A32" s="302" t="str">
        <f t="shared" si="3"/>
        <v>Total</v>
      </c>
      <c r="B32" s="303" t="s">
        <v>226</v>
      </c>
      <c r="C32" s="67" t="s">
        <v>239</v>
      </c>
    </row>
    <row r="33" spans="1:3" ht="14.4" customHeight="1" x14ac:dyDescent="0.3">
      <c r="A33" s="302" t="str">
        <f t="shared" si="3"/>
        <v>ZV Vyžád.</v>
      </c>
      <c r="B33" s="303" t="s">
        <v>253</v>
      </c>
      <c r="C33" s="67" t="s">
        <v>242</v>
      </c>
    </row>
    <row r="34" spans="1:3" ht="14.4" customHeight="1" x14ac:dyDescent="0.3">
      <c r="A34" s="302" t="str">
        <f t="shared" si="3"/>
        <v>ZV Vyžád. Detail</v>
      </c>
      <c r="B34" s="303" t="s">
        <v>254</v>
      </c>
      <c r="C34" s="67" t="s">
        <v>241</v>
      </c>
    </row>
    <row r="35" spans="1:3" ht="14.4" customHeight="1" thickBot="1" x14ac:dyDescent="0.35">
      <c r="A35" s="304" t="str">
        <f t="shared" si="3"/>
        <v>OD TISS</v>
      </c>
      <c r="B35" s="305" t="s">
        <v>275</v>
      </c>
      <c r="C35" s="67" t="s">
        <v>240</v>
      </c>
    </row>
    <row r="36" spans="1:3" ht="14.4" customHeight="1" x14ac:dyDescent="0.3">
      <c r="A36" s="68"/>
      <c r="B36" s="68"/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8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74" t="s">
        <v>263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40"/>
      <c r="M1" s="440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79" t="s">
        <v>255</v>
      </c>
      <c r="F3" s="56">
        <f>SUBTOTAL(9,F6:F1048576)</f>
        <v>690</v>
      </c>
      <c r="G3" s="56">
        <f>SUBTOTAL(9,G6:G1048576)</f>
        <v>33680.030784782342</v>
      </c>
      <c r="H3" s="57">
        <f>IF(M3=0,0,G3/M3)</f>
        <v>2.0397484199588527E-2</v>
      </c>
      <c r="I3" s="56">
        <f>SUBTOTAL(9,I6:I1048576)</f>
        <v>8776.8666666666686</v>
      </c>
      <c r="J3" s="56">
        <f>SUBTOTAL(9,J6:J1048576)</f>
        <v>1617505.5004907739</v>
      </c>
      <c r="K3" s="57">
        <f>IF(M3=0,0,J3/M3)</f>
        <v>0.97960251580041169</v>
      </c>
      <c r="L3" s="56">
        <f>SUBTOTAL(9,L6:L1048576)</f>
        <v>9466.8666666666686</v>
      </c>
      <c r="M3" s="58">
        <f>SUBTOTAL(9,M6:M1048576)</f>
        <v>1651185.531275556</v>
      </c>
    </row>
    <row r="4" spans="1:13" ht="14.4" customHeight="1" thickBot="1" x14ac:dyDescent="0.35">
      <c r="A4" s="54"/>
      <c r="B4" s="54"/>
      <c r="C4" s="54"/>
      <c r="D4" s="54"/>
      <c r="E4" s="55"/>
      <c r="F4" s="478" t="s">
        <v>257</v>
      </c>
      <c r="G4" s="479"/>
      <c r="H4" s="480"/>
      <c r="I4" s="481" t="s">
        <v>256</v>
      </c>
      <c r="J4" s="479"/>
      <c r="K4" s="480"/>
      <c r="L4" s="482" t="s">
        <v>6</v>
      </c>
      <c r="M4" s="483"/>
    </row>
    <row r="5" spans="1:13" ht="14.4" customHeight="1" thickBot="1" x14ac:dyDescent="0.35">
      <c r="A5" s="637" t="s">
        <v>258</v>
      </c>
      <c r="B5" s="654" t="s">
        <v>259</v>
      </c>
      <c r="C5" s="654" t="s">
        <v>175</v>
      </c>
      <c r="D5" s="654" t="s">
        <v>260</v>
      </c>
      <c r="E5" s="654" t="s">
        <v>261</v>
      </c>
      <c r="F5" s="655" t="s">
        <v>31</v>
      </c>
      <c r="G5" s="655" t="s">
        <v>17</v>
      </c>
      <c r="H5" s="639" t="s">
        <v>262</v>
      </c>
      <c r="I5" s="638" t="s">
        <v>31</v>
      </c>
      <c r="J5" s="655" t="s">
        <v>17</v>
      </c>
      <c r="K5" s="639" t="s">
        <v>262</v>
      </c>
      <c r="L5" s="638" t="s">
        <v>31</v>
      </c>
      <c r="M5" s="656" t="s">
        <v>17</v>
      </c>
    </row>
    <row r="6" spans="1:13" ht="14.4" customHeight="1" x14ac:dyDescent="0.3">
      <c r="A6" s="619" t="s">
        <v>543</v>
      </c>
      <c r="B6" s="620" t="s">
        <v>3086</v>
      </c>
      <c r="C6" s="620" t="s">
        <v>1116</v>
      </c>
      <c r="D6" s="620" t="s">
        <v>3087</v>
      </c>
      <c r="E6" s="620" t="s">
        <v>3088</v>
      </c>
      <c r="F6" s="623"/>
      <c r="G6" s="623"/>
      <c r="H6" s="641">
        <v>0</v>
      </c>
      <c r="I6" s="623">
        <v>1</v>
      </c>
      <c r="J6" s="623">
        <v>47.15</v>
      </c>
      <c r="K6" s="641">
        <v>1</v>
      </c>
      <c r="L6" s="623">
        <v>1</v>
      </c>
      <c r="M6" s="624">
        <v>47.15</v>
      </c>
    </row>
    <row r="7" spans="1:13" ht="14.4" customHeight="1" x14ac:dyDescent="0.3">
      <c r="A7" s="625" t="s">
        <v>543</v>
      </c>
      <c r="B7" s="626" t="s">
        <v>3086</v>
      </c>
      <c r="C7" s="626" t="s">
        <v>1124</v>
      </c>
      <c r="D7" s="626" t="s">
        <v>3089</v>
      </c>
      <c r="E7" s="626" t="s">
        <v>3090</v>
      </c>
      <c r="F7" s="629"/>
      <c r="G7" s="629"/>
      <c r="H7" s="642">
        <v>0</v>
      </c>
      <c r="I7" s="629">
        <v>2</v>
      </c>
      <c r="J7" s="629">
        <v>142.3497753803284</v>
      </c>
      <c r="K7" s="642">
        <v>1</v>
      </c>
      <c r="L7" s="629">
        <v>2</v>
      </c>
      <c r="M7" s="630">
        <v>142.3497753803284</v>
      </c>
    </row>
    <row r="8" spans="1:13" ht="14.4" customHeight="1" x14ac:dyDescent="0.3">
      <c r="A8" s="625" t="s">
        <v>543</v>
      </c>
      <c r="B8" s="626" t="s">
        <v>3091</v>
      </c>
      <c r="C8" s="626" t="s">
        <v>655</v>
      </c>
      <c r="D8" s="626" t="s">
        <v>656</v>
      </c>
      <c r="E8" s="626" t="s">
        <v>657</v>
      </c>
      <c r="F8" s="629"/>
      <c r="G8" s="629"/>
      <c r="H8" s="642">
        <v>0</v>
      </c>
      <c r="I8" s="629">
        <v>9</v>
      </c>
      <c r="J8" s="629">
        <v>2617.9508042337179</v>
      </c>
      <c r="K8" s="642">
        <v>1</v>
      </c>
      <c r="L8" s="629">
        <v>9</v>
      </c>
      <c r="M8" s="630">
        <v>2617.9508042337179</v>
      </c>
    </row>
    <row r="9" spans="1:13" ht="14.4" customHeight="1" x14ac:dyDescent="0.3">
      <c r="A9" s="625" t="s">
        <v>543</v>
      </c>
      <c r="B9" s="626" t="s">
        <v>3091</v>
      </c>
      <c r="C9" s="626" t="s">
        <v>568</v>
      </c>
      <c r="D9" s="626" t="s">
        <v>3092</v>
      </c>
      <c r="E9" s="626" t="s">
        <v>3093</v>
      </c>
      <c r="F9" s="629"/>
      <c r="G9" s="629"/>
      <c r="H9" s="642">
        <v>0</v>
      </c>
      <c r="I9" s="629">
        <v>16</v>
      </c>
      <c r="J9" s="629">
        <v>1237.3199611346156</v>
      </c>
      <c r="K9" s="642">
        <v>1</v>
      </c>
      <c r="L9" s="629">
        <v>16</v>
      </c>
      <c r="M9" s="630">
        <v>1237.3199611346156</v>
      </c>
    </row>
    <row r="10" spans="1:13" ht="14.4" customHeight="1" x14ac:dyDescent="0.3">
      <c r="A10" s="625" t="s">
        <v>543</v>
      </c>
      <c r="B10" s="626" t="s">
        <v>3094</v>
      </c>
      <c r="C10" s="626" t="s">
        <v>1153</v>
      </c>
      <c r="D10" s="626" t="s">
        <v>1154</v>
      </c>
      <c r="E10" s="626" t="s">
        <v>1155</v>
      </c>
      <c r="F10" s="629"/>
      <c r="G10" s="629"/>
      <c r="H10" s="642">
        <v>0</v>
      </c>
      <c r="I10" s="629">
        <v>12</v>
      </c>
      <c r="J10" s="629">
        <v>852.04000038454524</v>
      </c>
      <c r="K10" s="642">
        <v>1</v>
      </c>
      <c r="L10" s="629">
        <v>12</v>
      </c>
      <c r="M10" s="630">
        <v>852.04000038454524</v>
      </c>
    </row>
    <row r="11" spans="1:13" ht="14.4" customHeight="1" x14ac:dyDescent="0.3">
      <c r="A11" s="625" t="s">
        <v>543</v>
      </c>
      <c r="B11" s="626" t="s">
        <v>3095</v>
      </c>
      <c r="C11" s="626" t="s">
        <v>1149</v>
      </c>
      <c r="D11" s="626" t="s">
        <v>1150</v>
      </c>
      <c r="E11" s="626" t="s">
        <v>1151</v>
      </c>
      <c r="F11" s="629"/>
      <c r="G11" s="629"/>
      <c r="H11" s="642">
        <v>0</v>
      </c>
      <c r="I11" s="629">
        <v>1</v>
      </c>
      <c r="J11" s="629">
        <v>74.219990791959503</v>
      </c>
      <c r="K11" s="642">
        <v>1</v>
      </c>
      <c r="L11" s="629">
        <v>1</v>
      </c>
      <c r="M11" s="630">
        <v>74.219990791959503</v>
      </c>
    </row>
    <row r="12" spans="1:13" ht="14.4" customHeight="1" x14ac:dyDescent="0.3">
      <c r="A12" s="625" t="s">
        <v>543</v>
      </c>
      <c r="B12" s="626" t="s">
        <v>3096</v>
      </c>
      <c r="C12" s="626" t="s">
        <v>1184</v>
      </c>
      <c r="D12" s="626" t="s">
        <v>1185</v>
      </c>
      <c r="E12" s="626" t="s">
        <v>1056</v>
      </c>
      <c r="F12" s="629"/>
      <c r="G12" s="629"/>
      <c r="H12" s="642">
        <v>0</v>
      </c>
      <c r="I12" s="629">
        <v>1</v>
      </c>
      <c r="J12" s="629">
        <v>83.26</v>
      </c>
      <c r="K12" s="642">
        <v>1</v>
      </c>
      <c r="L12" s="629">
        <v>1</v>
      </c>
      <c r="M12" s="630">
        <v>83.26</v>
      </c>
    </row>
    <row r="13" spans="1:13" ht="14.4" customHeight="1" x14ac:dyDescent="0.3">
      <c r="A13" s="625" t="s">
        <v>543</v>
      </c>
      <c r="B13" s="626" t="s">
        <v>3097</v>
      </c>
      <c r="C13" s="626" t="s">
        <v>1134</v>
      </c>
      <c r="D13" s="626" t="s">
        <v>1135</v>
      </c>
      <c r="E13" s="626" t="s">
        <v>1136</v>
      </c>
      <c r="F13" s="629"/>
      <c r="G13" s="629"/>
      <c r="H13" s="642">
        <v>0</v>
      </c>
      <c r="I13" s="629">
        <v>2</v>
      </c>
      <c r="J13" s="629">
        <v>47.7</v>
      </c>
      <c r="K13" s="642">
        <v>1</v>
      </c>
      <c r="L13" s="629">
        <v>2</v>
      </c>
      <c r="M13" s="630">
        <v>47.7</v>
      </c>
    </row>
    <row r="14" spans="1:13" ht="14.4" customHeight="1" x14ac:dyDescent="0.3">
      <c r="A14" s="625" t="s">
        <v>543</v>
      </c>
      <c r="B14" s="626" t="s">
        <v>3098</v>
      </c>
      <c r="C14" s="626" t="s">
        <v>1169</v>
      </c>
      <c r="D14" s="626" t="s">
        <v>1170</v>
      </c>
      <c r="E14" s="626" t="s">
        <v>1171</v>
      </c>
      <c r="F14" s="629"/>
      <c r="G14" s="629"/>
      <c r="H14" s="642">
        <v>0</v>
      </c>
      <c r="I14" s="629">
        <v>2</v>
      </c>
      <c r="J14" s="629">
        <v>713</v>
      </c>
      <c r="K14" s="642">
        <v>1</v>
      </c>
      <c r="L14" s="629">
        <v>2</v>
      </c>
      <c r="M14" s="630">
        <v>713</v>
      </c>
    </row>
    <row r="15" spans="1:13" ht="14.4" customHeight="1" x14ac:dyDescent="0.3">
      <c r="A15" s="625" t="s">
        <v>543</v>
      </c>
      <c r="B15" s="626" t="s">
        <v>3098</v>
      </c>
      <c r="C15" s="626" t="s">
        <v>1173</v>
      </c>
      <c r="D15" s="626" t="s">
        <v>1170</v>
      </c>
      <c r="E15" s="626" t="s">
        <v>1174</v>
      </c>
      <c r="F15" s="629"/>
      <c r="G15" s="629"/>
      <c r="H15" s="642">
        <v>0</v>
      </c>
      <c r="I15" s="629">
        <v>1</v>
      </c>
      <c r="J15" s="629">
        <v>414</v>
      </c>
      <c r="K15" s="642">
        <v>1</v>
      </c>
      <c r="L15" s="629">
        <v>1</v>
      </c>
      <c r="M15" s="630">
        <v>414</v>
      </c>
    </row>
    <row r="16" spans="1:13" ht="14.4" customHeight="1" x14ac:dyDescent="0.3">
      <c r="A16" s="625" t="s">
        <v>543</v>
      </c>
      <c r="B16" s="626" t="s">
        <v>3098</v>
      </c>
      <c r="C16" s="626" t="s">
        <v>1100</v>
      </c>
      <c r="D16" s="626" t="s">
        <v>1101</v>
      </c>
      <c r="E16" s="626" t="s">
        <v>3099</v>
      </c>
      <c r="F16" s="629"/>
      <c r="G16" s="629"/>
      <c r="H16" s="642">
        <v>0</v>
      </c>
      <c r="I16" s="629">
        <v>12</v>
      </c>
      <c r="J16" s="629">
        <v>41400.003734437734</v>
      </c>
      <c r="K16" s="642">
        <v>1</v>
      </c>
      <c r="L16" s="629">
        <v>12</v>
      </c>
      <c r="M16" s="630">
        <v>41400.003734437734</v>
      </c>
    </row>
    <row r="17" spans="1:13" ht="14.4" customHeight="1" x14ac:dyDescent="0.3">
      <c r="A17" s="625" t="s">
        <v>543</v>
      </c>
      <c r="B17" s="626" t="s">
        <v>3100</v>
      </c>
      <c r="C17" s="626" t="s">
        <v>1096</v>
      </c>
      <c r="D17" s="626" t="s">
        <v>1097</v>
      </c>
      <c r="E17" s="626" t="s">
        <v>1098</v>
      </c>
      <c r="F17" s="629"/>
      <c r="G17" s="629"/>
      <c r="H17" s="642">
        <v>0</v>
      </c>
      <c r="I17" s="629">
        <v>1</v>
      </c>
      <c r="J17" s="629">
        <v>79.83</v>
      </c>
      <c r="K17" s="642">
        <v>1</v>
      </c>
      <c r="L17" s="629">
        <v>1</v>
      </c>
      <c r="M17" s="630">
        <v>79.83</v>
      </c>
    </row>
    <row r="18" spans="1:13" ht="14.4" customHeight="1" x14ac:dyDescent="0.3">
      <c r="A18" s="625" t="s">
        <v>543</v>
      </c>
      <c r="B18" s="626" t="s">
        <v>3101</v>
      </c>
      <c r="C18" s="626" t="s">
        <v>560</v>
      </c>
      <c r="D18" s="626" t="s">
        <v>3102</v>
      </c>
      <c r="E18" s="626" t="s">
        <v>3103</v>
      </c>
      <c r="F18" s="629">
        <v>1</v>
      </c>
      <c r="G18" s="629">
        <v>71.19</v>
      </c>
      <c r="H18" s="642">
        <v>1</v>
      </c>
      <c r="I18" s="629"/>
      <c r="J18" s="629"/>
      <c r="K18" s="642">
        <v>0</v>
      </c>
      <c r="L18" s="629">
        <v>1</v>
      </c>
      <c r="M18" s="630">
        <v>71.19</v>
      </c>
    </row>
    <row r="19" spans="1:13" ht="14.4" customHeight="1" x14ac:dyDescent="0.3">
      <c r="A19" s="625" t="s">
        <v>543</v>
      </c>
      <c r="B19" s="626" t="s">
        <v>3104</v>
      </c>
      <c r="C19" s="626" t="s">
        <v>1165</v>
      </c>
      <c r="D19" s="626" t="s">
        <v>1166</v>
      </c>
      <c r="E19" s="626" t="s">
        <v>1167</v>
      </c>
      <c r="F19" s="629"/>
      <c r="G19" s="629"/>
      <c r="H19" s="642">
        <v>0</v>
      </c>
      <c r="I19" s="629">
        <v>1</v>
      </c>
      <c r="J19" s="629">
        <v>41.6</v>
      </c>
      <c r="K19" s="642">
        <v>1</v>
      </c>
      <c r="L19" s="629">
        <v>1</v>
      </c>
      <c r="M19" s="630">
        <v>41.6</v>
      </c>
    </row>
    <row r="20" spans="1:13" ht="14.4" customHeight="1" x14ac:dyDescent="0.3">
      <c r="A20" s="625" t="s">
        <v>543</v>
      </c>
      <c r="B20" s="626" t="s">
        <v>3104</v>
      </c>
      <c r="C20" s="626" t="s">
        <v>564</v>
      </c>
      <c r="D20" s="626" t="s">
        <v>565</v>
      </c>
      <c r="E20" s="626" t="s">
        <v>3105</v>
      </c>
      <c r="F20" s="629">
        <v>1</v>
      </c>
      <c r="G20" s="629">
        <v>64.48</v>
      </c>
      <c r="H20" s="642">
        <v>1</v>
      </c>
      <c r="I20" s="629"/>
      <c r="J20" s="629"/>
      <c r="K20" s="642">
        <v>0</v>
      </c>
      <c r="L20" s="629">
        <v>1</v>
      </c>
      <c r="M20" s="630">
        <v>64.48</v>
      </c>
    </row>
    <row r="21" spans="1:13" ht="14.4" customHeight="1" x14ac:dyDescent="0.3">
      <c r="A21" s="625" t="s">
        <v>543</v>
      </c>
      <c r="B21" s="626" t="s">
        <v>3106</v>
      </c>
      <c r="C21" s="626" t="s">
        <v>1070</v>
      </c>
      <c r="D21" s="626" t="s">
        <v>3107</v>
      </c>
      <c r="E21" s="626" t="s">
        <v>1064</v>
      </c>
      <c r="F21" s="629"/>
      <c r="G21" s="629"/>
      <c r="H21" s="642">
        <v>0</v>
      </c>
      <c r="I21" s="629">
        <v>1</v>
      </c>
      <c r="J21" s="629">
        <v>135.11000000000001</v>
      </c>
      <c r="K21" s="642">
        <v>1</v>
      </c>
      <c r="L21" s="629">
        <v>1</v>
      </c>
      <c r="M21" s="630">
        <v>135.11000000000001</v>
      </c>
    </row>
    <row r="22" spans="1:13" ht="14.4" customHeight="1" x14ac:dyDescent="0.3">
      <c r="A22" s="625" t="s">
        <v>543</v>
      </c>
      <c r="B22" s="626" t="s">
        <v>3106</v>
      </c>
      <c r="C22" s="626" t="s">
        <v>1054</v>
      </c>
      <c r="D22" s="626" t="s">
        <v>1055</v>
      </c>
      <c r="E22" s="626" t="s">
        <v>1056</v>
      </c>
      <c r="F22" s="629"/>
      <c r="G22" s="629"/>
      <c r="H22" s="642">
        <v>0</v>
      </c>
      <c r="I22" s="629">
        <v>2</v>
      </c>
      <c r="J22" s="629">
        <v>165.77994996882791</v>
      </c>
      <c r="K22" s="642">
        <v>1</v>
      </c>
      <c r="L22" s="629">
        <v>2</v>
      </c>
      <c r="M22" s="630">
        <v>165.77994996882791</v>
      </c>
    </row>
    <row r="23" spans="1:13" ht="14.4" customHeight="1" x14ac:dyDescent="0.3">
      <c r="A23" s="625" t="s">
        <v>543</v>
      </c>
      <c r="B23" s="626" t="s">
        <v>3108</v>
      </c>
      <c r="C23" s="626" t="s">
        <v>1130</v>
      </c>
      <c r="D23" s="626" t="s">
        <v>1131</v>
      </c>
      <c r="E23" s="626" t="s">
        <v>1132</v>
      </c>
      <c r="F23" s="629"/>
      <c r="G23" s="629"/>
      <c r="H23" s="642">
        <v>0</v>
      </c>
      <c r="I23" s="629">
        <v>3</v>
      </c>
      <c r="J23" s="629">
        <v>307.64999999999998</v>
      </c>
      <c r="K23" s="642">
        <v>1</v>
      </c>
      <c r="L23" s="629">
        <v>3</v>
      </c>
      <c r="M23" s="630">
        <v>307.64999999999998</v>
      </c>
    </row>
    <row r="24" spans="1:13" ht="14.4" customHeight="1" x14ac:dyDescent="0.3">
      <c r="A24" s="625" t="s">
        <v>543</v>
      </c>
      <c r="B24" s="626" t="s">
        <v>3109</v>
      </c>
      <c r="C24" s="626" t="s">
        <v>1120</v>
      </c>
      <c r="D24" s="626" t="s">
        <v>3110</v>
      </c>
      <c r="E24" s="626" t="s">
        <v>1163</v>
      </c>
      <c r="F24" s="629"/>
      <c r="G24" s="629"/>
      <c r="H24" s="642">
        <v>0</v>
      </c>
      <c r="I24" s="629">
        <v>1</v>
      </c>
      <c r="J24" s="629">
        <v>147.47999999999999</v>
      </c>
      <c r="K24" s="642">
        <v>1</v>
      </c>
      <c r="L24" s="629">
        <v>1</v>
      </c>
      <c r="M24" s="630">
        <v>147.47999999999999</v>
      </c>
    </row>
    <row r="25" spans="1:13" ht="14.4" customHeight="1" x14ac:dyDescent="0.3">
      <c r="A25" s="625" t="s">
        <v>543</v>
      </c>
      <c r="B25" s="626" t="s">
        <v>3111</v>
      </c>
      <c r="C25" s="626" t="s">
        <v>1073</v>
      </c>
      <c r="D25" s="626" t="s">
        <v>3112</v>
      </c>
      <c r="E25" s="626" t="s">
        <v>767</v>
      </c>
      <c r="F25" s="629"/>
      <c r="G25" s="629"/>
      <c r="H25" s="642">
        <v>0</v>
      </c>
      <c r="I25" s="629">
        <v>1</v>
      </c>
      <c r="J25" s="629">
        <v>209.69</v>
      </c>
      <c r="K25" s="642">
        <v>1</v>
      </c>
      <c r="L25" s="629">
        <v>1</v>
      </c>
      <c r="M25" s="630">
        <v>209.69</v>
      </c>
    </row>
    <row r="26" spans="1:13" ht="14.4" customHeight="1" x14ac:dyDescent="0.3">
      <c r="A26" s="625" t="s">
        <v>543</v>
      </c>
      <c r="B26" s="626" t="s">
        <v>3113</v>
      </c>
      <c r="C26" s="626" t="s">
        <v>1088</v>
      </c>
      <c r="D26" s="626" t="s">
        <v>1089</v>
      </c>
      <c r="E26" s="626" t="s">
        <v>1847</v>
      </c>
      <c r="F26" s="629"/>
      <c r="G26" s="629"/>
      <c r="H26" s="642">
        <v>0</v>
      </c>
      <c r="I26" s="629">
        <v>1</v>
      </c>
      <c r="J26" s="629">
        <v>48.94</v>
      </c>
      <c r="K26" s="642">
        <v>1</v>
      </c>
      <c r="L26" s="629">
        <v>1</v>
      </c>
      <c r="M26" s="630">
        <v>48.94</v>
      </c>
    </row>
    <row r="27" spans="1:13" ht="14.4" customHeight="1" x14ac:dyDescent="0.3">
      <c r="A27" s="625" t="s">
        <v>543</v>
      </c>
      <c r="B27" s="626" t="s">
        <v>3113</v>
      </c>
      <c r="C27" s="626" t="s">
        <v>1058</v>
      </c>
      <c r="D27" s="626" t="s">
        <v>3114</v>
      </c>
      <c r="E27" s="626" t="s">
        <v>3115</v>
      </c>
      <c r="F27" s="629"/>
      <c r="G27" s="629"/>
      <c r="H27" s="642">
        <v>0</v>
      </c>
      <c r="I27" s="629">
        <v>23</v>
      </c>
      <c r="J27" s="629">
        <v>841.33959945708807</v>
      </c>
      <c r="K27" s="642">
        <v>1</v>
      </c>
      <c r="L27" s="629">
        <v>23</v>
      </c>
      <c r="M27" s="630">
        <v>841.33959945708807</v>
      </c>
    </row>
    <row r="28" spans="1:13" ht="14.4" customHeight="1" x14ac:dyDescent="0.3">
      <c r="A28" s="625" t="s">
        <v>543</v>
      </c>
      <c r="B28" s="626" t="s">
        <v>3116</v>
      </c>
      <c r="C28" s="626" t="s">
        <v>1092</v>
      </c>
      <c r="D28" s="626" t="s">
        <v>1093</v>
      </c>
      <c r="E28" s="626" t="s">
        <v>3117</v>
      </c>
      <c r="F28" s="629"/>
      <c r="G28" s="629"/>
      <c r="H28" s="642">
        <v>0</v>
      </c>
      <c r="I28" s="629">
        <v>1</v>
      </c>
      <c r="J28" s="629">
        <v>61.869967435715203</v>
      </c>
      <c r="K28" s="642">
        <v>1</v>
      </c>
      <c r="L28" s="629">
        <v>1</v>
      </c>
      <c r="M28" s="630">
        <v>61.869967435715203</v>
      </c>
    </row>
    <row r="29" spans="1:13" ht="14.4" customHeight="1" x14ac:dyDescent="0.3">
      <c r="A29" s="625" t="s">
        <v>543</v>
      </c>
      <c r="B29" s="626" t="s">
        <v>3118</v>
      </c>
      <c r="C29" s="626" t="s">
        <v>1233</v>
      </c>
      <c r="D29" s="626" t="s">
        <v>1208</v>
      </c>
      <c r="E29" s="626" t="s">
        <v>1234</v>
      </c>
      <c r="F29" s="629"/>
      <c r="G29" s="629"/>
      <c r="H29" s="642">
        <v>0</v>
      </c>
      <c r="I29" s="629">
        <v>20</v>
      </c>
      <c r="J29" s="629">
        <v>916.995524027236</v>
      </c>
      <c r="K29" s="642">
        <v>1</v>
      </c>
      <c r="L29" s="629">
        <v>20</v>
      </c>
      <c r="M29" s="630">
        <v>916.995524027236</v>
      </c>
    </row>
    <row r="30" spans="1:13" ht="14.4" customHeight="1" x14ac:dyDescent="0.3">
      <c r="A30" s="625" t="s">
        <v>543</v>
      </c>
      <c r="B30" s="626" t="s">
        <v>3119</v>
      </c>
      <c r="C30" s="626" t="s">
        <v>1225</v>
      </c>
      <c r="D30" s="626" t="s">
        <v>3120</v>
      </c>
      <c r="E30" s="626" t="s">
        <v>3121</v>
      </c>
      <c r="F30" s="629"/>
      <c r="G30" s="629"/>
      <c r="H30" s="642">
        <v>0</v>
      </c>
      <c r="I30" s="629">
        <v>3</v>
      </c>
      <c r="J30" s="629">
        <v>796.24790003979001</v>
      </c>
      <c r="K30" s="642">
        <v>1</v>
      </c>
      <c r="L30" s="629">
        <v>3</v>
      </c>
      <c r="M30" s="630">
        <v>796.24790003979001</v>
      </c>
    </row>
    <row r="31" spans="1:13" ht="14.4" customHeight="1" x14ac:dyDescent="0.3">
      <c r="A31" s="625" t="s">
        <v>543</v>
      </c>
      <c r="B31" s="626" t="s">
        <v>3119</v>
      </c>
      <c r="C31" s="626" t="s">
        <v>1251</v>
      </c>
      <c r="D31" s="626" t="s">
        <v>3122</v>
      </c>
      <c r="E31" s="626" t="s">
        <v>3123</v>
      </c>
      <c r="F31" s="629"/>
      <c r="G31" s="629"/>
      <c r="H31" s="642">
        <v>0</v>
      </c>
      <c r="I31" s="629">
        <v>11.6</v>
      </c>
      <c r="J31" s="629">
        <v>2624.1696718189387</v>
      </c>
      <c r="K31" s="642">
        <v>1</v>
      </c>
      <c r="L31" s="629">
        <v>11.6</v>
      </c>
      <c r="M31" s="630">
        <v>2624.1696718189387</v>
      </c>
    </row>
    <row r="32" spans="1:13" ht="14.4" customHeight="1" x14ac:dyDescent="0.3">
      <c r="A32" s="625" t="s">
        <v>543</v>
      </c>
      <c r="B32" s="626" t="s">
        <v>3119</v>
      </c>
      <c r="C32" s="626" t="s">
        <v>1267</v>
      </c>
      <c r="D32" s="626" t="s">
        <v>3124</v>
      </c>
      <c r="E32" s="626" t="s">
        <v>3125</v>
      </c>
      <c r="F32" s="629"/>
      <c r="G32" s="629"/>
      <c r="H32" s="642">
        <v>0</v>
      </c>
      <c r="I32" s="629">
        <v>2</v>
      </c>
      <c r="J32" s="629">
        <v>490.84</v>
      </c>
      <c r="K32" s="642">
        <v>1</v>
      </c>
      <c r="L32" s="629">
        <v>2</v>
      </c>
      <c r="M32" s="630">
        <v>490.84</v>
      </c>
    </row>
    <row r="33" spans="1:13" ht="14.4" customHeight="1" x14ac:dyDescent="0.3">
      <c r="A33" s="625" t="s">
        <v>543</v>
      </c>
      <c r="B33" s="626" t="s">
        <v>3119</v>
      </c>
      <c r="C33" s="626" t="s">
        <v>1259</v>
      </c>
      <c r="D33" s="626" t="s">
        <v>3126</v>
      </c>
      <c r="E33" s="626" t="s">
        <v>3127</v>
      </c>
      <c r="F33" s="629"/>
      <c r="G33" s="629"/>
      <c r="H33" s="642">
        <v>0</v>
      </c>
      <c r="I33" s="629">
        <v>4</v>
      </c>
      <c r="J33" s="629">
        <v>1056.5029900760121</v>
      </c>
      <c r="K33" s="642">
        <v>1</v>
      </c>
      <c r="L33" s="629">
        <v>4</v>
      </c>
      <c r="M33" s="630">
        <v>1056.5029900760121</v>
      </c>
    </row>
    <row r="34" spans="1:13" ht="14.4" customHeight="1" x14ac:dyDescent="0.3">
      <c r="A34" s="625" t="s">
        <v>543</v>
      </c>
      <c r="B34" s="626" t="s">
        <v>3128</v>
      </c>
      <c r="C34" s="626" t="s">
        <v>1188</v>
      </c>
      <c r="D34" s="626" t="s">
        <v>3129</v>
      </c>
      <c r="E34" s="626" t="s">
        <v>3130</v>
      </c>
      <c r="F34" s="629">
        <v>1</v>
      </c>
      <c r="G34" s="629">
        <v>141.66</v>
      </c>
      <c r="H34" s="642">
        <v>1</v>
      </c>
      <c r="I34" s="629"/>
      <c r="J34" s="629"/>
      <c r="K34" s="642">
        <v>0</v>
      </c>
      <c r="L34" s="629">
        <v>1</v>
      </c>
      <c r="M34" s="630">
        <v>141.66</v>
      </c>
    </row>
    <row r="35" spans="1:13" ht="14.4" customHeight="1" x14ac:dyDescent="0.3">
      <c r="A35" s="625" t="s">
        <v>543</v>
      </c>
      <c r="B35" s="626" t="s">
        <v>3128</v>
      </c>
      <c r="C35" s="626" t="s">
        <v>1236</v>
      </c>
      <c r="D35" s="626" t="s">
        <v>1237</v>
      </c>
      <c r="E35" s="626" t="s">
        <v>3131</v>
      </c>
      <c r="F35" s="629"/>
      <c r="G35" s="629"/>
      <c r="H35" s="642">
        <v>0</v>
      </c>
      <c r="I35" s="629">
        <v>5</v>
      </c>
      <c r="J35" s="629">
        <v>792.02786241383808</v>
      </c>
      <c r="K35" s="642">
        <v>1</v>
      </c>
      <c r="L35" s="629">
        <v>5</v>
      </c>
      <c r="M35" s="630">
        <v>792.02786241383808</v>
      </c>
    </row>
    <row r="36" spans="1:13" ht="14.4" customHeight="1" x14ac:dyDescent="0.3">
      <c r="A36" s="625" t="s">
        <v>543</v>
      </c>
      <c r="B36" s="626" t="s">
        <v>3128</v>
      </c>
      <c r="C36" s="626" t="s">
        <v>1255</v>
      </c>
      <c r="D36" s="626" t="s">
        <v>3132</v>
      </c>
      <c r="E36" s="626" t="s">
        <v>1234</v>
      </c>
      <c r="F36" s="629"/>
      <c r="G36" s="629"/>
      <c r="H36" s="642">
        <v>0</v>
      </c>
      <c r="I36" s="629">
        <v>692</v>
      </c>
      <c r="J36" s="629">
        <v>52094.675922281793</v>
      </c>
      <c r="K36" s="642">
        <v>1</v>
      </c>
      <c r="L36" s="629">
        <v>692</v>
      </c>
      <c r="M36" s="630">
        <v>52094.675922281793</v>
      </c>
    </row>
    <row r="37" spans="1:13" ht="14.4" customHeight="1" x14ac:dyDescent="0.3">
      <c r="A37" s="625" t="s">
        <v>543</v>
      </c>
      <c r="B37" s="626" t="s">
        <v>3133</v>
      </c>
      <c r="C37" s="626" t="s">
        <v>1243</v>
      </c>
      <c r="D37" s="626" t="s">
        <v>1244</v>
      </c>
      <c r="E37" s="626" t="s">
        <v>3134</v>
      </c>
      <c r="F37" s="629"/>
      <c r="G37" s="629"/>
      <c r="H37" s="642">
        <v>0</v>
      </c>
      <c r="I37" s="629">
        <v>1</v>
      </c>
      <c r="J37" s="629">
        <v>153.30000000000001</v>
      </c>
      <c r="K37" s="642">
        <v>1</v>
      </c>
      <c r="L37" s="629">
        <v>1</v>
      </c>
      <c r="M37" s="630">
        <v>153.30000000000001</v>
      </c>
    </row>
    <row r="38" spans="1:13" ht="14.4" customHeight="1" x14ac:dyDescent="0.3">
      <c r="A38" s="625" t="s">
        <v>543</v>
      </c>
      <c r="B38" s="626" t="s">
        <v>3135</v>
      </c>
      <c r="C38" s="626" t="s">
        <v>1270</v>
      </c>
      <c r="D38" s="626" t="s">
        <v>1271</v>
      </c>
      <c r="E38" s="626" t="s">
        <v>1272</v>
      </c>
      <c r="F38" s="629"/>
      <c r="G38" s="629"/>
      <c r="H38" s="642">
        <v>0</v>
      </c>
      <c r="I38" s="629">
        <v>1</v>
      </c>
      <c r="J38" s="629">
        <v>166.60858617793301</v>
      </c>
      <c r="K38" s="642">
        <v>1</v>
      </c>
      <c r="L38" s="629">
        <v>1</v>
      </c>
      <c r="M38" s="630">
        <v>166.60858617793301</v>
      </c>
    </row>
    <row r="39" spans="1:13" ht="14.4" customHeight="1" x14ac:dyDescent="0.3">
      <c r="A39" s="625" t="s">
        <v>543</v>
      </c>
      <c r="B39" s="626" t="s">
        <v>3136</v>
      </c>
      <c r="C39" s="626" t="s">
        <v>1274</v>
      </c>
      <c r="D39" s="626" t="s">
        <v>2904</v>
      </c>
      <c r="E39" s="626" t="s">
        <v>3137</v>
      </c>
      <c r="F39" s="629"/>
      <c r="G39" s="629"/>
      <c r="H39" s="642">
        <v>0</v>
      </c>
      <c r="I39" s="629">
        <v>4</v>
      </c>
      <c r="J39" s="629">
        <v>296.00769450291801</v>
      </c>
      <c r="K39" s="642">
        <v>1</v>
      </c>
      <c r="L39" s="629">
        <v>4</v>
      </c>
      <c r="M39" s="630">
        <v>296.00769450291801</v>
      </c>
    </row>
    <row r="40" spans="1:13" ht="14.4" customHeight="1" x14ac:dyDescent="0.3">
      <c r="A40" s="625" t="s">
        <v>543</v>
      </c>
      <c r="B40" s="626" t="s">
        <v>3136</v>
      </c>
      <c r="C40" s="626" t="s">
        <v>1229</v>
      </c>
      <c r="D40" s="626" t="s">
        <v>2904</v>
      </c>
      <c r="E40" s="626" t="s">
        <v>3138</v>
      </c>
      <c r="F40" s="629"/>
      <c r="G40" s="629"/>
      <c r="H40" s="642">
        <v>0</v>
      </c>
      <c r="I40" s="629">
        <v>27</v>
      </c>
      <c r="J40" s="629">
        <v>2388.9193467491245</v>
      </c>
      <c r="K40" s="642">
        <v>1</v>
      </c>
      <c r="L40" s="629">
        <v>27</v>
      </c>
      <c r="M40" s="630">
        <v>2388.9193467491245</v>
      </c>
    </row>
    <row r="41" spans="1:13" ht="14.4" customHeight="1" x14ac:dyDescent="0.3">
      <c r="A41" s="625" t="s">
        <v>543</v>
      </c>
      <c r="B41" s="626" t="s">
        <v>3139</v>
      </c>
      <c r="C41" s="626" t="s">
        <v>1240</v>
      </c>
      <c r="D41" s="626" t="s">
        <v>1241</v>
      </c>
      <c r="E41" s="626" t="s">
        <v>3131</v>
      </c>
      <c r="F41" s="629"/>
      <c r="G41" s="629"/>
      <c r="H41" s="642">
        <v>0</v>
      </c>
      <c r="I41" s="629">
        <v>2</v>
      </c>
      <c r="J41" s="629">
        <v>114.7402426731464</v>
      </c>
      <c r="K41" s="642">
        <v>1</v>
      </c>
      <c r="L41" s="629">
        <v>2</v>
      </c>
      <c r="M41" s="630">
        <v>114.7402426731464</v>
      </c>
    </row>
    <row r="42" spans="1:13" ht="14.4" customHeight="1" x14ac:dyDescent="0.3">
      <c r="A42" s="625" t="s">
        <v>543</v>
      </c>
      <c r="B42" s="626" t="s">
        <v>3139</v>
      </c>
      <c r="C42" s="626" t="s">
        <v>1247</v>
      </c>
      <c r="D42" s="626" t="s">
        <v>3140</v>
      </c>
      <c r="E42" s="626" t="s">
        <v>3141</v>
      </c>
      <c r="F42" s="629"/>
      <c r="G42" s="629"/>
      <c r="H42" s="642">
        <v>0</v>
      </c>
      <c r="I42" s="629">
        <v>9</v>
      </c>
      <c r="J42" s="629">
        <v>867.24</v>
      </c>
      <c r="K42" s="642">
        <v>1</v>
      </c>
      <c r="L42" s="629">
        <v>9</v>
      </c>
      <c r="M42" s="630">
        <v>867.24</v>
      </c>
    </row>
    <row r="43" spans="1:13" ht="14.4" customHeight="1" x14ac:dyDescent="0.3">
      <c r="A43" s="625" t="s">
        <v>543</v>
      </c>
      <c r="B43" s="626" t="s">
        <v>3142</v>
      </c>
      <c r="C43" s="626" t="s">
        <v>1263</v>
      </c>
      <c r="D43" s="626" t="s">
        <v>3143</v>
      </c>
      <c r="E43" s="626" t="s">
        <v>1893</v>
      </c>
      <c r="F43" s="629"/>
      <c r="G43" s="629"/>
      <c r="H43" s="642">
        <v>0</v>
      </c>
      <c r="I43" s="629">
        <v>10</v>
      </c>
      <c r="J43" s="629">
        <v>3238.6414056820399</v>
      </c>
      <c r="K43" s="642">
        <v>1</v>
      </c>
      <c r="L43" s="629">
        <v>10</v>
      </c>
      <c r="M43" s="630">
        <v>3238.6414056820399</v>
      </c>
    </row>
    <row r="44" spans="1:13" ht="14.4" customHeight="1" x14ac:dyDescent="0.3">
      <c r="A44" s="625" t="s">
        <v>543</v>
      </c>
      <c r="B44" s="626" t="s">
        <v>3144</v>
      </c>
      <c r="C44" s="626" t="s">
        <v>1138</v>
      </c>
      <c r="D44" s="626" t="s">
        <v>1067</v>
      </c>
      <c r="E44" s="626" t="s">
        <v>3145</v>
      </c>
      <c r="F44" s="629"/>
      <c r="G44" s="629"/>
      <c r="H44" s="642">
        <v>0</v>
      </c>
      <c r="I44" s="629">
        <v>16</v>
      </c>
      <c r="J44" s="629">
        <v>1161.8701077632372</v>
      </c>
      <c r="K44" s="642">
        <v>1</v>
      </c>
      <c r="L44" s="629">
        <v>16</v>
      </c>
      <c r="M44" s="630">
        <v>1161.8701077632372</v>
      </c>
    </row>
    <row r="45" spans="1:13" ht="14.4" customHeight="1" x14ac:dyDescent="0.3">
      <c r="A45" s="625" t="s">
        <v>543</v>
      </c>
      <c r="B45" s="626" t="s">
        <v>3144</v>
      </c>
      <c r="C45" s="626" t="s">
        <v>1066</v>
      </c>
      <c r="D45" s="626" t="s">
        <v>1067</v>
      </c>
      <c r="E45" s="626" t="s">
        <v>3146</v>
      </c>
      <c r="F45" s="629"/>
      <c r="G45" s="629"/>
      <c r="H45" s="642">
        <v>0</v>
      </c>
      <c r="I45" s="629">
        <v>5</v>
      </c>
      <c r="J45" s="629">
        <v>665.92040584799099</v>
      </c>
      <c r="K45" s="642">
        <v>1</v>
      </c>
      <c r="L45" s="629">
        <v>5</v>
      </c>
      <c r="M45" s="630">
        <v>665.92040584799099</v>
      </c>
    </row>
    <row r="46" spans="1:13" ht="14.4" customHeight="1" x14ac:dyDescent="0.3">
      <c r="A46" s="625" t="s">
        <v>543</v>
      </c>
      <c r="B46" s="626" t="s">
        <v>3147</v>
      </c>
      <c r="C46" s="626" t="s">
        <v>556</v>
      </c>
      <c r="D46" s="626" t="s">
        <v>3148</v>
      </c>
      <c r="E46" s="626" t="s">
        <v>3149</v>
      </c>
      <c r="F46" s="629">
        <v>1</v>
      </c>
      <c r="G46" s="629">
        <v>61.1</v>
      </c>
      <c r="H46" s="642">
        <v>1</v>
      </c>
      <c r="I46" s="629"/>
      <c r="J46" s="629"/>
      <c r="K46" s="642">
        <v>0</v>
      </c>
      <c r="L46" s="629">
        <v>1</v>
      </c>
      <c r="M46" s="630">
        <v>61.1</v>
      </c>
    </row>
    <row r="47" spans="1:13" ht="14.4" customHeight="1" x14ac:dyDescent="0.3">
      <c r="A47" s="625" t="s">
        <v>543</v>
      </c>
      <c r="B47" s="626" t="s">
        <v>3150</v>
      </c>
      <c r="C47" s="626" t="s">
        <v>1076</v>
      </c>
      <c r="D47" s="626" t="s">
        <v>1077</v>
      </c>
      <c r="E47" s="626" t="s">
        <v>1078</v>
      </c>
      <c r="F47" s="629"/>
      <c r="G47" s="629"/>
      <c r="H47" s="642">
        <v>0</v>
      </c>
      <c r="I47" s="629">
        <v>7</v>
      </c>
      <c r="J47" s="629">
        <v>281.89020311743059</v>
      </c>
      <c r="K47" s="642">
        <v>1</v>
      </c>
      <c r="L47" s="629">
        <v>7</v>
      </c>
      <c r="M47" s="630">
        <v>281.89020311743059</v>
      </c>
    </row>
    <row r="48" spans="1:13" ht="14.4" customHeight="1" x14ac:dyDescent="0.3">
      <c r="A48" s="625" t="s">
        <v>543</v>
      </c>
      <c r="B48" s="626" t="s">
        <v>3150</v>
      </c>
      <c r="C48" s="626" t="s">
        <v>1080</v>
      </c>
      <c r="D48" s="626" t="s">
        <v>1081</v>
      </c>
      <c r="E48" s="626" t="s">
        <v>1082</v>
      </c>
      <c r="F48" s="629"/>
      <c r="G48" s="629"/>
      <c r="H48" s="642">
        <v>0</v>
      </c>
      <c r="I48" s="629">
        <v>13</v>
      </c>
      <c r="J48" s="629">
        <v>795.78059762047019</v>
      </c>
      <c r="K48" s="642">
        <v>1</v>
      </c>
      <c r="L48" s="629">
        <v>13</v>
      </c>
      <c r="M48" s="630">
        <v>795.78059762047019</v>
      </c>
    </row>
    <row r="49" spans="1:13" ht="14.4" customHeight="1" x14ac:dyDescent="0.3">
      <c r="A49" s="625" t="s">
        <v>543</v>
      </c>
      <c r="B49" s="626" t="s">
        <v>3150</v>
      </c>
      <c r="C49" s="626" t="s">
        <v>1084</v>
      </c>
      <c r="D49" s="626" t="s">
        <v>1085</v>
      </c>
      <c r="E49" s="626" t="s">
        <v>1086</v>
      </c>
      <c r="F49" s="629"/>
      <c r="G49" s="629"/>
      <c r="H49" s="642">
        <v>0</v>
      </c>
      <c r="I49" s="629">
        <v>4</v>
      </c>
      <c r="J49" s="629">
        <v>235.85992251853219</v>
      </c>
      <c r="K49" s="642">
        <v>1</v>
      </c>
      <c r="L49" s="629">
        <v>4</v>
      </c>
      <c r="M49" s="630">
        <v>235.85992251853219</v>
      </c>
    </row>
    <row r="50" spans="1:13" ht="14.4" customHeight="1" x14ac:dyDescent="0.3">
      <c r="A50" s="625" t="s">
        <v>543</v>
      </c>
      <c r="B50" s="626" t="s">
        <v>3150</v>
      </c>
      <c r="C50" s="626" t="s">
        <v>1104</v>
      </c>
      <c r="D50" s="626" t="s">
        <v>1105</v>
      </c>
      <c r="E50" s="626" t="s">
        <v>3151</v>
      </c>
      <c r="F50" s="629"/>
      <c r="G50" s="629"/>
      <c r="H50" s="642">
        <v>0</v>
      </c>
      <c r="I50" s="629">
        <v>1</v>
      </c>
      <c r="J50" s="629">
        <v>99.41</v>
      </c>
      <c r="K50" s="642">
        <v>1</v>
      </c>
      <c r="L50" s="629">
        <v>1</v>
      </c>
      <c r="M50" s="630">
        <v>99.41</v>
      </c>
    </row>
    <row r="51" spans="1:13" ht="14.4" customHeight="1" x14ac:dyDescent="0.3">
      <c r="A51" s="625" t="s">
        <v>543</v>
      </c>
      <c r="B51" s="626" t="s">
        <v>3152</v>
      </c>
      <c r="C51" s="626" t="s">
        <v>1180</v>
      </c>
      <c r="D51" s="626" t="s">
        <v>3153</v>
      </c>
      <c r="E51" s="626" t="s">
        <v>3154</v>
      </c>
      <c r="F51" s="629"/>
      <c r="G51" s="629"/>
      <c r="H51" s="642">
        <v>0</v>
      </c>
      <c r="I51" s="629">
        <v>1</v>
      </c>
      <c r="J51" s="629">
        <v>188.55048576737599</v>
      </c>
      <c r="K51" s="642">
        <v>1</v>
      </c>
      <c r="L51" s="629">
        <v>1</v>
      </c>
      <c r="M51" s="630">
        <v>188.55048576737599</v>
      </c>
    </row>
    <row r="52" spans="1:13" ht="14.4" customHeight="1" x14ac:dyDescent="0.3">
      <c r="A52" s="625" t="s">
        <v>543</v>
      </c>
      <c r="B52" s="626" t="s">
        <v>3152</v>
      </c>
      <c r="C52" s="626" t="s">
        <v>1157</v>
      </c>
      <c r="D52" s="626" t="s">
        <v>3155</v>
      </c>
      <c r="E52" s="626" t="s">
        <v>3156</v>
      </c>
      <c r="F52" s="629"/>
      <c r="G52" s="629"/>
      <c r="H52" s="642">
        <v>0</v>
      </c>
      <c r="I52" s="629">
        <v>1</v>
      </c>
      <c r="J52" s="629">
        <v>102.7</v>
      </c>
      <c r="K52" s="642">
        <v>1</v>
      </c>
      <c r="L52" s="629">
        <v>1</v>
      </c>
      <c r="M52" s="630">
        <v>102.7</v>
      </c>
    </row>
    <row r="53" spans="1:13" ht="14.4" customHeight="1" x14ac:dyDescent="0.3">
      <c r="A53" s="625" t="s">
        <v>543</v>
      </c>
      <c r="B53" s="626" t="s">
        <v>3157</v>
      </c>
      <c r="C53" s="626" t="s">
        <v>1176</v>
      </c>
      <c r="D53" s="626" t="s">
        <v>3158</v>
      </c>
      <c r="E53" s="626" t="s">
        <v>3159</v>
      </c>
      <c r="F53" s="629"/>
      <c r="G53" s="629"/>
      <c r="H53" s="642">
        <v>0</v>
      </c>
      <c r="I53" s="629">
        <v>1</v>
      </c>
      <c r="J53" s="629">
        <v>84.35</v>
      </c>
      <c r="K53" s="642">
        <v>1</v>
      </c>
      <c r="L53" s="629">
        <v>1</v>
      </c>
      <c r="M53" s="630">
        <v>84.35</v>
      </c>
    </row>
    <row r="54" spans="1:13" ht="14.4" customHeight="1" x14ac:dyDescent="0.3">
      <c r="A54" s="625" t="s">
        <v>543</v>
      </c>
      <c r="B54" s="626" t="s">
        <v>3157</v>
      </c>
      <c r="C54" s="626" t="s">
        <v>1112</v>
      </c>
      <c r="D54" s="626" t="s">
        <v>3160</v>
      </c>
      <c r="E54" s="626" t="s">
        <v>3161</v>
      </c>
      <c r="F54" s="629"/>
      <c r="G54" s="629"/>
      <c r="H54" s="642">
        <v>0</v>
      </c>
      <c r="I54" s="629">
        <v>1</v>
      </c>
      <c r="J54" s="629">
        <v>337.15</v>
      </c>
      <c r="K54" s="642">
        <v>1</v>
      </c>
      <c r="L54" s="629">
        <v>1</v>
      </c>
      <c r="M54" s="630">
        <v>337.15</v>
      </c>
    </row>
    <row r="55" spans="1:13" ht="14.4" customHeight="1" x14ac:dyDescent="0.3">
      <c r="A55" s="625" t="s">
        <v>543</v>
      </c>
      <c r="B55" s="626" t="s">
        <v>3162</v>
      </c>
      <c r="C55" s="626" t="s">
        <v>1127</v>
      </c>
      <c r="D55" s="626" t="s">
        <v>3163</v>
      </c>
      <c r="E55" s="626" t="s">
        <v>3164</v>
      </c>
      <c r="F55" s="629"/>
      <c r="G55" s="629"/>
      <c r="H55" s="642">
        <v>0</v>
      </c>
      <c r="I55" s="629">
        <v>1</v>
      </c>
      <c r="J55" s="629">
        <v>88.61</v>
      </c>
      <c r="K55" s="642">
        <v>1</v>
      </c>
      <c r="L55" s="629">
        <v>1</v>
      </c>
      <c r="M55" s="630">
        <v>88.61</v>
      </c>
    </row>
    <row r="56" spans="1:13" ht="14.4" customHeight="1" x14ac:dyDescent="0.3">
      <c r="A56" s="625" t="s">
        <v>543</v>
      </c>
      <c r="B56" s="626" t="s">
        <v>3165</v>
      </c>
      <c r="C56" s="626" t="s">
        <v>1141</v>
      </c>
      <c r="D56" s="626" t="s">
        <v>1142</v>
      </c>
      <c r="E56" s="626" t="s">
        <v>3166</v>
      </c>
      <c r="F56" s="629"/>
      <c r="G56" s="629"/>
      <c r="H56" s="642">
        <v>0</v>
      </c>
      <c r="I56" s="629">
        <v>5</v>
      </c>
      <c r="J56" s="629">
        <v>643.61999999999989</v>
      </c>
      <c r="K56" s="642">
        <v>1</v>
      </c>
      <c r="L56" s="629">
        <v>5</v>
      </c>
      <c r="M56" s="630">
        <v>643.61999999999989</v>
      </c>
    </row>
    <row r="57" spans="1:13" ht="14.4" customHeight="1" x14ac:dyDescent="0.3">
      <c r="A57" s="625" t="s">
        <v>543</v>
      </c>
      <c r="B57" s="626" t="s">
        <v>3167</v>
      </c>
      <c r="C57" s="626" t="s">
        <v>1161</v>
      </c>
      <c r="D57" s="626" t="s">
        <v>1162</v>
      </c>
      <c r="E57" s="626" t="s">
        <v>1163</v>
      </c>
      <c r="F57" s="629"/>
      <c r="G57" s="629"/>
      <c r="H57" s="642">
        <v>0</v>
      </c>
      <c r="I57" s="629">
        <v>1</v>
      </c>
      <c r="J57" s="629">
        <v>174.24007610348801</v>
      </c>
      <c r="K57" s="642">
        <v>1</v>
      </c>
      <c r="L57" s="629">
        <v>1</v>
      </c>
      <c r="M57" s="630">
        <v>174.24007610348801</v>
      </c>
    </row>
    <row r="58" spans="1:13" ht="14.4" customHeight="1" x14ac:dyDescent="0.3">
      <c r="A58" s="625" t="s">
        <v>543</v>
      </c>
      <c r="B58" s="626" t="s">
        <v>3168</v>
      </c>
      <c r="C58" s="626" t="s">
        <v>1062</v>
      </c>
      <c r="D58" s="626" t="s">
        <v>1063</v>
      </c>
      <c r="E58" s="626" t="s">
        <v>1064</v>
      </c>
      <c r="F58" s="629"/>
      <c r="G58" s="629"/>
      <c r="H58" s="642">
        <v>0</v>
      </c>
      <c r="I58" s="629">
        <v>1</v>
      </c>
      <c r="J58" s="629">
        <v>94.959999999999894</v>
      </c>
      <c r="K58" s="642">
        <v>1</v>
      </c>
      <c r="L58" s="629">
        <v>1</v>
      </c>
      <c r="M58" s="630">
        <v>94.959999999999894</v>
      </c>
    </row>
    <row r="59" spans="1:13" ht="14.4" customHeight="1" x14ac:dyDescent="0.3">
      <c r="A59" s="625" t="s">
        <v>543</v>
      </c>
      <c r="B59" s="626" t="s">
        <v>3169</v>
      </c>
      <c r="C59" s="626" t="s">
        <v>1145</v>
      </c>
      <c r="D59" s="626" t="s">
        <v>1146</v>
      </c>
      <c r="E59" s="626" t="s">
        <v>3170</v>
      </c>
      <c r="F59" s="629"/>
      <c r="G59" s="629"/>
      <c r="H59" s="642">
        <v>0</v>
      </c>
      <c r="I59" s="629">
        <v>2</v>
      </c>
      <c r="J59" s="629">
        <v>105.6198169604351</v>
      </c>
      <c r="K59" s="642">
        <v>1</v>
      </c>
      <c r="L59" s="629">
        <v>2</v>
      </c>
      <c r="M59" s="630">
        <v>105.6198169604351</v>
      </c>
    </row>
    <row r="60" spans="1:13" ht="14.4" customHeight="1" x14ac:dyDescent="0.3">
      <c r="A60" s="625" t="s">
        <v>543</v>
      </c>
      <c r="B60" s="626" t="s">
        <v>3171</v>
      </c>
      <c r="C60" s="626" t="s">
        <v>1108</v>
      </c>
      <c r="D60" s="626" t="s">
        <v>1109</v>
      </c>
      <c r="E60" s="626" t="s">
        <v>734</v>
      </c>
      <c r="F60" s="629"/>
      <c r="G60" s="629"/>
      <c r="H60" s="642">
        <v>0</v>
      </c>
      <c r="I60" s="629">
        <v>4</v>
      </c>
      <c r="J60" s="629">
        <v>232.41950233477098</v>
      </c>
      <c r="K60" s="642">
        <v>1</v>
      </c>
      <c r="L60" s="629">
        <v>4</v>
      </c>
      <c r="M60" s="630">
        <v>232.41950233477098</v>
      </c>
    </row>
    <row r="61" spans="1:13" ht="14.4" customHeight="1" x14ac:dyDescent="0.3">
      <c r="A61" s="625" t="s">
        <v>547</v>
      </c>
      <c r="B61" s="626" t="s">
        <v>3086</v>
      </c>
      <c r="C61" s="626" t="s">
        <v>1116</v>
      </c>
      <c r="D61" s="626" t="s">
        <v>3087</v>
      </c>
      <c r="E61" s="626" t="s">
        <v>3088</v>
      </c>
      <c r="F61" s="629"/>
      <c r="G61" s="629"/>
      <c r="H61" s="642">
        <v>0</v>
      </c>
      <c r="I61" s="629">
        <v>15</v>
      </c>
      <c r="J61" s="629">
        <v>707.05</v>
      </c>
      <c r="K61" s="642">
        <v>1</v>
      </c>
      <c r="L61" s="629">
        <v>15</v>
      </c>
      <c r="M61" s="630">
        <v>707.05</v>
      </c>
    </row>
    <row r="62" spans="1:13" ht="14.4" customHeight="1" x14ac:dyDescent="0.3">
      <c r="A62" s="625" t="s">
        <v>547</v>
      </c>
      <c r="B62" s="626" t="s">
        <v>3086</v>
      </c>
      <c r="C62" s="626" t="s">
        <v>1124</v>
      </c>
      <c r="D62" s="626" t="s">
        <v>3089</v>
      </c>
      <c r="E62" s="626" t="s">
        <v>3090</v>
      </c>
      <c r="F62" s="629"/>
      <c r="G62" s="629"/>
      <c r="H62" s="642">
        <v>0</v>
      </c>
      <c r="I62" s="629">
        <v>4</v>
      </c>
      <c r="J62" s="629">
        <v>284.69965128473564</v>
      </c>
      <c r="K62" s="642">
        <v>1</v>
      </c>
      <c r="L62" s="629">
        <v>4</v>
      </c>
      <c r="M62" s="630">
        <v>284.69965128473564</v>
      </c>
    </row>
    <row r="63" spans="1:13" ht="14.4" customHeight="1" x14ac:dyDescent="0.3">
      <c r="A63" s="625" t="s">
        <v>547</v>
      </c>
      <c r="B63" s="626" t="s">
        <v>3086</v>
      </c>
      <c r="C63" s="626" t="s">
        <v>1319</v>
      </c>
      <c r="D63" s="626" t="s">
        <v>3172</v>
      </c>
      <c r="E63" s="626" t="s">
        <v>3088</v>
      </c>
      <c r="F63" s="629">
        <v>1</v>
      </c>
      <c r="G63" s="629">
        <v>32.8100025174395</v>
      </c>
      <c r="H63" s="642">
        <v>1</v>
      </c>
      <c r="I63" s="629"/>
      <c r="J63" s="629"/>
      <c r="K63" s="642">
        <v>0</v>
      </c>
      <c r="L63" s="629">
        <v>1</v>
      </c>
      <c r="M63" s="630">
        <v>32.8100025174395</v>
      </c>
    </row>
    <row r="64" spans="1:13" ht="14.4" customHeight="1" x14ac:dyDescent="0.3">
      <c r="A64" s="625" t="s">
        <v>547</v>
      </c>
      <c r="B64" s="626" t="s">
        <v>3091</v>
      </c>
      <c r="C64" s="626" t="s">
        <v>655</v>
      </c>
      <c r="D64" s="626" t="s">
        <v>656</v>
      </c>
      <c r="E64" s="626" t="s">
        <v>657</v>
      </c>
      <c r="F64" s="629"/>
      <c r="G64" s="629"/>
      <c r="H64" s="642">
        <v>0</v>
      </c>
      <c r="I64" s="629">
        <v>7</v>
      </c>
      <c r="J64" s="629">
        <v>2142.7598432145128</v>
      </c>
      <c r="K64" s="642">
        <v>1</v>
      </c>
      <c r="L64" s="629">
        <v>7</v>
      </c>
      <c r="M64" s="630">
        <v>2142.7598432145128</v>
      </c>
    </row>
    <row r="65" spans="1:13" ht="14.4" customHeight="1" x14ac:dyDescent="0.3">
      <c r="A65" s="625" t="s">
        <v>547</v>
      </c>
      <c r="B65" s="626" t="s">
        <v>3091</v>
      </c>
      <c r="C65" s="626" t="s">
        <v>568</v>
      </c>
      <c r="D65" s="626" t="s">
        <v>3092</v>
      </c>
      <c r="E65" s="626" t="s">
        <v>3093</v>
      </c>
      <c r="F65" s="629"/>
      <c r="G65" s="629"/>
      <c r="H65" s="642">
        <v>0</v>
      </c>
      <c r="I65" s="629">
        <v>21</v>
      </c>
      <c r="J65" s="629">
        <v>1631.2428785796101</v>
      </c>
      <c r="K65" s="642">
        <v>1</v>
      </c>
      <c r="L65" s="629">
        <v>21</v>
      </c>
      <c r="M65" s="630">
        <v>1631.2428785796101</v>
      </c>
    </row>
    <row r="66" spans="1:13" ht="14.4" customHeight="1" x14ac:dyDescent="0.3">
      <c r="A66" s="625" t="s">
        <v>547</v>
      </c>
      <c r="B66" s="626" t="s">
        <v>3094</v>
      </c>
      <c r="C66" s="626" t="s">
        <v>1301</v>
      </c>
      <c r="D66" s="626" t="s">
        <v>1302</v>
      </c>
      <c r="E66" s="626" t="s">
        <v>1303</v>
      </c>
      <c r="F66" s="629">
        <v>1</v>
      </c>
      <c r="G66" s="629">
        <v>70.209999999999994</v>
      </c>
      <c r="H66" s="642">
        <v>1</v>
      </c>
      <c r="I66" s="629"/>
      <c r="J66" s="629"/>
      <c r="K66" s="642">
        <v>0</v>
      </c>
      <c r="L66" s="629">
        <v>1</v>
      </c>
      <c r="M66" s="630">
        <v>70.209999999999994</v>
      </c>
    </row>
    <row r="67" spans="1:13" ht="14.4" customHeight="1" x14ac:dyDescent="0.3">
      <c r="A67" s="625" t="s">
        <v>547</v>
      </c>
      <c r="B67" s="626" t="s">
        <v>3094</v>
      </c>
      <c r="C67" s="626" t="s">
        <v>1806</v>
      </c>
      <c r="D67" s="626" t="s">
        <v>1807</v>
      </c>
      <c r="E67" s="626" t="s">
        <v>3173</v>
      </c>
      <c r="F67" s="629">
        <v>1</v>
      </c>
      <c r="G67" s="629">
        <v>157.25</v>
      </c>
      <c r="H67" s="642">
        <v>1</v>
      </c>
      <c r="I67" s="629"/>
      <c r="J67" s="629"/>
      <c r="K67" s="642">
        <v>0</v>
      </c>
      <c r="L67" s="629">
        <v>1</v>
      </c>
      <c r="M67" s="630">
        <v>157.25</v>
      </c>
    </row>
    <row r="68" spans="1:13" ht="14.4" customHeight="1" x14ac:dyDescent="0.3">
      <c r="A68" s="625" t="s">
        <v>547</v>
      </c>
      <c r="B68" s="626" t="s">
        <v>3094</v>
      </c>
      <c r="C68" s="626" t="s">
        <v>1153</v>
      </c>
      <c r="D68" s="626" t="s">
        <v>1154</v>
      </c>
      <c r="E68" s="626" t="s">
        <v>1155</v>
      </c>
      <c r="F68" s="629"/>
      <c r="G68" s="629"/>
      <c r="H68" s="642">
        <v>0</v>
      </c>
      <c r="I68" s="629">
        <v>12</v>
      </c>
      <c r="J68" s="629">
        <v>852.03930423757151</v>
      </c>
      <c r="K68" s="642">
        <v>1</v>
      </c>
      <c r="L68" s="629">
        <v>12</v>
      </c>
      <c r="M68" s="630">
        <v>852.03930423757151</v>
      </c>
    </row>
    <row r="69" spans="1:13" ht="14.4" customHeight="1" x14ac:dyDescent="0.3">
      <c r="A69" s="625" t="s">
        <v>547</v>
      </c>
      <c r="B69" s="626" t="s">
        <v>3095</v>
      </c>
      <c r="C69" s="626" t="s">
        <v>1312</v>
      </c>
      <c r="D69" s="626" t="s">
        <v>1313</v>
      </c>
      <c r="E69" s="626" t="s">
        <v>3174</v>
      </c>
      <c r="F69" s="629">
        <v>1</v>
      </c>
      <c r="G69" s="629">
        <v>95.73</v>
      </c>
      <c r="H69" s="642">
        <v>1</v>
      </c>
      <c r="I69" s="629"/>
      <c r="J69" s="629"/>
      <c r="K69" s="642">
        <v>0</v>
      </c>
      <c r="L69" s="629">
        <v>1</v>
      </c>
      <c r="M69" s="630">
        <v>95.73</v>
      </c>
    </row>
    <row r="70" spans="1:13" ht="14.4" customHeight="1" x14ac:dyDescent="0.3">
      <c r="A70" s="625" t="s">
        <v>547</v>
      </c>
      <c r="B70" s="626" t="s">
        <v>3095</v>
      </c>
      <c r="C70" s="626" t="s">
        <v>1800</v>
      </c>
      <c r="D70" s="626" t="s">
        <v>1150</v>
      </c>
      <c r="E70" s="626" t="s">
        <v>1801</v>
      </c>
      <c r="F70" s="629"/>
      <c r="G70" s="629"/>
      <c r="H70" s="642">
        <v>0</v>
      </c>
      <c r="I70" s="629">
        <v>2</v>
      </c>
      <c r="J70" s="629">
        <v>242.801350600055</v>
      </c>
      <c r="K70" s="642">
        <v>1</v>
      </c>
      <c r="L70" s="629">
        <v>2</v>
      </c>
      <c r="M70" s="630">
        <v>242.801350600055</v>
      </c>
    </row>
    <row r="71" spans="1:13" ht="14.4" customHeight="1" x14ac:dyDescent="0.3">
      <c r="A71" s="625" t="s">
        <v>547</v>
      </c>
      <c r="B71" s="626" t="s">
        <v>3096</v>
      </c>
      <c r="C71" s="626" t="s">
        <v>1184</v>
      </c>
      <c r="D71" s="626" t="s">
        <v>1185</v>
      </c>
      <c r="E71" s="626" t="s">
        <v>1056</v>
      </c>
      <c r="F71" s="629"/>
      <c r="G71" s="629"/>
      <c r="H71" s="642">
        <v>0</v>
      </c>
      <c r="I71" s="629">
        <v>1</v>
      </c>
      <c r="J71" s="629">
        <v>83.819298456207505</v>
      </c>
      <c r="K71" s="642">
        <v>1</v>
      </c>
      <c r="L71" s="629">
        <v>1</v>
      </c>
      <c r="M71" s="630">
        <v>83.819298456207505</v>
      </c>
    </row>
    <row r="72" spans="1:13" ht="14.4" customHeight="1" x14ac:dyDescent="0.3">
      <c r="A72" s="625" t="s">
        <v>547</v>
      </c>
      <c r="B72" s="626" t="s">
        <v>3175</v>
      </c>
      <c r="C72" s="626" t="s">
        <v>1865</v>
      </c>
      <c r="D72" s="626" t="s">
        <v>3176</v>
      </c>
      <c r="E72" s="626" t="s">
        <v>1867</v>
      </c>
      <c r="F72" s="629"/>
      <c r="G72" s="629"/>
      <c r="H72" s="642">
        <v>0</v>
      </c>
      <c r="I72" s="629">
        <v>2</v>
      </c>
      <c r="J72" s="629">
        <v>1146.82</v>
      </c>
      <c r="K72" s="642">
        <v>1</v>
      </c>
      <c r="L72" s="629">
        <v>2</v>
      </c>
      <c r="M72" s="630">
        <v>1146.82</v>
      </c>
    </row>
    <row r="73" spans="1:13" ht="14.4" customHeight="1" x14ac:dyDescent="0.3">
      <c r="A73" s="625" t="s">
        <v>547</v>
      </c>
      <c r="B73" s="626" t="s">
        <v>3177</v>
      </c>
      <c r="C73" s="626" t="s">
        <v>1810</v>
      </c>
      <c r="D73" s="626" t="s">
        <v>1811</v>
      </c>
      <c r="E73" s="626" t="s">
        <v>3178</v>
      </c>
      <c r="F73" s="629"/>
      <c r="G73" s="629"/>
      <c r="H73" s="642">
        <v>0</v>
      </c>
      <c r="I73" s="629">
        <v>2</v>
      </c>
      <c r="J73" s="629">
        <v>153.13</v>
      </c>
      <c r="K73" s="642">
        <v>1</v>
      </c>
      <c r="L73" s="629">
        <v>2</v>
      </c>
      <c r="M73" s="630">
        <v>153.13</v>
      </c>
    </row>
    <row r="74" spans="1:13" ht="14.4" customHeight="1" x14ac:dyDescent="0.3">
      <c r="A74" s="625" t="s">
        <v>547</v>
      </c>
      <c r="B74" s="626" t="s">
        <v>3179</v>
      </c>
      <c r="C74" s="626" t="s">
        <v>1861</v>
      </c>
      <c r="D74" s="626" t="s">
        <v>3180</v>
      </c>
      <c r="E74" s="626" t="s">
        <v>3181</v>
      </c>
      <c r="F74" s="629"/>
      <c r="G74" s="629"/>
      <c r="H74" s="642">
        <v>0</v>
      </c>
      <c r="I74" s="629">
        <v>5</v>
      </c>
      <c r="J74" s="629">
        <v>1541.3875352571681</v>
      </c>
      <c r="K74" s="642">
        <v>1</v>
      </c>
      <c r="L74" s="629">
        <v>5</v>
      </c>
      <c r="M74" s="630">
        <v>1541.3875352571681</v>
      </c>
    </row>
    <row r="75" spans="1:13" ht="14.4" customHeight="1" x14ac:dyDescent="0.3">
      <c r="A75" s="625" t="s">
        <v>547</v>
      </c>
      <c r="B75" s="626" t="s">
        <v>3098</v>
      </c>
      <c r="C75" s="626" t="s">
        <v>1100</v>
      </c>
      <c r="D75" s="626" t="s">
        <v>1101</v>
      </c>
      <c r="E75" s="626" t="s">
        <v>3099</v>
      </c>
      <c r="F75" s="629"/>
      <c r="G75" s="629"/>
      <c r="H75" s="642">
        <v>0</v>
      </c>
      <c r="I75" s="629">
        <v>15</v>
      </c>
      <c r="J75" s="629">
        <v>51749.985340926454</v>
      </c>
      <c r="K75" s="642">
        <v>1</v>
      </c>
      <c r="L75" s="629">
        <v>15</v>
      </c>
      <c r="M75" s="630">
        <v>51749.985340926454</v>
      </c>
    </row>
    <row r="76" spans="1:13" ht="14.4" customHeight="1" x14ac:dyDescent="0.3">
      <c r="A76" s="625" t="s">
        <v>547</v>
      </c>
      <c r="B76" s="626" t="s">
        <v>3098</v>
      </c>
      <c r="C76" s="626" t="s">
        <v>1821</v>
      </c>
      <c r="D76" s="626" t="s">
        <v>1822</v>
      </c>
      <c r="E76" s="626" t="s">
        <v>3182</v>
      </c>
      <c r="F76" s="629"/>
      <c r="G76" s="629"/>
      <c r="H76" s="642">
        <v>0</v>
      </c>
      <c r="I76" s="629">
        <v>2</v>
      </c>
      <c r="J76" s="629">
        <v>2904.12</v>
      </c>
      <c r="K76" s="642">
        <v>1</v>
      </c>
      <c r="L76" s="629">
        <v>2</v>
      </c>
      <c r="M76" s="630">
        <v>2904.12</v>
      </c>
    </row>
    <row r="77" spans="1:13" ht="14.4" customHeight="1" x14ac:dyDescent="0.3">
      <c r="A77" s="625" t="s">
        <v>547</v>
      </c>
      <c r="B77" s="626" t="s">
        <v>3098</v>
      </c>
      <c r="C77" s="626" t="s">
        <v>1825</v>
      </c>
      <c r="D77" s="626" t="s">
        <v>1822</v>
      </c>
      <c r="E77" s="626" t="s">
        <v>3183</v>
      </c>
      <c r="F77" s="629"/>
      <c r="G77" s="629"/>
      <c r="H77" s="642">
        <v>0</v>
      </c>
      <c r="I77" s="629">
        <v>3</v>
      </c>
      <c r="J77" s="629">
        <v>7432.68</v>
      </c>
      <c r="K77" s="642">
        <v>1</v>
      </c>
      <c r="L77" s="629">
        <v>3</v>
      </c>
      <c r="M77" s="630">
        <v>7432.68</v>
      </c>
    </row>
    <row r="78" spans="1:13" ht="14.4" customHeight="1" x14ac:dyDescent="0.3">
      <c r="A78" s="625" t="s">
        <v>547</v>
      </c>
      <c r="B78" s="626" t="s">
        <v>3184</v>
      </c>
      <c r="C78" s="626" t="s">
        <v>1841</v>
      </c>
      <c r="D78" s="626" t="s">
        <v>1842</v>
      </c>
      <c r="E78" s="626" t="s">
        <v>1843</v>
      </c>
      <c r="F78" s="629"/>
      <c r="G78" s="629"/>
      <c r="H78" s="642">
        <v>0</v>
      </c>
      <c r="I78" s="629">
        <v>2</v>
      </c>
      <c r="J78" s="629">
        <v>628.19786738837593</v>
      </c>
      <c r="K78" s="642">
        <v>1</v>
      </c>
      <c r="L78" s="629">
        <v>2</v>
      </c>
      <c r="M78" s="630">
        <v>628.19786738837593</v>
      </c>
    </row>
    <row r="79" spans="1:13" ht="14.4" customHeight="1" x14ac:dyDescent="0.3">
      <c r="A79" s="625" t="s">
        <v>547</v>
      </c>
      <c r="B79" s="626" t="s">
        <v>3185</v>
      </c>
      <c r="C79" s="626" t="s">
        <v>1297</v>
      </c>
      <c r="D79" s="626" t="s">
        <v>3186</v>
      </c>
      <c r="E79" s="626" t="s">
        <v>3187</v>
      </c>
      <c r="F79" s="629">
        <v>1</v>
      </c>
      <c r="G79" s="629">
        <v>136.409598698732</v>
      </c>
      <c r="H79" s="642">
        <v>1</v>
      </c>
      <c r="I79" s="629"/>
      <c r="J79" s="629"/>
      <c r="K79" s="642">
        <v>0</v>
      </c>
      <c r="L79" s="629">
        <v>1</v>
      </c>
      <c r="M79" s="630">
        <v>136.409598698732</v>
      </c>
    </row>
    <row r="80" spans="1:13" ht="14.4" customHeight="1" x14ac:dyDescent="0.3">
      <c r="A80" s="625" t="s">
        <v>547</v>
      </c>
      <c r="B80" s="626" t="s">
        <v>3188</v>
      </c>
      <c r="C80" s="626" t="s">
        <v>1792</v>
      </c>
      <c r="D80" s="626" t="s">
        <v>3189</v>
      </c>
      <c r="E80" s="626" t="s">
        <v>3190</v>
      </c>
      <c r="F80" s="629"/>
      <c r="G80" s="629"/>
      <c r="H80" s="642">
        <v>0</v>
      </c>
      <c r="I80" s="629">
        <v>1</v>
      </c>
      <c r="J80" s="629">
        <v>101.919079957218</v>
      </c>
      <c r="K80" s="642">
        <v>1</v>
      </c>
      <c r="L80" s="629">
        <v>1</v>
      </c>
      <c r="M80" s="630">
        <v>101.919079957218</v>
      </c>
    </row>
    <row r="81" spans="1:13" ht="14.4" customHeight="1" x14ac:dyDescent="0.3">
      <c r="A81" s="625" t="s">
        <v>547</v>
      </c>
      <c r="B81" s="626" t="s">
        <v>3188</v>
      </c>
      <c r="C81" s="626" t="s">
        <v>1849</v>
      </c>
      <c r="D81" s="626" t="s">
        <v>3191</v>
      </c>
      <c r="E81" s="626" t="s">
        <v>3192</v>
      </c>
      <c r="F81" s="629"/>
      <c r="G81" s="629"/>
      <c r="H81" s="642">
        <v>0</v>
      </c>
      <c r="I81" s="629">
        <v>1</v>
      </c>
      <c r="J81" s="629">
        <v>106.27986811346599</v>
      </c>
      <c r="K81" s="642">
        <v>1</v>
      </c>
      <c r="L81" s="629">
        <v>1</v>
      </c>
      <c r="M81" s="630">
        <v>106.27986811346599</v>
      </c>
    </row>
    <row r="82" spans="1:13" ht="14.4" customHeight="1" x14ac:dyDescent="0.3">
      <c r="A82" s="625" t="s">
        <v>547</v>
      </c>
      <c r="B82" s="626" t="s">
        <v>3193</v>
      </c>
      <c r="C82" s="626" t="s">
        <v>1293</v>
      </c>
      <c r="D82" s="626" t="s">
        <v>1294</v>
      </c>
      <c r="E82" s="626" t="s">
        <v>1295</v>
      </c>
      <c r="F82" s="629">
        <v>2</v>
      </c>
      <c r="G82" s="629">
        <v>132.64035035648041</v>
      </c>
      <c r="H82" s="642">
        <v>1</v>
      </c>
      <c r="I82" s="629"/>
      <c r="J82" s="629"/>
      <c r="K82" s="642">
        <v>0</v>
      </c>
      <c r="L82" s="629">
        <v>2</v>
      </c>
      <c r="M82" s="630">
        <v>132.64035035648041</v>
      </c>
    </row>
    <row r="83" spans="1:13" ht="14.4" customHeight="1" x14ac:dyDescent="0.3">
      <c r="A83" s="625" t="s">
        <v>547</v>
      </c>
      <c r="B83" s="626" t="s">
        <v>3194</v>
      </c>
      <c r="C83" s="626" t="s">
        <v>1308</v>
      </c>
      <c r="D83" s="626" t="s">
        <v>1309</v>
      </c>
      <c r="E83" s="626" t="s">
        <v>1310</v>
      </c>
      <c r="F83" s="629">
        <v>1</v>
      </c>
      <c r="G83" s="629">
        <v>72.19</v>
      </c>
      <c r="H83" s="642">
        <v>1</v>
      </c>
      <c r="I83" s="629"/>
      <c r="J83" s="629"/>
      <c r="K83" s="642">
        <v>0</v>
      </c>
      <c r="L83" s="629">
        <v>1</v>
      </c>
      <c r="M83" s="630">
        <v>72.19</v>
      </c>
    </row>
    <row r="84" spans="1:13" ht="14.4" customHeight="1" x14ac:dyDescent="0.3">
      <c r="A84" s="625" t="s">
        <v>547</v>
      </c>
      <c r="B84" s="626" t="s">
        <v>3194</v>
      </c>
      <c r="C84" s="626" t="s">
        <v>1289</v>
      </c>
      <c r="D84" s="626" t="s">
        <v>3195</v>
      </c>
      <c r="E84" s="626" t="s">
        <v>1414</v>
      </c>
      <c r="F84" s="629">
        <v>1</v>
      </c>
      <c r="G84" s="629">
        <v>104.879691456074</v>
      </c>
      <c r="H84" s="642">
        <v>1</v>
      </c>
      <c r="I84" s="629"/>
      <c r="J84" s="629"/>
      <c r="K84" s="642">
        <v>0</v>
      </c>
      <c r="L84" s="629">
        <v>1</v>
      </c>
      <c r="M84" s="630">
        <v>104.879691456074</v>
      </c>
    </row>
    <row r="85" spans="1:13" ht="14.4" customHeight="1" x14ac:dyDescent="0.3">
      <c r="A85" s="625" t="s">
        <v>547</v>
      </c>
      <c r="B85" s="626" t="s">
        <v>3196</v>
      </c>
      <c r="C85" s="626" t="s">
        <v>1277</v>
      </c>
      <c r="D85" s="626" t="s">
        <v>1278</v>
      </c>
      <c r="E85" s="626" t="s">
        <v>1279</v>
      </c>
      <c r="F85" s="629">
        <v>1</v>
      </c>
      <c r="G85" s="629">
        <v>47.92</v>
      </c>
      <c r="H85" s="642">
        <v>1</v>
      </c>
      <c r="I85" s="629"/>
      <c r="J85" s="629"/>
      <c r="K85" s="642">
        <v>0</v>
      </c>
      <c r="L85" s="629">
        <v>1</v>
      </c>
      <c r="M85" s="630">
        <v>47.92</v>
      </c>
    </row>
    <row r="86" spans="1:13" ht="14.4" customHeight="1" x14ac:dyDescent="0.3">
      <c r="A86" s="625" t="s">
        <v>547</v>
      </c>
      <c r="B86" s="626" t="s">
        <v>3100</v>
      </c>
      <c r="C86" s="626" t="s">
        <v>1096</v>
      </c>
      <c r="D86" s="626" t="s">
        <v>1097</v>
      </c>
      <c r="E86" s="626" t="s">
        <v>1098</v>
      </c>
      <c r="F86" s="629"/>
      <c r="G86" s="629"/>
      <c r="H86" s="642">
        <v>0</v>
      </c>
      <c r="I86" s="629">
        <v>2</v>
      </c>
      <c r="J86" s="629">
        <v>159.66</v>
      </c>
      <c r="K86" s="642">
        <v>1</v>
      </c>
      <c r="L86" s="629">
        <v>2</v>
      </c>
      <c r="M86" s="630">
        <v>159.66</v>
      </c>
    </row>
    <row r="87" spans="1:13" ht="14.4" customHeight="1" x14ac:dyDescent="0.3">
      <c r="A87" s="625" t="s">
        <v>547</v>
      </c>
      <c r="B87" s="626" t="s">
        <v>3101</v>
      </c>
      <c r="C87" s="626" t="s">
        <v>1316</v>
      </c>
      <c r="D87" s="626" t="s">
        <v>1317</v>
      </c>
      <c r="E87" s="626" t="s">
        <v>1064</v>
      </c>
      <c r="F87" s="629">
        <v>1</v>
      </c>
      <c r="G87" s="629">
        <v>45.0000583968435</v>
      </c>
      <c r="H87" s="642">
        <v>1</v>
      </c>
      <c r="I87" s="629"/>
      <c r="J87" s="629"/>
      <c r="K87" s="642">
        <v>0</v>
      </c>
      <c r="L87" s="629">
        <v>1</v>
      </c>
      <c r="M87" s="630">
        <v>45.0000583968435</v>
      </c>
    </row>
    <row r="88" spans="1:13" ht="14.4" customHeight="1" x14ac:dyDescent="0.3">
      <c r="A88" s="625" t="s">
        <v>547</v>
      </c>
      <c r="B88" s="626" t="s">
        <v>3101</v>
      </c>
      <c r="C88" s="626" t="s">
        <v>1803</v>
      </c>
      <c r="D88" s="626" t="s">
        <v>1804</v>
      </c>
      <c r="E88" s="626" t="s">
        <v>838</v>
      </c>
      <c r="F88" s="629"/>
      <c r="G88" s="629"/>
      <c r="H88" s="642">
        <v>0</v>
      </c>
      <c r="I88" s="629">
        <v>1</v>
      </c>
      <c r="J88" s="629">
        <v>45.549785748873703</v>
      </c>
      <c r="K88" s="642">
        <v>1</v>
      </c>
      <c r="L88" s="629">
        <v>1</v>
      </c>
      <c r="M88" s="630">
        <v>45.549785748873703</v>
      </c>
    </row>
    <row r="89" spans="1:13" ht="14.4" customHeight="1" x14ac:dyDescent="0.3">
      <c r="A89" s="625" t="s">
        <v>547</v>
      </c>
      <c r="B89" s="626" t="s">
        <v>3197</v>
      </c>
      <c r="C89" s="626" t="s">
        <v>1838</v>
      </c>
      <c r="D89" s="626" t="s">
        <v>1839</v>
      </c>
      <c r="E89" s="626" t="s">
        <v>1064</v>
      </c>
      <c r="F89" s="629"/>
      <c r="G89" s="629"/>
      <c r="H89" s="642">
        <v>0</v>
      </c>
      <c r="I89" s="629">
        <v>1</v>
      </c>
      <c r="J89" s="629">
        <v>64.540000000000006</v>
      </c>
      <c r="K89" s="642">
        <v>1</v>
      </c>
      <c r="L89" s="629">
        <v>1</v>
      </c>
      <c r="M89" s="630">
        <v>64.540000000000006</v>
      </c>
    </row>
    <row r="90" spans="1:13" ht="14.4" customHeight="1" x14ac:dyDescent="0.3">
      <c r="A90" s="625" t="s">
        <v>547</v>
      </c>
      <c r="B90" s="626" t="s">
        <v>3198</v>
      </c>
      <c r="C90" s="626" t="s">
        <v>1334</v>
      </c>
      <c r="D90" s="626" t="s">
        <v>1335</v>
      </c>
      <c r="E90" s="626" t="s">
        <v>1064</v>
      </c>
      <c r="F90" s="629">
        <v>1</v>
      </c>
      <c r="G90" s="629">
        <v>67.680003957344994</v>
      </c>
      <c r="H90" s="642">
        <v>1</v>
      </c>
      <c r="I90" s="629"/>
      <c r="J90" s="629"/>
      <c r="K90" s="642">
        <v>0</v>
      </c>
      <c r="L90" s="629">
        <v>1</v>
      </c>
      <c r="M90" s="630">
        <v>67.680003957344994</v>
      </c>
    </row>
    <row r="91" spans="1:13" ht="14.4" customHeight="1" x14ac:dyDescent="0.3">
      <c r="A91" s="625" t="s">
        <v>547</v>
      </c>
      <c r="B91" s="626" t="s">
        <v>3199</v>
      </c>
      <c r="C91" s="626" t="s">
        <v>1845</v>
      </c>
      <c r="D91" s="626" t="s">
        <v>1846</v>
      </c>
      <c r="E91" s="626" t="s">
        <v>1847</v>
      </c>
      <c r="F91" s="629"/>
      <c r="G91" s="629"/>
      <c r="H91" s="642">
        <v>0</v>
      </c>
      <c r="I91" s="629">
        <v>3</v>
      </c>
      <c r="J91" s="629">
        <v>225.77964698023129</v>
      </c>
      <c r="K91" s="642">
        <v>1</v>
      </c>
      <c r="L91" s="629">
        <v>3</v>
      </c>
      <c r="M91" s="630">
        <v>225.77964698023129</v>
      </c>
    </row>
    <row r="92" spans="1:13" ht="14.4" customHeight="1" x14ac:dyDescent="0.3">
      <c r="A92" s="625" t="s">
        <v>547</v>
      </c>
      <c r="B92" s="626" t="s">
        <v>3106</v>
      </c>
      <c r="C92" s="626" t="s">
        <v>1054</v>
      </c>
      <c r="D92" s="626" t="s">
        <v>1055</v>
      </c>
      <c r="E92" s="626" t="s">
        <v>1056</v>
      </c>
      <c r="F92" s="629">
        <v>2</v>
      </c>
      <c r="G92" s="629">
        <v>168.01953706200999</v>
      </c>
      <c r="H92" s="642">
        <v>0.33503456124212488</v>
      </c>
      <c r="I92" s="629">
        <v>4</v>
      </c>
      <c r="J92" s="629">
        <v>333.47958123517537</v>
      </c>
      <c r="K92" s="642">
        <v>0.66496543875787506</v>
      </c>
      <c r="L92" s="629">
        <v>6</v>
      </c>
      <c r="M92" s="630">
        <v>501.49911829718536</v>
      </c>
    </row>
    <row r="93" spans="1:13" ht="14.4" customHeight="1" x14ac:dyDescent="0.3">
      <c r="A93" s="625" t="s">
        <v>547</v>
      </c>
      <c r="B93" s="626" t="s">
        <v>3106</v>
      </c>
      <c r="C93" s="626" t="s">
        <v>1814</v>
      </c>
      <c r="D93" s="626" t="s">
        <v>3200</v>
      </c>
      <c r="E93" s="626" t="s">
        <v>998</v>
      </c>
      <c r="F93" s="629"/>
      <c r="G93" s="629"/>
      <c r="H93" s="642">
        <v>0</v>
      </c>
      <c r="I93" s="629">
        <v>3</v>
      </c>
      <c r="J93" s="629">
        <v>238.63</v>
      </c>
      <c r="K93" s="642">
        <v>1</v>
      </c>
      <c r="L93" s="629">
        <v>3</v>
      </c>
      <c r="M93" s="630">
        <v>238.63</v>
      </c>
    </row>
    <row r="94" spans="1:13" ht="14.4" customHeight="1" x14ac:dyDescent="0.3">
      <c r="A94" s="625" t="s">
        <v>547</v>
      </c>
      <c r="B94" s="626" t="s">
        <v>3201</v>
      </c>
      <c r="C94" s="626" t="s">
        <v>1498</v>
      </c>
      <c r="D94" s="626" t="s">
        <v>1499</v>
      </c>
      <c r="E94" s="626" t="s">
        <v>767</v>
      </c>
      <c r="F94" s="629">
        <v>1</v>
      </c>
      <c r="G94" s="629">
        <v>198.86</v>
      </c>
      <c r="H94" s="642">
        <v>1</v>
      </c>
      <c r="I94" s="629"/>
      <c r="J94" s="629"/>
      <c r="K94" s="642">
        <v>0</v>
      </c>
      <c r="L94" s="629">
        <v>1</v>
      </c>
      <c r="M94" s="630">
        <v>198.86</v>
      </c>
    </row>
    <row r="95" spans="1:13" ht="14.4" customHeight="1" x14ac:dyDescent="0.3">
      <c r="A95" s="625" t="s">
        <v>547</v>
      </c>
      <c r="B95" s="626" t="s">
        <v>3202</v>
      </c>
      <c r="C95" s="626" t="s">
        <v>1760</v>
      </c>
      <c r="D95" s="626" t="s">
        <v>1761</v>
      </c>
      <c r="E95" s="626" t="s">
        <v>1762</v>
      </c>
      <c r="F95" s="629">
        <v>1</v>
      </c>
      <c r="G95" s="629">
        <v>626.04</v>
      </c>
      <c r="H95" s="642">
        <v>1</v>
      </c>
      <c r="I95" s="629"/>
      <c r="J95" s="629"/>
      <c r="K95" s="642">
        <v>0</v>
      </c>
      <c r="L95" s="629">
        <v>1</v>
      </c>
      <c r="M95" s="630">
        <v>626.04</v>
      </c>
    </row>
    <row r="96" spans="1:13" ht="14.4" customHeight="1" x14ac:dyDescent="0.3">
      <c r="A96" s="625" t="s">
        <v>547</v>
      </c>
      <c r="B96" s="626" t="s">
        <v>3108</v>
      </c>
      <c r="C96" s="626" t="s">
        <v>1281</v>
      </c>
      <c r="D96" s="626" t="s">
        <v>3203</v>
      </c>
      <c r="E96" s="626" t="s">
        <v>3204</v>
      </c>
      <c r="F96" s="629">
        <v>1</v>
      </c>
      <c r="G96" s="629">
        <v>80.81</v>
      </c>
      <c r="H96" s="642">
        <v>1</v>
      </c>
      <c r="I96" s="629"/>
      <c r="J96" s="629"/>
      <c r="K96" s="642">
        <v>0</v>
      </c>
      <c r="L96" s="629">
        <v>1</v>
      </c>
      <c r="M96" s="630">
        <v>80.81</v>
      </c>
    </row>
    <row r="97" spans="1:13" ht="14.4" customHeight="1" x14ac:dyDescent="0.3">
      <c r="A97" s="625" t="s">
        <v>547</v>
      </c>
      <c r="B97" s="626" t="s">
        <v>3108</v>
      </c>
      <c r="C97" s="626" t="s">
        <v>1857</v>
      </c>
      <c r="D97" s="626" t="s">
        <v>3205</v>
      </c>
      <c r="E97" s="626" t="s">
        <v>3206</v>
      </c>
      <c r="F97" s="629"/>
      <c r="G97" s="629"/>
      <c r="H97" s="642">
        <v>0</v>
      </c>
      <c r="I97" s="629">
        <v>1</v>
      </c>
      <c r="J97" s="629">
        <v>67.239999999999995</v>
      </c>
      <c r="K97" s="642">
        <v>1</v>
      </c>
      <c r="L97" s="629">
        <v>1</v>
      </c>
      <c r="M97" s="630">
        <v>67.239999999999995</v>
      </c>
    </row>
    <row r="98" spans="1:13" ht="14.4" customHeight="1" x14ac:dyDescent="0.3">
      <c r="A98" s="625" t="s">
        <v>547</v>
      </c>
      <c r="B98" s="626" t="s">
        <v>3108</v>
      </c>
      <c r="C98" s="626" t="s">
        <v>1130</v>
      </c>
      <c r="D98" s="626" t="s">
        <v>1131</v>
      </c>
      <c r="E98" s="626" t="s">
        <v>1132</v>
      </c>
      <c r="F98" s="629"/>
      <c r="G98" s="629"/>
      <c r="H98" s="642">
        <v>0</v>
      </c>
      <c r="I98" s="629">
        <v>2</v>
      </c>
      <c r="J98" s="629">
        <v>205.1</v>
      </c>
      <c r="K98" s="642">
        <v>1</v>
      </c>
      <c r="L98" s="629">
        <v>2</v>
      </c>
      <c r="M98" s="630">
        <v>205.1</v>
      </c>
    </row>
    <row r="99" spans="1:13" ht="14.4" customHeight="1" x14ac:dyDescent="0.3">
      <c r="A99" s="625" t="s">
        <v>547</v>
      </c>
      <c r="B99" s="626" t="s">
        <v>3207</v>
      </c>
      <c r="C99" s="626" t="s">
        <v>1789</v>
      </c>
      <c r="D99" s="626" t="s">
        <v>1790</v>
      </c>
      <c r="E99" s="626" t="s">
        <v>767</v>
      </c>
      <c r="F99" s="629"/>
      <c r="G99" s="629"/>
      <c r="H99" s="642">
        <v>0</v>
      </c>
      <c r="I99" s="629">
        <v>1</v>
      </c>
      <c r="J99" s="629">
        <v>84.51</v>
      </c>
      <c r="K99" s="642">
        <v>1</v>
      </c>
      <c r="L99" s="629">
        <v>1</v>
      </c>
      <c r="M99" s="630">
        <v>84.51</v>
      </c>
    </row>
    <row r="100" spans="1:13" ht="14.4" customHeight="1" x14ac:dyDescent="0.3">
      <c r="A100" s="625" t="s">
        <v>547</v>
      </c>
      <c r="B100" s="626" t="s">
        <v>3109</v>
      </c>
      <c r="C100" s="626" t="s">
        <v>1831</v>
      </c>
      <c r="D100" s="626" t="s">
        <v>3208</v>
      </c>
      <c r="E100" s="626" t="s">
        <v>763</v>
      </c>
      <c r="F100" s="629"/>
      <c r="G100" s="629"/>
      <c r="H100" s="642">
        <v>0</v>
      </c>
      <c r="I100" s="629">
        <v>1</v>
      </c>
      <c r="J100" s="629">
        <v>98.07</v>
      </c>
      <c r="K100" s="642">
        <v>1</v>
      </c>
      <c r="L100" s="629">
        <v>1</v>
      </c>
      <c r="M100" s="630">
        <v>98.07</v>
      </c>
    </row>
    <row r="101" spans="1:13" ht="14.4" customHeight="1" x14ac:dyDescent="0.3">
      <c r="A101" s="625" t="s">
        <v>547</v>
      </c>
      <c r="B101" s="626" t="s">
        <v>3209</v>
      </c>
      <c r="C101" s="626" t="s">
        <v>1883</v>
      </c>
      <c r="D101" s="626" t="s">
        <v>1884</v>
      </c>
      <c r="E101" s="626" t="s">
        <v>1885</v>
      </c>
      <c r="F101" s="629"/>
      <c r="G101" s="629"/>
      <c r="H101" s="642">
        <v>0</v>
      </c>
      <c r="I101" s="629">
        <v>1</v>
      </c>
      <c r="J101" s="629">
        <v>116.25</v>
      </c>
      <c r="K101" s="642">
        <v>1</v>
      </c>
      <c r="L101" s="629">
        <v>1</v>
      </c>
      <c r="M101" s="630">
        <v>116.25</v>
      </c>
    </row>
    <row r="102" spans="1:13" ht="14.4" customHeight="1" x14ac:dyDescent="0.3">
      <c r="A102" s="625" t="s">
        <v>547</v>
      </c>
      <c r="B102" s="626" t="s">
        <v>3210</v>
      </c>
      <c r="C102" s="626" t="s">
        <v>1781</v>
      </c>
      <c r="D102" s="626" t="s">
        <v>1782</v>
      </c>
      <c r="E102" s="626" t="s">
        <v>3211</v>
      </c>
      <c r="F102" s="629"/>
      <c r="G102" s="629"/>
      <c r="H102" s="642">
        <v>0</v>
      </c>
      <c r="I102" s="629">
        <v>1</v>
      </c>
      <c r="J102" s="629">
        <v>208.47</v>
      </c>
      <c r="K102" s="642">
        <v>1</v>
      </c>
      <c r="L102" s="629">
        <v>1</v>
      </c>
      <c r="M102" s="630">
        <v>208.47</v>
      </c>
    </row>
    <row r="103" spans="1:13" ht="14.4" customHeight="1" x14ac:dyDescent="0.3">
      <c r="A103" s="625" t="s">
        <v>547</v>
      </c>
      <c r="B103" s="626" t="s">
        <v>3113</v>
      </c>
      <c r="C103" s="626" t="s">
        <v>1088</v>
      </c>
      <c r="D103" s="626" t="s">
        <v>1089</v>
      </c>
      <c r="E103" s="626" t="s">
        <v>1847</v>
      </c>
      <c r="F103" s="629"/>
      <c r="G103" s="629"/>
      <c r="H103" s="642">
        <v>0</v>
      </c>
      <c r="I103" s="629">
        <v>1</v>
      </c>
      <c r="J103" s="629">
        <v>49.04</v>
      </c>
      <c r="K103" s="642">
        <v>1</v>
      </c>
      <c r="L103" s="629">
        <v>1</v>
      </c>
      <c r="M103" s="630">
        <v>49.04</v>
      </c>
    </row>
    <row r="104" spans="1:13" ht="14.4" customHeight="1" x14ac:dyDescent="0.3">
      <c r="A104" s="625" t="s">
        <v>547</v>
      </c>
      <c r="B104" s="626" t="s">
        <v>3113</v>
      </c>
      <c r="C104" s="626" t="s">
        <v>1058</v>
      </c>
      <c r="D104" s="626" t="s">
        <v>3114</v>
      </c>
      <c r="E104" s="626" t="s">
        <v>3115</v>
      </c>
      <c r="F104" s="629"/>
      <c r="G104" s="629"/>
      <c r="H104" s="642">
        <v>0</v>
      </c>
      <c r="I104" s="629">
        <v>24</v>
      </c>
      <c r="J104" s="629">
        <v>872.33999999999992</v>
      </c>
      <c r="K104" s="642">
        <v>1</v>
      </c>
      <c r="L104" s="629">
        <v>24</v>
      </c>
      <c r="M104" s="630">
        <v>872.33999999999992</v>
      </c>
    </row>
    <row r="105" spans="1:13" ht="14.4" customHeight="1" x14ac:dyDescent="0.3">
      <c r="A105" s="625" t="s">
        <v>547</v>
      </c>
      <c r="B105" s="626" t="s">
        <v>3116</v>
      </c>
      <c r="C105" s="626" t="s">
        <v>1796</v>
      </c>
      <c r="D105" s="626" t="s">
        <v>1797</v>
      </c>
      <c r="E105" s="626" t="s">
        <v>3212</v>
      </c>
      <c r="F105" s="629"/>
      <c r="G105" s="629"/>
      <c r="H105" s="642">
        <v>0</v>
      </c>
      <c r="I105" s="629">
        <v>1</v>
      </c>
      <c r="J105" s="629">
        <v>64.729786779828899</v>
      </c>
      <c r="K105" s="642">
        <v>1</v>
      </c>
      <c r="L105" s="629">
        <v>1</v>
      </c>
      <c r="M105" s="630">
        <v>64.729786779828899</v>
      </c>
    </row>
    <row r="106" spans="1:13" ht="14.4" customHeight="1" x14ac:dyDescent="0.3">
      <c r="A106" s="625" t="s">
        <v>547</v>
      </c>
      <c r="B106" s="626" t="s">
        <v>3116</v>
      </c>
      <c r="C106" s="626" t="s">
        <v>1618</v>
      </c>
      <c r="D106" s="626" t="s">
        <v>3213</v>
      </c>
      <c r="E106" s="626" t="s">
        <v>3214</v>
      </c>
      <c r="F106" s="629">
        <v>2</v>
      </c>
      <c r="G106" s="629">
        <v>156.5003010690144</v>
      </c>
      <c r="H106" s="642">
        <v>1</v>
      </c>
      <c r="I106" s="629"/>
      <c r="J106" s="629"/>
      <c r="K106" s="642">
        <v>0</v>
      </c>
      <c r="L106" s="629">
        <v>2</v>
      </c>
      <c r="M106" s="630">
        <v>156.5003010690144</v>
      </c>
    </row>
    <row r="107" spans="1:13" ht="14.4" customHeight="1" x14ac:dyDescent="0.3">
      <c r="A107" s="625" t="s">
        <v>547</v>
      </c>
      <c r="B107" s="626" t="s">
        <v>3116</v>
      </c>
      <c r="C107" s="626" t="s">
        <v>1092</v>
      </c>
      <c r="D107" s="626" t="s">
        <v>1093</v>
      </c>
      <c r="E107" s="626" t="s">
        <v>3117</v>
      </c>
      <c r="F107" s="629"/>
      <c r="G107" s="629"/>
      <c r="H107" s="642">
        <v>0</v>
      </c>
      <c r="I107" s="629">
        <v>1</v>
      </c>
      <c r="J107" s="629">
        <v>49.8</v>
      </c>
      <c r="K107" s="642">
        <v>1</v>
      </c>
      <c r="L107" s="629">
        <v>1</v>
      </c>
      <c r="M107" s="630">
        <v>49.8</v>
      </c>
    </row>
    <row r="108" spans="1:13" ht="14.4" customHeight="1" x14ac:dyDescent="0.3">
      <c r="A108" s="625" t="s">
        <v>547</v>
      </c>
      <c r="B108" s="626" t="s">
        <v>3116</v>
      </c>
      <c r="C108" s="626" t="s">
        <v>1535</v>
      </c>
      <c r="D108" s="626" t="s">
        <v>3215</v>
      </c>
      <c r="E108" s="626" t="s">
        <v>3216</v>
      </c>
      <c r="F108" s="629">
        <v>1</v>
      </c>
      <c r="G108" s="629">
        <v>68</v>
      </c>
      <c r="H108" s="642">
        <v>1</v>
      </c>
      <c r="I108" s="629"/>
      <c r="J108" s="629"/>
      <c r="K108" s="642">
        <v>0</v>
      </c>
      <c r="L108" s="629">
        <v>1</v>
      </c>
      <c r="M108" s="630">
        <v>68</v>
      </c>
    </row>
    <row r="109" spans="1:13" ht="14.4" customHeight="1" x14ac:dyDescent="0.3">
      <c r="A109" s="625" t="s">
        <v>547</v>
      </c>
      <c r="B109" s="626" t="s">
        <v>3119</v>
      </c>
      <c r="C109" s="626" t="s">
        <v>1225</v>
      </c>
      <c r="D109" s="626" t="s">
        <v>3120</v>
      </c>
      <c r="E109" s="626" t="s">
        <v>3121</v>
      </c>
      <c r="F109" s="629"/>
      <c r="G109" s="629"/>
      <c r="H109" s="642">
        <v>0</v>
      </c>
      <c r="I109" s="629">
        <v>1</v>
      </c>
      <c r="J109" s="629">
        <v>298.77949744895102</v>
      </c>
      <c r="K109" s="642">
        <v>1</v>
      </c>
      <c r="L109" s="629">
        <v>1</v>
      </c>
      <c r="M109" s="630">
        <v>298.77949744895102</v>
      </c>
    </row>
    <row r="110" spans="1:13" ht="14.4" customHeight="1" x14ac:dyDescent="0.3">
      <c r="A110" s="625" t="s">
        <v>547</v>
      </c>
      <c r="B110" s="626" t="s">
        <v>3119</v>
      </c>
      <c r="C110" s="626" t="s">
        <v>1251</v>
      </c>
      <c r="D110" s="626" t="s">
        <v>3122</v>
      </c>
      <c r="E110" s="626" t="s">
        <v>3123</v>
      </c>
      <c r="F110" s="629"/>
      <c r="G110" s="629"/>
      <c r="H110" s="642">
        <v>0</v>
      </c>
      <c r="I110" s="629">
        <v>1</v>
      </c>
      <c r="J110" s="629">
        <v>227.59</v>
      </c>
      <c r="K110" s="642">
        <v>1</v>
      </c>
      <c r="L110" s="629">
        <v>1</v>
      </c>
      <c r="M110" s="630">
        <v>227.59</v>
      </c>
    </row>
    <row r="111" spans="1:13" ht="14.4" customHeight="1" x14ac:dyDescent="0.3">
      <c r="A111" s="625" t="s">
        <v>547</v>
      </c>
      <c r="B111" s="626" t="s">
        <v>3119</v>
      </c>
      <c r="C111" s="626" t="s">
        <v>1267</v>
      </c>
      <c r="D111" s="626" t="s">
        <v>3124</v>
      </c>
      <c r="E111" s="626" t="s">
        <v>3125</v>
      </c>
      <c r="F111" s="629"/>
      <c r="G111" s="629"/>
      <c r="H111" s="642">
        <v>0</v>
      </c>
      <c r="I111" s="629">
        <v>1</v>
      </c>
      <c r="J111" s="629">
        <v>250.57</v>
      </c>
      <c r="K111" s="642">
        <v>1</v>
      </c>
      <c r="L111" s="629">
        <v>1</v>
      </c>
      <c r="M111" s="630">
        <v>250.57</v>
      </c>
    </row>
    <row r="112" spans="1:13" ht="14.4" customHeight="1" x14ac:dyDescent="0.3">
      <c r="A112" s="625" t="s">
        <v>547</v>
      </c>
      <c r="B112" s="626" t="s">
        <v>3119</v>
      </c>
      <c r="C112" s="626" t="s">
        <v>1259</v>
      </c>
      <c r="D112" s="626" t="s">
        <v>3126</v>
      </c>
      <c r="E112" s="626" t="s">
        <v>3127</v>
      </c>
      <c r="F112" s="629"/>
      <c r="G112" s="629"/>
      <c r="H112" s="642">
        <v>0</v>
      </c>
      <c r="I112" s="629">
        <v>2</v>
      </c>
      <c r="J112" s="629">
        <v>551.90962953307496</v>
      </c>
      <c r="K112" s="642">
        <v>1</v>
      </c>
      <c r="L112" s="629">
        <v>2</v>
      </c>
      <c r="M112" s="630">
        <v>551.90962953307496</v>
      </c>
    </row>
    <row r="113" spans="1:13" ht="14.4" customHeight="1" x14ac:dyDescent="0.3">
      <c r="A113" s="625" t="s">
        <v>547</v>
      </c>
      <c r="B113" s="626" t="s">
        <v>3128</v>
      </c>
      <c r="C113" s="626" t="s">
        <v>1236</v>
      </c>
      <c r="D113" s="626" t="s">
        <v>1237</v>
      </c>
      <c r="E113" s="626" t="s">
        <v>3131</v>
      </c>
      <c r="F113" s="629"/>
      <c r="G113" s="629"/>
      <c r="H113" s="642">
        <v>0</v>
      </c>
      <c r="I113" s="629">
        <v>4</v>
      </c>
      <c r="J113" s="629">
        <v>952.49954851288499</v>
      </c>
      <c r="K113" s="642">
        <v>1</v>
      </c>
      <c r="L113" s="629">
        <v>4</v>
      </c>
      <c r="M113" s="630">
        <v>952.49954851288499</v>
      </c>
    </row>
    <row r="114" spans="1:13" ht="14.4" customHeight="1" x14ac:dyDescent="0.3">
      <c r="A114" s="625" t="s">
        <v>547</v>
      </c>
      <c r="B114" s="626" t="s">
        <v>3128</v>
      </c>
      <c r="C114" s="626" t="s">
        <v>1255</v>
      </c>
      <c r="D114" s="626" t="s">
        <v>3132</v>
      </c>
      <c r="E114" s="626" t="s">
        <v>1234</v>
      </c>
      <c r="F114" s="629"/>
      <c r="G114" s="629"/>
      <c r="H114" s="642">
        <v>0</v>
      </c>
      <c r="I114" s="629">
        <v>508</v>
      </c>
      <c r="J114" s="629">
        <v>38238.148260020309</v>
      </c>
      <c r="K114" s="642">
        <v>1</v>
      </c>
      <c r="L114" s="629">
        <v>508</v>
      </c>
      <c r="M114" s="630">
        <v>38238.148260020309</v>
      </c>
    </row>
    <row r="115" spans="1:13" ht="14.4" customHeight="1" x14ac:dyDescent="0.3">
      <c r="A115" s="625" t="s">
        <v>547</v>
      </c>
      <c r="B115" s="626" t="s">
        <v>3217</v>
      </c>
      <c r="C115" s="626" t="s">
        <v>1891</v>
      </c>
      <c r="D115" s="626" t="s">
        <v>1892</v>
      </c>
      <c r="E115" s="626" t="s">
        <v>1893</v>
      </c>
      <c r="F115" s="629">
        <v>179</v>
      </c>
      <c r="G115" s="629">
        <v>5803.18</v>
      </c>
      <c r="H115" s="642">
        <v>1</v>
      </c>
      <c r="I115" s="629"/>
      <c r="J115" s="629"/>
      <c r="K115" s="642">
        <v>0</v>
      </c>
      <c r="L115" s="629">
        <v>179</v>
      </c>
      <c r="M115" s="630">
        <v>5803.18</v>
      </c>
    </row>
    <row r="116" spans="1:13" ht="14.4" customHeight="1" x14ac:dyDescent="0.3">
      <c r="A116" s="625" t="s">
        <v>547</v>
      </c>
      <c r="B116" s="626" t="s">
        <v>3218</v>
      </c>
      <c r="C116" s="626" t="s">
        <v>1575</v>
      </c>
      <c r="D116" s="626" t="s">
        <v>1576</v>
      </c>
      <c r="E116" s="626" t="s">
        <v>1577</v>
      </c>
      <c r="F116" s="629"/>
      <c r="G116" s="629"/>
      <c r="H116" s="642">
        <v>0</v>
      </c>
      <c r="I116" s="629">
        <v>1</v>
      </c>
      <c r="J116" s="629">
        <v>809.05099999999993</v>
      </c>
      <c r="K116" s="642">
        <v>1</v>
      </c>
      <c r="L116" s="629">
        <v>1</v>
      </c>
      <c r="M116" s="630">
        <v>809.05099999999993</v>
      </c>
    </row>
    <row r="117" spans="1:13" ht="14.4" customHeight="1" x14ac:dyDescent="0.3">
      <c r="A117" s="625" t="s">
        <v>547</v>
      </c>
      <c r="B117" s="626" t="s">
        <v>3133</v>
      </c>
      <c r="C117" s="626" t="s">
        <v>1243</v>
      </c>
      <c r="D117" s="626" t="s">
        <v>1244</v>
      </c>
      <c r="E117" s="626" t="s">
        <v>3134</v>
      </c>
      <c r="F117" s="629"/>
      <c r="G117" s="629"/>
      <c r="H117" s="642">
        <v>0</v>
      </c>
      <c r="I117" s="629">
        <v>1</v>
      </c>
      <c r="J117" s="629">
        <v>303.231999999999</v>
      </c>
      <c r="K117" s="642">
        <v>1</v>
      </c>
      <c r="L117" s="629">
        <v>1</v>
      </c>
      <c r="M117" s="630">
        <v>303.231999999999</v>
      </c>
    </row>
    <row r="118" spans="1:13" ht="14.4" customHeight="1" x14ac:dyDescent="0.3">
      <c r="A118" s="625" t="s">
        <v>547</v>
      </c>
      <c r="B118" s="626" t="s">
        <v>3136</v>
      </c>
      <c r="C118" s="626" t="s">
        <v>1274</v>
      </c>
      <c r="D118" s="626" t="s">
        <v>2904</v>
      </c>
      <c r="E118" s="626" t="s">
        <v>3137</v>
      </c>
      <c r="F118" s="629"/>
      <c r="G118" s="629"/>
      <c r="H118" s="642">
        <v>0</v>
      </c>
      <c r="I118" s="629">
        <v>8</v>
      </c>
      <c r="J118" s="629">
        <v>592.00842058967623</v>
      </c>
      <c r="K118" s="642">
        <v>1</v>
      </c>
      <c r="L118" s="629">
        <v>8</v>
      </c>
      <c r="M118" s="630">
        <v>592.00842058967623</v>
      </c>
    </row>
    <row r="119" spans="1:13" ht="14.4" customHeight="1" x14ac:dyDescent="0.3">
      <c r="A119" s="625" t="s">
        <v>547</v>
      </c>
      <c r="B119" s="626" t="s">
        <v>3136</v>
      </c>
      <c r="C119" s="626" t="s">
        <v>1229</v>
      </c>
      <c r="D119" s="626" t="s">
        <v>2904</v>
      </c>
      <c r="E119" s="626" t="s">
        <v>3138</v>
      </c>
      <c r="F119" s="629"/>
      <c r="G119" s="629"/>
      <c r="H119" s="642">
        <v>0</v>
      </c>
      <c r="I119" s="629">
        <v>40</v>
      </c>
      <c r="J119" s="629">
        <v>3575.8193793522441</v>
      </c>
      <c r="K119" s="642">
        <v>1</v>
      </c>
      <c r="L119" s="629">
        <v>40</v>
      </c>
      <c r="M119" s="630">
        <v>3575.8193793522441</v>
      </c>
    </row>
    <row r="120" spans="1:13" ht="14.4" customHeight="1" x14ac:dyDescent="0.3">
      <c r="A120" s="625" t="s">
        <v>547</v>
      </c>
      <c r="B120" s="626" t="s">
        <v>3139</v>
      </c>
      <c r="C120" s="626" t="s">
        <v>1247</v>
      </c>
      <c r="D120" s="626" t="s">
        <v>3140</v>
      </c>
      <c r="E120" s="626" t="s">
        <v>3141</v>
      </c>
      <c r="F120" s="629"/>
      <c r="G120" s="629"/>
      <c r="H120" s="642">
        <v>0</v>
      </c>
      <c r="I120" s="629">
        <v>30</v>
      </c>
      <c r="J120" s="629">
        <v>2240.9991194725349</v>
      </c>
      <c r="K120" s="642">
        <v>1</v>
      </c>
      <c r="L120" s="629">
        <v>30</v>
      </c>
      <c r="M120" s="630">
        <v>2240.9991194725349</v>
      </c>
    </row>
    <row r="121" spans="1:13" ht="14.4" customHeight="1" x14ac:dyDescent="0.3">
      <c r="A121" s="625" t="s">
        <v>547</v>
      </c>
      <c r="B121" s="626" t="s">
        <v>3219</v>
      </c>
      <c r="C121" s="626" t="s">
        <v>1913</v>
      </c>
      <c r="D121" s="626" t="s">
        <v>1914</v>
      </c>
      <c r="E121" s="626" t="s">
        <v>3220</v>
      </c>
      <c r="F121" s="629"/>
      <c r="G121" s="629"/>
      <c r="H121" s="642">
        <v>0</v>
      </c>
      <c r="I121" s="629">
        <v>1</v>
      </c>
      <c r="J121" s="629">
        <v>454.68</v>
      </c>
      <c r="K121" s="642">
        <v>1</v>
      </c>
      <c r="L121" s="629">
        <v>1</v>
      </c>
      <c r="M121" s="630">
        <v>454.68</v>
      </c>
    </row>
    <row r="122" spans="1:13" ht="14.4" customHeight="1" x14ac:dyDescent="0.3">
      <c r="A122" s="625" t="s">
        <v>547</v>
      </c>
      <c r="B122" s="626" t="s">
        <v>3144</v>
      </c>
      <c r="C122" s="626" t="s">
        <v>1138</v>
      </c>
      <c r="D122" s="626" t="s">
        <v>1067</v>
      </c>
      <c r="E122" s="626" t="s">
        <v>3145</v>
      </c>
      <c r="F122" s="629"/>
      <c r="G122" s="629"/>
      <c r="H122" s="642">
        <v>0</v>
      </c>
      <c r="I122" s="629">
        <v>2</v>
      </c>
      <c r="J122" s="629">
        <v>145.18</v>
      </c>
      <c r="K122" s="642">
        <v>1</v>
      </c>
      <c r="L122" s="629">
        <v>2</v>
      </c>
      <c r="M122" s="630">
        <v>145.18</v>
      </c>
    </row>
    <row r="123" spans="1:13" ht="14.4" customHeight="1" x14ac:dyDescent="0.3">
      <c r="A123" s="625" t="s">
        <v>547</v>
      </c>
      <c r="B123" s="626" t="s">
        <v>3144</v>
      </c>
      <c r="C123" s="626" t="s">
        <v>1066</v>
      </c>
      <c r="D123" s="626" t="s">
        <v>1067</v>
      </c>
      <c r="E123" s="626" t="s">
        <v>3146</v>
      </c>
      <c r="F123" s="629"/>
      <c r="G123" s="629"/>
      <c r="H123" s="642">
        <v>0</v>
      </c>
      <c r="I123" s="629">
        <v>11</v>
      </c>
      <c r="J123" s="629">
        <v>1437.7220970172991</v>
      </c>
      <c r="K123" s="642">
        <v>1</v>
      </c>
      <c r="L123" s="629">
        <v>11</v>
      </c>
      <c r="M123" s="630">
        <v>1437.7220970172991</v>
      </c>
    </row>
    <row r="124" spans="1:13" ht="14.4" customHeight="1" x14ac:dyDescent="0.3">
      <c r="A124" s="625" t="s">
        <v>547</v>
      </c>
      <c r="B124" s="626" t="s">
        <v>3144</v>
      </c>
      <c r="C124" s="626" t="s">
        <v>1285</v>
      </c>
      <c r="D124" s="626" t="s">
        <v>1286</v>
      </c>
      <c r="E124" s="626" t="s">
        <v>3221</v>
      </c>
      <c r="F124" s="629">
        <v>3</v>
      </c>
      <c r="G124" s="629">
        <v>362.75028541210003</v>
      </c>
      <c r="H124" s="642">
        <v>1</v>
      </c>
      <c r="I124" s="629"/>
      <c r="J124" s="629"/>
      <c r="K124" s="642">
        <v>0</v>
      </c>
      <c r="L124" s="629">
        <v>3</v>
      </c>
      <c r="M124" s="630">
        <v>362.75028541210003</v>
      </c>
    </row>
    <row r="125" spans="1:13" ht="14.4" customHeight="1" x14ac:dyDescent="0.3">
      <c r="A125" s="625" t="s">
        <v>547</v>
      </c>
      <c r="B125" s="626" t="s">
        <v>3147</v>
      </c>
      <c r="C125" s="626" t="s">
        <v>1835</v>
      </c>
      <c r="D125" s="626" t="s">
        <v>1836</v>
      </c>
      <c r="E125" s="626" t="s">
        <v>1766</v>
      </c>
      <c r="F125" s="629"/>
      <c r="G125" s="629"/>
      <c r="H125" s="642">
        <v>0</v>
      </c>
      <c r="I125" s="629">
        <v>1</v>
      </c>
      <c r="J125" s="629">
        <v>71.81</v>
      </c>
      <c r="K125" s="642">
        <v>1</v>
      </c>
      <c r="L125" s="629">
        <v>1</v>
      </c>
      <c r="M125" s="630">
        <v>71.81</v>
      </c>
    </row>
    <row r="126" spans="1:13" ht="14.4" customHeight="1" x14ac:dyDescent="0.3">
      <c r="A126" s="625" t="s">
        <v>547</v>
      </c>
      <c r="B126" s="626" t="s">
        <v>3147</v>
      </c>
      <c r="C126" s="626" t="s">
        <v>556</v>
      </c>
      <c r="D126" s="626" t="s">
        <v>3148</v>
      </c>
      <c r="E126" s="626" t="s">
        <v>3149</v>
      </c>
      <c r="F126" s="629">
        <v>2</v>
      </c>
      <c r="G126" s="629">
        <v>122.91</v>
      </c>
      <c r="H126" s="642">
        <v>1</v>
      </c>
      <c r="I126" s="629"/>
      <c r="J126" s="629"/>
      <c r="K126" s="642">
        <v>0</v>
      </c>
      <c r="L126" s="629">
        <v>2</v>
      </c>
      <c r="M126" s="630">
        <v>122.91</v>
      </c>
    </row>
    <row r="127" spans="1:13" ht="14.4" customHeight="1" x14ac:dyDescent="0.3">
      <c r="A127" s="625" t="s">
        <v>547</v>
      </c>
      <c r="B127" s="626" t="s">
        <v>3150</v>
      </c>
      <c r="C127" s="626" t="s">
        <v>1876</v>
      </c>
      <c r="D127" s="626" t="s">
        <v>1877</v>
      </c>
      <c r="E127" s="626" t="s">
        <v>3222</v>
      </c>
      <c r="F127" s="629"/>
      <c r="G127" s="629"/>
      <c r="H127" s="642">
        <v>0</v>
      </c>
      <c r="I127" s="629">
        <v>1</v>
      </c>
      <c r="J127" s="629">
        <v>29.53</v>
      </c>
      <c r="K127" s="642">
        <v>1</v>
      </c>
      <c r="L127" s="629">
        <v>1</v>
      </c>
      <c r="M127" s="630">
        <v>29.53</v>
      </c>
    </row>
    <row r="128" spans="1:13" ht="14.4" customHeight="1" x14ac:dyDescent="0.3">
      <c r="A128" s="625" t="s">
        <v>547</v>
      </c>
      <c r="B128" s="626" t="s">
        <v>3150</v>
      </c>
      <c r="C128" s="626" t="s">
        <v>1080</v>
      </c>
      <c r="D128" s="626" t="s">
        <v>1081</v>
      </c>
      <c r="E128" s="626" t="s">
        <v>1082</v>
      </c>
      <c r="F128" s="629"/>
      <c r="G128" s="629"/>
      <c r="H128" s="642">
        <v>0</v>
      </c>
      <c r="I128" s="629">
        <v>78</v>
      </c>
      <c r="J128" s="629">
        <v>4784.778904142644</v>
      </c>
      <c r="K128" s="642">
        <v>1</v>
      </c>
      <c r="L128" s="629">
        <v>78</v>
      </c>
      <c r="M128" s="630">
        <v>4784.778904142644</v>
      </c>
    </row>
    <row r="129" spans="1:13" ht="14.4" customHeight="1" x14ac:dyDescent="0.3">
      <c r="A129" s="625" t="s">
        <v>547</v>
      </c>
      <c r="B129" s="626" t="s">
        <v>3150</v>
      </c>
      <c r="C129" s="626" t="s">
        <v>1104</v>
      </c>
      <c r="D129" s="626" t="s">
        <v>1105</v>
      </c>
      <c r="E129" s="626" t="s">
        <v>3151</v>
      </c>
      <c r="F129" s="629"/>
      <c r="G129" s="629"/>
      <c r="H129" s="642">
        <v>0</v>
      </c>
      <c r="I129" s="629">
        <v>16</v>
      </c>
      <c r="J129" s="629">
        <v>1589.8603192966038</v>
      </c>
      <c r="K129" s="642">
        <v>1</v>
      </c>
      <c r="L129" s="629">
        <v>16</v>
      </c>
      <c r="M129" s="630">
        <v>1589.8603192966038</v>
      </c>
    </row>
    <row r="130" spans="1:13" ht="14.4" customHeight="1" x14ac:dyDescent="0.3">
      <c r="A130" s="625" t="s">
        <v>547</v>
      </c>
      <c r="B130" s="626" t="s">
        <v>3150</v>
      </c>
      <c r="C130" s="626" t="s">
        <v>1818</v>
      </c>
      <c r="D130" s="626" t="s">
        <v>1105</v>
      </c>
      <c r="E130" s="626" t="s">
        <v>3223</v>
      </c>
      <c r="F130" s="629"/>
      <c r="G130" s="629"/>
      <c r="H130" s="642">
        <v>0</v>
      </c>
      <c r="I130" s="629">
        <v>1</v>
      </c>
      <c r="J130" s="629">
        <v>156.91999999999999</v>
      </c>
      <c r="K130" s="642">
        <v>1</v>
      </c>
      <c r="L130" s="629">
        <v>1</v>
      </c>
      <c r="M130" s="630">
        <v>156.91999999999999</v>
      </c>
    </row>
    <row r="131" spans="1:13" ht="14.4" customHeight="1" x14ac:dyDescent="0.3">
      <c r="A131" s="625" t="s">
        <v>547</v>
      </c>
      <c r="B131" s="626" t="s">
        <v>3152</v>
      </c>
      <c r="C131" s="626" t="s">
        <v>1879</v>
      </c>
      <c r="D131" s="626" t="s">
        <v>3155</v>
      </c>
      <c r="E131" s="626" t="s">
        <v>3224</v>
      </c>
      <c r="F131" s="629"/>
      <c r="G131" s="629"/>
      <c r="H131" s="642">
        <v>0</v>
      </c>
      <c r="I131" s="629">
        <v>1</v>
      </c>
      <c r="J131" s="629">
        <v>373.56995365335899</v>
      </c>
      <c r="K131" s="642">
        <v>1</v>
      </c>
      <c r="L131" s="629">
        <v>1</v>
      </c>
      <c r="M131" s="630">
        <v>373.56995365335899</v>
      </c>
    </row>
    <row r="132" spans="1:13" ht="14.4" customHeight="1" x14ac:dyDescent="0.3">
      <c r="A132" s="625" t="s">
        <v>547</v>
      </c>
      <c r="B132" s="626" t="s">
        <v>3152</v>
      </c>
      <c r="C132" s="626" t="s">
        <v>1180</v>
      </c>
      <c r="D132" s="626" t="s">
        <v>3153</v>
      </c>
      <c r="E132" s="626" t="s">
        <v>3154</v>
      </c>
      <c r="F132" s="629"/>
      <c r="G132" s="629"/>
      <c r="H132" s="642">
        <v>0</v>
      </c>
      <c r="I132" s="629">
        <v>1</v>
      </c>
      <c r="J132" s="629">
        <v>188.55</v>
      </c>
      <c r="K132" s="642">
        <v>1</v>
      </c>
      <c r="L132" s="629">
        <v>1</v>
      </c>
      <c r="M132" s="630">
        <v>188.55</v>
      </c>
    </row>
    <row r="133" spans="1:13" ht="14.4" customHeight="1" x14ac:dyDescent="0.3">
      <c r="A133" s="625" t="s">
        <v>547</v>
      </c>
      <c r="B133" s="626" t="s">
        <v>3152</v>
      </c>
      <c r="C133" s="626" t="s">
        <v>1157</v>
      </c>
      <c r="D133" s="626" t="s">
        <v>3155</v>
      </c>
      <c r="E133" s="626" t="s">
        <v>3156</v>
      </c>
      <c r="F133" s="629"/>
      <c r="G133" s="629"/>
      <c r="H133" s="642">
        <v>0</v>
      </c>
      <c r="I133" s="629">
        <v>1</v>
      </c>
      <c r="J133" s="629">
        <v>102.7</v>
      </c>
      <c r="K133" s="642">
        <v>1</v>
      </c>
      <c r="L133" s="629">
        <v>1</v>
      </c>
      <c r="M133" s="630">
        <v>102.7</v>
      </c>
    </row>
    <row r="134" spans="1:13" ht="14.4" customHeight="1" x14ac:dyDescent="0.3">
      <c r="A134" s="625" t="s">
        <v>547</v>
      </c>
      <c r="B134" s="626" t="s">
        <v>3157</v>
      </c>
      <c r="C134" s="626" t="s">
        <v>1112</v>
      </c>
      <c r="D134" s="626" t="s">
        <v>3160</v>
      </c>
      <c r="E134" s="626" t="s">
        <v>3161</v>
      </c>
      <c r="F134" s="629"/>
      <c r="G134" s="629"/>
      <c r="H134" s="642">
        <v>0</v>
      </c>
      <c r="I134" s="629">
        <v>1</v>
      </c>
      <c r="J134" s="629">
        <v>340.06599999999997</v>
      </c>
      <c r="K134" s="642">
        <v>1</v>
      </c>
      <c r="L134" s="629">
        <v>1</v>
      </c>
      <c r="M134" s="630">
        <v>340.06599999999997</v>
      </c>
    </row>
    <row r="135" spans="1:13" ht="14.4" customHeight="1" x14ac:dyDescent="0.3">
      <c r="A135" s="625" t="s">
        <v>547</v>
      </c>
      <c r="B135" s="626" t="s">
        <v>3157</v>
      </c>
      <c r="C135" s="626" t="s">
        <v>1887</v>
      </c>
      <c r="D135" s="626" t="s">
        <v>3225</v>
      </c>
      <c r="E135" s="626" t="s">
        <v>3226</v>
      </c>
      <c r="F135" s="629"/>
      <c r="G135" s="629"/>
      <c r="H135" s="642">
        <v>0</v>
      </c>
      <c r="I135" s="629">
        <v>1</v>
      </c>
      <c r="J135" s="629">
        <v>383.25</v>
      </c>
      <c r="K135" s="642">
        <v>1</v>
      </c>
      <c r="L135" s="629">
        <v>1</v>
      </c>
      <c r="M135" s="630">
        <v>383.25</v>
      </c>
    </row>
    <row r="136" spans="1:13" ht="14.4" customHeight="1" x14ac:dyDescent="0.3">
      <c r="A136" s="625" t="s">
        <v>547</v>
      </c>
      <c r="B136" s="626" t="s">
        <v>3227</v>
      </c>
      <c r="C136" s="626" t="s">
        <v>1853</v>
      </c>
      <c r="D136" s="626" t="s">
        <v>1854</v>
      </c>
      <c r="E136" s="626" t="s">
        <v>3228</v>
      </c>
      <c r="F136" s="629"/>
      <c r="G136" s="629"/>
      <c r="H136" s="642">
        <v>0</v>
      </c>
      <c r="I136" s="629">
        <v>1</v>
      </c>
      <c r="J136" s="629">
        <v>249.6</v>
      </c>
      <c r="K136" s="642">
        <v>1</v>
      </c>
      <c r="L136" s="629">
        <v>1</v>
      </c>
      <c r="M136" s="630">
        <v>249.6</v>
      </c>
    </row>
    <row r="137" spans="1:13" ht="14.4" customHeight="1" x14ac:dyDescent="0.3">
      <c r="A137" s="625" t="s">
        <v>547</v>
      </c>
      <c r="B137" s="626" t="s">
        <v>3162</v>
      </c>
      <c r="C137" s="626" t="s">
        <v>1828</v>
      </c>
      <c r="D137" s="626" t="s">
        <v>3229</v>
      </c>
      <c r="E137" s="626" t="s">
        <v>3230</v>
      </c>
      <c r="F137" s="629"/>
      <c r="G137" s="629"/>
      <c r="H137" s="642">
        <v>0</v>
      </c>
      <c r="I137" s="629">
        <v>2</v>
      </c>
      <c r="J137" s="629">
        <v>86.300147467093495</v>
      </c>
      <c r="K137" s="642">
        <v>1</v>
      </c>
      <c r="L137" s="629">
        <v>2</v>
      </c>
      <c r="M137" s="630">
        <v>86.300147467093495</v>
      </c>
    </row>
    <row r="138" spans="1:13" ht="14.4" customHeight="1" x14ac:dyDescent="0.3">
      <c r="A138" s="625" t="s">
        <v>547</v>
      </c>
      <c r="B138" s="626" t="s">
        <v>3162</v>
      </c>
      <c r="C138" s="626" t="s">
        <v>1869</v>
      </c>
      <c r="D138" s="626" t="s">
        <v>3231</v>
      </c>
      <c r="E138" s="626" t="s">
        <v>3232</v>
      </c>
      <c r="F138" s="629"/>
      <c r="G138" s="629"/>
      <c r="H138" s="642">
        <v>0</v>
      </c>
      <c r="I138" s="629">
        <v>4</v>
      </c>
      <c r="J138" s="629">
        <v>226.56</v>
      </c>
      <c r="K138" s="642">
        <v>1</v>
      </c>
      <c r="L138" s="629">
        <v>4</v>
      </c>
      <c r="M138" s="630">
        <v>226.56</v>
      </c>
    </row>
    <row r="139" spans="1:13" ht="14.4" customHeight="1" x14ac:dyDescent="0.3">
      <c r="A139" s="625" t="s">
        <v>547</v>
      </c>
      <c r="B139" s="626" t="s">
        <v>3162</v>
      </c>
      <c r="C139" s="626" t="s">
        <v>1127</v>
      </c>
      <c r="D139" s="626" t="s">
        <v>3163</v>
      </c>
      <c r="E139" s="626" t="s">
        <v>3164</v>
      </c>
      <c r="F139" s="629"/>
      <c r="G139" s="629"/>
      <c r="H139" s="642">
        <v>0</v>
      </c>
      <c r="I139" s="629">
        <v>1</v>
      </c>
      <c r="J139" s="629">
        <v>88.02</v>
      </c>
      <c r="K139" s="642">
        <v>1</v>
      </c>
      <c r="L139" s="629">
        <v>1</v>
      </c>
      <c r="M139" s="630">
        <v>88.02</v>
      </c>
    </row>
    <row r="140" spans="1:13" ht="14.4" customHeight="1" x14ac:dyDescent="0.3">
      <c r="A140" s="625" t="s">
        <v>547</v>
      </c>
      <c r="B140" s="626" t="s">
        <v>3233</v>
      </c>
      <c r="C140" s="626" t="s">
        <v>1785</v>
      </c>
      <c r="D140" s="626" t="s">
        <v>3234</v>
      </c>
      <c r="E140" s="626" t="s">
        <v>3235</v>
      </c>
      <c r="F140" s="629"/>
      <c r="G140" s="629"/>
      <c r="H140" s="642">
        <v>0</v>
      </c>
      <c r="I140" s="629">
        <v>1</v>
      </c>
      <c r="J140" s="629">
        <v>51.97</v>
      </c>
      <c r="K140" s="642">
        <v>1</v>
      </c>
      <c r="L140" s="629">
        <v>1</v>
      </c>
      <c r="M140" s="630">
        <v>51.97</v>
      </c>
    </row>
    <row r="141" spans="1:13" ht="14.4" customHeight="1" x14ac:dyDescent="0.3">
      <c r="A141" s="625" t="s">
        <v>547</v>
      </c>
      <c r="B141" s="626" t="s">
        <v>3165</v>
      </c>
      <c r="C141" s="626" t="s">
        <v>1305</v>
      </c>
      <c r="D141" s="626" t="s">
        <v>1306</v>
      </c>
      <c r="E141" s="626" t="s">
        <v>763</v>
      </c>
      <c r="F141" s="629">
        <v>3</v>
      </c>
      <c r="G141" s="629">
        <v>487.08041460842003</v>
      </c>
      <c r="H141" s="642">
        <v>1</v>
      </c>
      <c r="I141" s="629"/>
      <c r="J141" s="629"/>
      <c r="K141" s="642">
        <v>0</v>
      </c>
      <c r="L141" s="629">
        <v>3</v>
      </c>
      <c r="M141" s="630">
        <v>487.08041460842003</v>
      </c>
    </row>
    <row r="142" spans="1:13" ht="14.4" customHeight="1" x14ac:dyDescent="0.3">
      <c r="A142" s="625" t="s">
        <v>547</v>
      </c>
      <c r="B142" s="626" t="s">
        <v>3165</v>
      </c>
      <c r="C142" s="626" t="s">
        <v>1141</v>
      </c>
      <c r="D142" s="626" t="s">
        <v>1142</v>
      </c>
      <c r="E142" s="626" t="s">
        <v>3166</v>
      </c>
      <c r="F142" s="629"/>
      <c r="G142" s="629"/>
      <c r="H142" s="642">
        <v>0</v>
      </c>
      <c r="I142" s="629">
        <v>1</v>
      </c>
      <c r="J142" s="629">
        <v>133.15</v>
      </c>
      <c r="K142" s="642">
        <v>1</v>
      </c>
      <c r="L142" s="629">
        <v>1</v>
      </c>
      <c r="M142" s="630">
        <v>133.15</v>
      </c>
    </row>
    <row r="143" spans="1:13" ht="14.4" customHeight="1" x14ac:dyDescent="0.3">
      <c r="A143" s="625" t="s">
        <v>547</v>
      </c>
      <c r="B143" s="626" t="s">
        <v>3165</v>
      </c>
      <c r="C143" s="626" t="s">
        <v>1872</v>
      </c>
      <c r="D143" s="626" t="s">
        <v>1873</v>
      </c>
      <c r="E143" s="626" t="s">
        <v>3236</v>
      </c>
      <c r="F143" s="629"/>
      <c r="G143" s="629"/>
      <c r="H143" s="642">
        <v>0</v>
      </c>
      <c r="I143" s="629">
        <v>2</v>
      </c>
      <c r="J143" s="629">
        <v>324.39966585192599</v>
      </c>
      <c r="K143" s="642">
        <v>1</v>
      </c>
      <c r="L143" s="629">
        <v>2</v>
      </c>
      <c r="M143" s="630">
        <v>324.39966585192599</v>
      </c>
    </row>
    <row r="144" spans="1:13" ht="14.4" customHeight="1" x14ac:dyDescent="0.3">
      <c r="A144" s="625" t="s">
        <v>547</v>
      </c>
      <c r="B144" s="626" t="s">
        <v>3167</v>
      </c>
      <c r="C144" s="626" t="s">
        <v>1161</v>
      </c>
      <c r="D144" s="626" t="s">
        <v>1162</v>
      </c>
      <c r="E144" s="626" t="s">
        <v>1163</v>
      </c>
      <c r="F144" s="629"/>
      <c r="G144" s="629"/>
      <c r="H144" s="642">
        <v>0</v>
      </c>
      <c r="I144" s="629">
        <v>2</v>
      </c>
      <c r="J144" s="629">
        <v>348.48000339319503</v>
      </c>
      <c r="K144" s="642">
        <v>1</v>
      </c>
      <c r="L144" s="629">
        <v>2</v>
      </c>
      <c r="M144" s="630">
        <v>348.48000339319503</v>
      </c>
    </row>
    <row r="145" spans="1:13" ht="14.4" customHeight="1" x14ac:dyDescent="0.3">
      <c r="A145" s="625" t="s">
        <v>547</v>
      </c>
      <c r="B145" s="626" t="s">
        <v>3237</v>
      </c>
      <c r="C145" s="626" t="s">
        <v>1330</v>
      </c>
      <c r="D145" s="626" t="s">
        <v>1331</v>
      </c>
      <c r="E145" s="626" t="s">
        <v>1332</v>
      </c>
      <c r="F145" s="629">
        <v>1</v>
      </c>
      <c r="G145" s="629">
        <v>130.05000000000001</v>
      </c>
      <c r="H145" s="642">
        <v>1</v>
      </c>
      <c r="I145" s="629"/>
      <c r="J145" s="629"/>
      <c r="K145" s="642">
        <v>0</v>
      </c>
      <c r="L145" s="629">
        <v>1</v>
      </c>
      <c r="M145" s="630">
        <v>130.05000000000001</v>
      </c>
    </row>
    <row r="146" spans="1:13" ht="14.4" customHeight="1" x14ac:dyDescent="0.3">
      <c r="A146" s="625" t="s">
        <v>547</v>
      </c>
      <c r="B146" s="626" t="s">
        <v>3168</v>
      </c>
      <c r="C146" s="626" t="s">
        <v>1062</v>
      </c>
      <c r="D146" s="626" t="s">
        <v>1063</v>
      </c>
      <c r="E146" s="626" t="s">
        <v>1064</v>
      </c>
      <c r="F146" s="629"/>
      <c r="G146" s="629"/>
      <c r="H146" s="642">
        <v>0</v>
      </c>
      <c r="I146" s="629">
        <v>1</v>
      </c>
      <c r="J146" s="629">
        <v>94.959929361068802</v>
      </c>
      <c r="K146" s="642">
        <v>1</v>
      </c>
      <c r="L146" s="629">
        <v>1</v>
      </c>
      <c r="M146" s="630">
        <v>94.959929361068802</v>
      </c>
    </row>
    <row r="147" spans="1:13" ht="14.4" customHeight="1" x14ac:dyDescent="0.3">
      <c r="A147" s="625" t="s">
        <v>547</v>
      </c>
      <c r="B147" s="626" t="s">
        <v>3238</v>
      </c>
      <c r="C147" s="626" t="s">
        <v>1323</v>
      </c>
      <c r="D147" s="626" t="s">
        <v>1324</v>
      </c>
      <c r="E147" s="626" t="s">
        <v>1325</v>
      </c>
      <c r="F147" s="629">
        <v>1</v>
      </c>
      <c r="G147" s="629">
        <v>125.431142038734</v>
      </c>
      <c r="H147" s="642">
        <v>1</v>
      </c>
      <c r="I147" s="629"/>
      <c r="J147" s="629"/>
      <c r="K147" s="642">
        <v>0</v>
      </c>
      <c r="L147" s="629">
        <v>1</v>
      </c>
      <c r="M147" s="630">
        <v>125.431142038734</v>
      </c>
    </row>
    <row r="148" spans="1:13" ht="14.4" customHeight="1" x14ac:dyDescent="0.3">
      <c r="A148" s="625" t="s">
        <v>547</v>
      </c>
      <c r="B148" s="626" t="s">
        <v>3239</v>
      </c>
      <c r="C148" s="626" t="s">
        <v>1327</v>
      </c>
      <c r="D148" s="626" t="s">
        <v>1328</v>
      </c>
      <c r="E148" s="626" t="s">
        <v>1329</v>
      </c>
      <c r="F148" s="629">
        <v>1</v>
      </c>
      <c r="G148" s="629">
        <v>101.59</v>
      </c>
      <c r="H148" s="642">
        <v>1</v>
      </c>
      <c r="I148" s="629"/>
      <c r="J148" s="629"/>
      <c r="K148" s="642">
        <v>0</v>
      </c>
      <c r="L148" s="629">
        <v>1</v>
      </c>
      <c r="M148" s="630">
        <v>101.59</v>
      </c>
    </row>
    <row r="149" spans="1:13" ht="14.4" customHeight="1" x14ac:dyDescent="0.3">
      <c r="A149" s="625" t="s">
        <v>549</v>
      </c>
      <c r="B149" s="626" t="s">
        <v>3169</v>
      </c>
      <c r="C149" s="626" t="s">
        <v>1145</v>
      </c>
      <c r="D149" s="626" t="s">
        <v>1146</v>
      </c>
      <c r="E149" s="626" t="s">
        <v>3170</v>
      </c>
      <c r="F149" s="629"/>
      <c r="G149" s="629"/>
      <c r="H149" s="642">
        <v>0</v>
      </c>
      <c r="I149" s="629">
        <v>1</v>
      </c>
      <c r="J149" s="629">
        <v>88.21</v>
      </c>
      <c r="K149" s="642">
        <v>1</v>
      </c>
      <c r="L149" s="629">
        <v>1</v>
      </c>
      <c r="M149" s="630">
        <v>88.21</v>
      </c>
    </row>
    <row r="150" spans="1:13" ht="14.4" customHeight="1" x14ac:dyDescent="0.3">
      <c r="A150" s="625" t="s">
        <v>551</v>
      </c>
      <c r="B150" s="626" t="s">
        <v>3240</v>
      </c>
      <c r="C150" s="626" t="s">
        <v>2603</v>
      </c>
      <c r="D150" s="626" t="s">
        <v>2604</v>
      </c>
      <c r="E150" s="626" t="s">
        <v>2605</v>
      </c>
      <c r="F150" s="629"/>
      <c r="G150" s="629"/>
      <c r="H150" s="642">
        <v>0</v>
      </c>
      <c r="I150" s="629">
        <v>156</v>
      </c>
      <c r="J150" s="629">
        <v>26122.563117209789</v>
      </c>
      <c r="K150" s="642">
        <v>1</v>
      </c>
      <c r="L150" s="629">
        <v>156</v>
      </c>
      <c r="M150" s="630">
        <v>26122.563117209789</v>
      </c>
    </row>
    <row r="151" spans="1:13" ht="14.4" customHeight="1" x14ac:dyDescent="0.3">
      <c r="A151" s="625" t="s">
        <v>551</v>
      </c>
      <c r="B151" s="626" t="s">
        <v>3091</v>
      </c>
      <c r="C151" s="626" t="s">
        <v>2024</v>
      </c>
      <c r="D151" s="626" t="s">
        <v>656</v>
      </c>
      <c r="E151" s="626" t="s">
        <v>2025</v>
      </c>
      <c r="F151" s="629"/>
      <c r="G151" s="629"/>
      <c r="H151" s="642">
        <v>0</v>
      </c>
      <c r="I151" s="629">
        <v>6</v>
      </c>
      <c r="J151" s="629">
        <v>699.13969961180999</v>
      </c>
      <c r="K151" s="642">
        <v>1</v>
      </c>
      <c r="L151" s="629">
        <v>6</v>
      </c>
      <c r="M151" s="630">
        <v>699.13969961180999</v>
      </c>
    </row>
    <row r="152" spans="1:13" ht="14.4" customHeight="1" x14ac:dyDescent="0.3">
      <c r="A152" s="625" t="s">
        <v>551</v>
      </c>
      <c r="B152" s="626" t="s">
        <v>3091</v>
      </c>
      <c r="C152" s="626" t="s">
        <v>655</v>
      </c>
      <c r="D152" s="626" t="s">
        <v>656</v>
      </c>
      <c r="E152" s="626" t="s">
        <v>657</v>
      </c>
      <c r="F152" s="629"/>
      <c r="G152" s="629"/>
      <c r="H152" s="642">
        <v>0</v>
      </c>
      <c r="I152" s="629">
        <v>7</v>
      </c>
      <c r="J152" s="629">
        <v>1905.8598222897567</v>
      </c>
      <c r="K152" s="642">
        <v>1</v>
      </c>
      <c r="L152" s="629">
        <v>7</v>
      </c>
      <c r="M152" s="630">
        <v>1905.8598222897567</v>
      </c>
    </row>
    <row r="153" spans="1:13" ht="14.4" customHeight="1" x14ac:dyDescent="0.3">
      <c r="A153" s="625" t="s">
        <v>551</v>
      </c>
      <c r="B153" s="626" t="s">
        <v>3091</v>
      </c>
      <c r="C153" s="626" t="s">
        <v>568</v>
      </c>
      <c r="D153" s="626" t="s">
        <v>3092</v>
      </c>
      <c r="E153" s="626" t="s">
        <v>3093</v>
      </c>
      <c r="F153" s="629"/>
      <c r="G153" s="629"/>
      <c r="H153" s="642">
        <v>0</v>
      </c>
      <c r="I153" s="629">
        <v>821</v>
      </c>
      <c r="J153" s="629">
        <v>65040.274647650935</v>
      </c>
      <c r="K153" s="642">
        <v>1</v>
      </c>
      <c r="L153" s="629">
        <v>821</v>
      </c>
      <c r="M153" s="630">
        <v>65040.274647650935</v>
      </c>
    </row>
    <row r="154" spans="1:13" ht="14.4" customHeight="1" x14ac:dyDescent="0.3">
      <c r="A154" s="625" t="s">
        <v>551</v>
      </c>
      <c r="B154" s="626" t="s">
        <v>3094</v>
      </c>
      <c r="C154" s="626" t="s">
        <v>1153</v>
      </c>
      <c r="D154" s="626" t="s">
        <v>1154</v>
      </c>
      <c r="E154" s="626" t="s">
        <v>1155</v>
      </c>
      <c r="F154" s="629"/>
      <c r="G154" s="629"/>
      <c r="H154" s="642">
        <v>0</v>
      </c>
      <c r="I154" s="629">
        <v>936</v>
      </c>
      <c r="J154" s="629">
        <v>66484.477248287789</v>
      </c>
      <c r="K154" s="642">
        <v>1</v>
      </c>
      <c r="L154" s="629">
        <v>936</v>
      </c>
      <c r="M154" s="630">
        <v>66484.477248287789</v>
      </c>
    </row>
    <row r="155" spans="1:13" ht="14.4" customHeight="1" x14ac:dyDescent="0.3">
      <c r="A155" s="625" t="s">
        <v>551</v>
      </c>
      <c r="B155" s="626" t="s">
        <v>3241</v>
      </c>
      <c r="C155" s="626" t="s">
        <v>2676</v>
      </c>
      <c r="D155" s="626" t="s">
        <v>2677</v>
      </c>
      <c r="E155" s="626" t="s">
        <v>2678</v>
      </c>
      <c r="F155" s="629"/>
      <c r="G155" s="629"/>
      <c r="H155" s="642">
        <v>0</v>
      </c>
      <c r="I155" s="629">
        <v>3</v>
      </c>
      <c r="J155" s="629">
        <v>561.21080451203306</v>
      </c>
      <c r="K155" s="642">
        <v>1</v>
      </c>
      <c r="L155" s="629">
        <v>3</v>
      </c>
      <c r="M155" s="630">
        <v>561.21080451203306</v>
      </c>
    </row>
    <row r="156" spans="1:13" ht="14.4" customHeight="1" x14ac:dyDescent="0.3">
      <c r="A156" s="625" t="s">
        <v>551</v>
      </c>
      <c r="B156" s="626" t="s">
        <v>3241</v>
      </c>
      <c r="C156" s="626" t="s">
        <v>2680</v>
      </c>
      <c r="D156" s="626" t="s">
        <v>2677</v>
      </c>
      <c r="E156" s="626" t="s">
        <v>2681</v>
      </c>
      <c r="F156" s="629"/>
      <c r="G156" s="629"/>
      <c r="H156" s="642">
        <v>0</v>
      </c>
      <c r="I156" s="629">
        <v>12</v>
      </c>
      <c r="J156" s="629">
        <v>4575.1202596864832</v>
      </c>
      <c r="K156" s="642">
        <v>1</v>
      </c>
      <c r="L156" s="629">
        <v>12</v>
      </c>
      <c r="M156" s="630">
        <v>4575.1202596864832</v>
      </c>
    </row>
    <row r="157" spans="1:13" ht="14.4" customHeight="1" x14ac:dyDescent="0.3">
      <c r="A157" s="625" t="s">
        <v>551</v>
      </c>
      <c r="B157" s="626" t="s">
        <v>3241</v>
      </c>
      <c r="C157" s="626" t="s">
        <v>2689</v>
      </c>
      <c r="D157" s="626" t="s">
        <v>2690</v>
      </c>
      <c r="E157" s="626" t="s">
        <v>3242</v>
      </c>
      <c r="F157" s="629"/>
      <c r="G157" s="629"/>
      <c r="H157" s="642">
        <v>0</v>
      </c>
      <c r="I157" s="629">
        <v>1</v>
      </c>
      <c r="J157" s="629">
        <v>548.5</v>
      </c>
      <c r="K157" s="642">
        <v>1</v>
      </c>
      <c r="L157" s="629">
        <v>1</v>
      </c>
      <c r="M157" s="630">
        <v>548.5</v>
      </c>
    </row>
    <row r="158" spans="1:13" ht="14.4" customHeight="1" x14ac:dyDescent="0.3">
      <c r="A158" s="625" t="s">
        <v>551</v>
      </c>
      <c r="B158" s="626" t="s">
        <v>3095</v>
      </c>
      <c r="C158" s="626" t="s">
        <v>1149</v>
      </c>
      <c r="D158" s="626" t="s">
        <v>1150</v>
      </c>
      <c r="E158" s="626" t="s">
        <v>1151</v>
      </c>
      <c r="F158" s="629"/>
      <c r="G158" s="629"/>
      <c r="H158" s="642">
        <v>0</v>
      </c>
      <c r="I158" s="629">
        <v>4</v>
      </c>
      <c r="J158" s="629">
        <v>319.83992515481492</v>
      </c>
      <c r="K158" s="642">
        <v>1</v>
      </c>
      <c r="L158" s="629">
        <v>4</v>
      </c>
      <c r="M158" s="630">
        <v>319.83992515481492</v>
      </c>
    </row>
    <row r="159" spans="1:13" ht="14.4" customHeight="1" x14ac:dyDescent="0.3">
      <c r="A159" s="625" t="s">
        <v>551</v>
      </c>
      <c r="B159" s="626" t="s">
        <v>3096</v>
      </c>
      <c r="C159" s="626" t="s">
        <v>1184</v>
      </c>
      <c r="D159" s="626" t="s">
        <v>1185</v>
      </c>
      <c r="E159" s="626" t="s">
        <v>1056</v>
      </c>
      <c r="F159" s="629"/>
      <c r="G159" s="629"/>
      <c r="H159" s="642">
        <v>0</v>
      </c>
      <c r="I159" s="629">
        <v>11</v>
      </c>
      <c r="J159" s="629">
        <v>915.06511064464917</v>
      </c>
      <c r="K159" s="642">
        <v>1</v>
      </c>
      <c r="L159" s="629">
        <v>11</v>
      </c>
      <c r="M159" s="630">
        <v>915.06511064464917</v>
      </c>
    </row>
    <row r="160" spans="1:13" ht="14.4" customHeight="1" x14ac:dyDescent="0.3">
      <c r="A160" s="625" t="s">
        <v>551</v>
      </c>
      <c r="B160" s="626" t="s">
        <v>3243</v>
      </c>
      <c r="C160" s="626" t="s">
        <v>2625</v>
      </c>
      <c r="D160" s="626" t="s">
        <v>2626</v>
      </c>
      <c r="E160" s="626" t="s">
        <v>2627</v>
      </c>
      <c r="F160" s="629"/>
      <c r="G160" s="629"/>
      <c r="H160" s="642">
        <v>0</v>
      </c>
      <c r="I160" s="629">
        <v>3</v>
      </c>
      <c r="J160" s="629">
        <v>1420.1999999999998</v>
      </c>
      <c r="K160" s="642">
        <v>1</v>
      </c>
      <c r="L160" s="629">
        <v>3</v>
      </c>
      <c r="M160" s="630">
        <v>1420.1999999999998</v>
      </c>
    </row>
    <row r="161" spans="1:13" ht="14.4" customHeight="1" x14ac:dyDescent="0.3">
      <c r="A161" s="625" t="s">
        <v>551</v>
      </c>
      <c r="B161" s="626" t="s">
        <v>3177</v>
      </c>
      <c r="C161" s="626" t="s">
        <v>1810</v>
      </c>
      <c r="D161" s="626" t="s">
        <v>1811</v>
      </c>
      <c r="E161" s="626" t="s">
        <v>3178</v>
      </c>
      <c r="F161" s="629"/>
      <c r="G161" s="629"/>
      <c r="H161" s="642">
        <v>0</v>
      </c>
      <c r="I161" s="629">
        <v>2</v>
      </c>
      <c r="J161" s="629">
        <v>152.4597845769205</v>
      </c>
      <c r="K161" s="642">
        <v>1</v>
      </c>
      <c r="L161" s="629">
        <v>2</v>
      </c>
      <c r="M161" s="630">
        <v>152.4597845769205</v>
      </c>
    </row>
    <row r="162" spans="1:13" ht="14.4" customHeight="1" x14ac:dyDescent="0.3">
      <c r="A162" s="625" t="s">
        <v>551</v>
      </c>
      <c r="B162" s="626" t="s">
        <v>3097</v>
      </c>
      <c r="C162" s="626" t="s">
        <v>1134</v>
      </c>
      <c r="D162" s="626" t="s">
        <v>1135</v>
      </c>
      <c r="E162" s="626" t="s">
        <v>1136</v>
      </c>
      <c r="F162" s="629"/>
      <c r="G162" s="629"/>
      <c r="H162" s="642">
        <v>0</v>
      </c>
      <c r="I162" s="629">
        <v>1</v>
      </c>
      <c r="J162" s="629">
        <v>23.92</v>
      </c>
      <c r="K162" s="642">
        <v>1</v>
      </c>
      <c r="L162" s="629">
        <v>1</v>
      </c>
      <c r="M162" s="630">
        <v>23.92</v>
      </c>
    </row>
    <row r="163" spans="1:13" ht="14.4" customHeight="1" x14ac:dyDescent="0.3">
      <c r="A163" s="625" t="s">
        <v>551</v>
      </c>
      <c r="B163" s="626" t="s">
        <v>3097</v>
      </c>
      <c r="C163" s="626" t="s">
        <v>1959</v>
      </c>
      <c r="D163" s="626" t="s">
        <v>1960</v>
      </c>
      <c r="E163" s="626" t="s">
        <v>1136</v>
      </c>
      <c r="F163" s="629">
        <v>1</v>
      </c>
      <c r="G163" s="629">
        <v>71.3</v>
      </c>
      <c r="H163" s="642">
        <v>1</v>
      </c>
      <c r="I163" s="629"/>
      <c r="J163" s="629"/>
      <c r="K163" s="642">
        <v>0</v>
      </c>
      <c r="L163" s="629">
        <v>1</v>
      </c>
      <c r="M163" s="630">
        <v>71.3</v>
      </c>
    </row>
    <row r="164" spans="1:13" ht="14.4" customHeight="1" x14ac:dyDescent="0.3">
      <c r="A164" s="625" t="s">
        <v>551</v>
      </c>
      <c r="B164" s="626" t="s">
        <v>3179</v>
      </c>
      <c r="C164" s="626" t="s">
        <v>2637</v>
      </c>
      <c r="D164" s="626" t="s">
        <v>3244</v>
      </c>
      <c r="E164" s="626" t="s">
        <v>3245</v>
      </c>
      <c r="F164" s="629"/>
      <c r="G164" s="629"/>
      <c r="H164" s="642">
        <v>0</v>
      </c>
      <c r="I164" s="629">
        <v>59</v>
      </c>
      <c r="J164" s="629">
        <v>22964.064500603159</v>
      </c>
      <c r="K164" s="642">
        <v>1</v>
      </c>
      <c r="L164" s="629">
        <v>59</v>
      </c>
      <c r="M164" s="630">
        <v>22964.064500603159</v>
      </c>
    </row>
    <row r="165" spans="1:13" ht="14.4" customHeight="1" x14ac:dyDescent="0.3">
      <c r="A165" s="625" t="s">
        <v>551</v>
      </c>
      <c r="B165" s="626" t="s">
        <v>3098</v>
      </c>
      <c r="C165" s="626" t="s">
        <v>1169</v>
      </c>
      <c r="D165" s="626" t="s">
        <v>1170</v>
      </c>
      <c r="E165" s="626" t="s">
        <v>1171</v>
      </c>
      <c r="F165" s="629"/>
      <c r="G165" s="629"/>
      <c r="H165" s="642">
        <v>0</v>
      </c>
      <c r="I165" s="629">
        <v>10</v>
      </c>
      <c r="J165" s="629">
        <v>3564.9936270882172</v>
      </c>
      <c r="K165" s="642">
        <v>1</v>
      </c>
      <c r="L165" s="629">
        <v>10</v>
      </c>
      <c r="M165" s="630">
        <v>3564.9936270882172</v>
      </c>
    </row>
    <row r="166" spans="1:13" ht="14.4" customHeight="1" x14ac:dyDescent="0.3">
      <c r="A166" s="625" t="s">
        <v>551</v>
      </c>
      <c r="B166" s="626" t="s">
        <v>3098</v>
      </c>
      <c r="C166" s="626" t="s">
        <v>1173</v>
      </c>
      <c r="D166" s="626" t="s">
        <v>1170</v>
      </c>
      <c r="E166" s="626" t="s">
        <v>1174</v>
      </c>
      <c r="F166" s="629"/>
      <c r="G166" s="629"/>
      <c r="H166" s="642">
        <v>0</v>
      </c>
      <c r="I166" s="629">
        <v>8</v>
      </c>
      <c r="J166" s="629">
        <v>3311.9962902119332</v>
      </c>
      <c r="K166" s="642">
        <v>1</v>
      </c>
      <c r="L166" s="629">
        <v>8</v>
      </c>
      <c r="M166" s="630">
        <v>3311.9962902119332</v>
      </c>
    </row>
    <row r="167" spans="1:13" ht="14.4" customHeight="1" x14ac:dyDescent="0.3">
      <c r="A167" s="625" t="s">
        <v>551</v>
      </c>
      <c r="B167" s="626" t="s">
        <v>3098</v>
      </c>
      <c r="C167" s="626" t="s">
        <v>2592</v>
      </c>
      <c r="D167" s="626" t="s">
        <v>1170</v>
      </c>
      <c r="E167" s="626" t="s">
        <v>2593</v>
      </c>
      <c r="F167" s="629"/>
      <c r="G167" s="629"/>
      <c r="H167" s="642">
        <v>0</v>
      </c>
      <c r="I167" s="629">
        <v>1</v>
      </c>
      <c r="J167" s="629">
        <v>943.00285906660304</v>
      </c>
      <c r="K167" s="642">
        <v>1</v>
      </c>
      <c r="L167" s="629">
        <v>1</v>
      </c>
      <c r="M167" s="630">
        <v>943.00285906660304</v>
      </c>
    </row>
    <row r="168" spans="1:13" ht="14.4" customHeight="1" x14ac:dyDescent="0.3">
      <c r="A168" s="625" t="s">
        <v>551</v>
      </c>
      <c r="B168" s="626" t="s">
        <v>3098</v>
      </c>
      <c r="C168" s="626" t="s">
        <v>1100</v>
      </c>
      <c r="D168" s="626" t="s">
        <v>1101</v>
      </c>
      <c r="E168" s="626" t="s">
        <v>3099</v>
      </c>
      <c r="F168" s="629"/>
      <c r="G168" s="629"/>
      <c r="H168" s="642">
        <v>0</v>
      </c>
      <c r="I168" s="629">
        <v>16</v>
      </c>
      <c r="J168" s="629">
        <v>55199.96908651448</v>
      </c>
      <c r="K168" s="642">
        <v>1</v>
      </c>
      <c r="L168" s="629">
        <v>16</v>
      </c>
      <c r="M168" s="630">
        <v>55199.96908651448</v>
      </c>
    </row>
    <row r="169" spans="1:13" ht="14.4" customHeight="1" x14ac:dyDescent="0.3">
      <c r="A169" s="625" t="s">
        <v>551</v>
      </c>
      <c r="B169" s="626" t="s">
        <v>3184</v>
      </c>
      <c r="C169" s="626" t="s">
        <v>1841</v>
      </c>
      <c r="D169" s="626" t="s">
        <v>1842</v>
      </c>
      <c r="E169" s="626" t="s">
        <v>1843</v>
      </c>
      <c r="F169" s="629"/>
      <c r="G169" s="629"/>
      <c r="H169" s="642">
        <v>0</v>
      </c>
      <c r="I169" s="629">
        <v>2</v>
      </c>
      <c r="J169" s="629">
        <v>630.04089388229499</v>
      </c>
      <c r="K169" s="642">
        <v>1</v>
      </c>
      <c r="L169" s="629">
        <v>2</v>
      </c>
      <c r="M169" s="630">
        <v>630.04089388229499</v>
      </c>
    </row>
    <row r="170" spans="1:13" ht="14.4" customHeight="1" x14ac:dyDescent="0.3">
      <c r="A170" s="625" t="s">
        <v>551</v>
      </c>
      <c r="B170" s="626" t="s">
        <v>3246</v>
      </c>
      <c r="C170" s="626" t="s">
        <v>2610</v>
      </c>
      <c r="D170" s="626" t="s">
        <v>2578</v>
      </c>
      <c r="E170" s="626" t="s">
        <v>2611</v>
      </c>
      <c r="F170" s="629"/>
      <c r="G170" s="629"/>
      <c r="H170" s="642">
        <v>0</v>
      </c>
      <c r="I170" s="629">
        <v>52</v>
      </c>
      <c r="J170" s="629">
        <v>7026.7834747158013</v>
      </c>
      <c r="K170" s="642">
        <v>1</v>
      </c>
      <c r="L170" s="629">
        <v>52</v>
      </c>
      <c r="M170" s="630">
        <v>7026.7834747158013</v>
      </c>
    </row>
    <row r="171" spans="1:13" ht="14.4" customHeight="1" x14ac:dyDescent="0.3">
      <c r="A171" s="625" t="s">
        <v>551</v>
      </c>
      <c r="B171" s="626" t="s">
        <v>3246</v>
      </c>
      <c r="C171" s="626" t="s">
        <v>2577</v>
      </c>
      <c r="D171" s="626" t="s">
        <v>2578</v>
      </c>
      <c r="E171" s="626" t="s">
        <v>3247</v>
      </c>
      <c r="F171" s="629"/>
      <c r="G171" s="629"/>
      <c r="H171" s="642">
        <v>0</v>
      </c>
      <c r="I171" s="629">
        <v>3</v>
      </c>
      <c r="J171" s="629">
        <v>142.13957963341238</v>
      </c>
      <c r="K171" s="642">
        <v>1</v>
      </c>
      <c r="L171" s="629">
        <v>3</v>
      </c>
      <c r="M171" s="630">
        <v>142.13957963341238</v>
      </c>
    </row>
    <row r="172" spans="1:13" ht="14.4" customHeight="1" x14ac:dyDescent="0.3">
      <c r="A172" s="625" t="s">
        <v>551</v>
      </c>
      <c r="B172" s="626" t="s">
        <v>3246</v>
      </c>
      <c r="C172" s="626" t="s">
        <v>2581</v>
      </c>
      <c r="D172" s="626" t="s">
        <v>2578</v>
      </c>
      <c r="E172" s="626" t="s">
        <v>3248</v>
      </c>
      <c r="F172" s="629"/>
      <c r="G172" s="629"/>
      <c r="H172" s="642">
        <v>0</v>
      </c>
      <c r="I172" s="629">
        <v>2</v>
      </c>
      <c r="J172" s="629">
        <v>188.9495796334125</v>
      </c>
      <c r="K172" s="642">
        <v>1</v>
      </c>
      <c r="L172" s="629">
        <v>2</v>
      </c>
      <c r="M172" s="630">
        <v>188.9495796334125</v>
      </c>
    </row>
    <row r="173" spans="1:13" ht="14.4" customHeight="1" x14ac:dyDescent="0.3">
      <c r="A173" s="625" t="s">
        <v>551</v>
      </c>
      <c r="B173" s="626" t="s">
        <v>3246</v>
      </c>
      <c r="C173" s="626" t="s">
        <v>1928</v>
      </c>
      <c r="D173" s="626" t="s">
        <v>3249</v>
      </c>
      <c r="E173" s="626" t="s">
        <v>3250</v>
      </c>
      <c r="F173" s="629">
        <v>2</v>
      </c>
      <c r="G173" s="629">
        <v>348.82</v>
      </c>
      <c r="H173" s="642">
        <v>1</v>
      </c>
      <c r="I173" s="629"/>
      <c r="J173" s="629"/>
      <c r="K173" s="642">
        <v>0</v>
      </c>
      <c r="L173" s="629">
        <v>2</v>
      </c>
      <c r="M173" s="630">
        <v>348.82</v>
      </c>
    </row>
    <row r="174" spans="1:13" ht="14.4" customHeight="1" x14ac:dyDescent="0.3">
      <c r="A174" s="625" t="s">
        <v>551</v>
      </c>
      <c r="B174" s="626" t="s">
        <v>3188</v>
      </c>
      <c r="C174" s="626" t="s">
        <v>1849</v>
      </c>
      <c r="D174" s="626" t="s">
        <v>3191</v>
      </c>
      <c r="E174" s="626" t="s">
        <v>3192</v>
      </c>
      <c r="F174" s="629"/>
      <c r="G174" s="629"/>
      <c r="H174" s="642">
        <v>0</v>
      </c>
      <c r="I174" s="629">
        <v>1</v>
      </c>
      <c r="J174" s="629">
        <v>121.4</v>
      </c>
      <c r="K174" s="642">
        <v>1</v>
      </c>
      <c r="L174" s="629">
        <v>1</v>
      </c>
      <c r="M174" s="630">
        <v>121.4</v>
      </c>
    </row>
    <row r="175" spans="1:13" ht="14.4" customHeight="1" x14ac:dyDescent="0.3">
      <c r="A175" s="625" t="s">
        <v>551</v>
      </c>
      <c r="B175" s="626" t="s">
        <v>3188</v>
      </c>
      <c r="C175" s="626" t="s">
        <v>2584</v>
      </c>
      <c r="D175" s="626" t="s">
        <v>3251</v>
      </c>
      <c r="E175" s="626" t="s">
        <v>3252</v>
      </c>
      <c r="F175" s="629"/>
      <c r="G175" s="629"/>
      <c r="H175" s="642">
        <v>0</v>
      </c>
      <c r="I175" s="629">
        <v>1</v>
      </c>
      <c r="J175" s="629">
        <v>110.200423997513</v>
      </c>
      <c r="K175" s="642">
        <v>1</v>
      </c>
      <c r="L175" s="629">
        <v>1</v>
      </c>
      <c r="M175" s="630">
        <v>110.200423997513</v>
      </c>
    </row>
    <row r="176" spans="1:13" ht="14.4" customHeight="1" x14ac:dyDescent="0.3">
      <c r="A176" s="625" t="s">
        <v>551</v>
      </c>
      <c r="B176" s="626" t="s">
        <v>3193</v>
      </c>
      <c r="C176" s="626" t="s">
        <v>1921</v>
      </c>
      <c r="D176" s="626" t="s">
        <v>1922</v>
      </c>
      <c r="E176" s="626" t="s">
        <v>1295</v>
      </c>
      <c r="F176" s="629">
        <v>1</v>
      </c>
      <c r="G176" s="629">
        <v>54.839999007256701</v>
      </c>
      <c r="H176" s="642">
        <v>1</v>
      </c>
      <c r="I176" s="629"/>
      <c r="J176" s="629"/>
      <c r="K176" s="642">
        <v>0</v>
      </c>
      <c r="L176" s="629">
        <v>1</v>
      </c>
      <c r="M176" s="630">
        <v>54.839999007256701</v>
      </c>
    </row>
    <row r="177" spans="1:13" ht="14.4" customHeight="1" x14ac:dyDescent="0.3">
      <c r="A177" s="625" t="s">
        <v>551</v>
      </c>
      <c r="B177" s="626" t="s">
        <v>3194</v>
      </c>
      <c r="C177" s="626" t="s">
        <v>1951</v>
      </c>
      <c r="D177" s="626" t="s">
        <v>3253</v>
      </c>
      <c r="E177" s="626" t="s">
        <v>3254</v>
      </c>
      <c r="F177" s="629">
        <v>1</v>
      </c>
      <c r="G177" s="629">
        <v>100.489867257309</v>
      </c>
      <c r="H177" s="642">
        <v>1</v>
      </c>
      <c r="I177" s="629"/>
      <c r="J177" s="629"/>
      <c r="K177" s="642">
        <v>0</v>
      </c>
      <c r="L177" s="629">
        <v>1</v>
      </c>
      <c r="M177" s="630">
        <v>100.489867257309</v>
      </c>
    </row>
    <row r="178" spans="1:13" ht="14.4" customHeight="1" x14ac:dyDescent="0.3">
      <c r="A178" s="625" t="s">
        <v>551</v>
      </c>
      <c r="B178" s="626" t="s">
        <v>3196</v>
      </c>
      <c r="C178" s="626" t="s">
        <v>1277</v>
      </c>
      <c r="D178" s="626" t="s">
        <v>1278</v>
      </c>
      <c r="E178" s="626" t="s">
        <v>1279</v>
      </c>
      <c r="F178" s="629">
        <v>1</v>
      </c>
      <c r="G178" s="629">
        <v>47.829879745908002</v>
      </c>
      <c r="H178" s="642">
        <v>1</v>
      </c>
      <c r="I178" s="629"/>
      <c r="J178" s="629"/>
      <c r="K178" s="642">
        <v>0</v>
      </c>
      <c r="L178" s="629">
        <v>1</v>
      </c>
      <c r="M178" s="630">
        <v>47.829879745908002</v>
      </c>
    </row>
    <row r="179" spans="1:13" ht="14.4" customHeight="1" x14ac:dyDescent="0.3">
      <c r="A179" s="625" t="s">
        <v>551</v>
      </c>
      <c r="B179" s="626" t="s">
        <v>3100</v>
      </c>
      <c r="C179" s="626" t="s">
        <v>1096</v>
      </c>
      <c r="D179" s="626" t="s">
        <v>1097</v>
      </c>
      <c r="E179" s="626" t="s">
        <v>1098</v>
      </c>
      <c r="F179" s="629"/>
      <c r="G179" s="629"/>
      <c r="H179" s="642">
        <v>0</v>
      </c>
      <c r="I179" s="629">
        <v>4</v>
      </c>
      <c r="J179" s="629">
        <v>319.32000647930931</v>
      </c>
      <c r="K179" s="642">
        <v>1</v>
      </c>
      <c r="L179" s="629">
        <v>4</v>
      </c>
      <c r="M179" s="630">
        <v>319.32000647930931</v>
      </c>
    </row>
    <row r="180" spans="1:13" ht="14.4" customHeight="1" x14ac:dyDescent="0.3">
      <c r="A180" s="625" t="s">
        <v>551</v>
      </c>
      <c r="B180" s="626" t="s">
        <v>3101</v>
      </c>
      <c r="C180" s="626" t="s">
        <v>1316</v>
      </c>
      <c r="D180" s="626" t="s">
        <v>1317</v>
      </c>
      <c r="E180" s="626" t="s">
        <v>1064</v>
      </c>
      <c r="F180" s="629">
        <v>1</v>
      </c>
      <c r="G180" s="629">
        <v>46.51</v>
      </c>
      <c r="H180" s="642">
        <v>1</v>
      </c>
      <c r="I180" s="629"/>
      <c r="J180" s="629"/>
      <c r="K180" s="642">
        <v>0</v>
      </c>
      <c r="L180" s="629">
        <v>1</v>
      </c>
      <c r="M180" s="630">
        <v>46.51</v>
      </c>
    </row>
    <row r="181" spans="1:13" ht="14.4" customHeight="1" x14ac:dyDescent="0.3">
      <c r="A181" s="625" t="s">
        <v>551</v>
      </c>
      <c r="B181" s="626" t="s">
        <v>3101</v>
      </c>
      <c r="C181" s="626" t="s">
        <v>1803</v>
      </c>
      <c r="D181" s="626" t="s">
        <v>1804</v>
      </c>
      <c r="E181" s="626" t="s">
        <v>838</v>
      </c>
      <c r="F181" s="629"/>
      <c r="G181" s="629"/>
      <c r="H181" s="642">
        <v>0</v>
      </c>
      <c r="I181" s="629">
        <v>2</v>
      </c>
      <c r="J181" s="629">
        <v>91.099571497747405</v>
      </c>
      <c r="K181" s="642">
        <v>1</v>
      </c>
      <c r="L181" s="629">
        <v>2</v>
      </c>
      <c r="M181" s="630">
        <v>91.099571497747405</v>
      </c>
    </row>
    <row r="182" spans="1:13" ht="14.4" customHeight="1" x14ac:dyDescent="0.3">
      <c r="A182" s="625" t="s">
        <v>551</v>
      </c>
      <c r="B182" s="626" t="s">
        <v>3101</v>
      </c>
      <c r="C182" s="626" t="s">
        <v>1924</v>
      </c>
      <c r="D182" s="626" t="s">
        <v>3255</v>
      </c>
      <c r="E182" s="626" t="s">
        <v>838</v>
      </c>
      <c r="F182" s="629">
        <v>1</v>
      </c>
      <c r="G182" s="629">
        <v>107.9</v>
      </c>
      <c r="H182" s="642">
        <v>1</v>
      </c>
      <c r="I182" s="629"/>
      <c r="J182" s="629"/>
      <c r="K182" s="642">
        <v>0</v>
      </c>
      <c r="L182" s="629">
        <v>1</v>
      </c>
      <c r="M182" s="630">
        <v>107.9</v>
      </c>
    </row>
    <row r="183" spans="1:13" ht="14.4" customHeight="1" x14ac:dyDescent="0.3">
      <c r="A183" s="625" t="s">
        <v>551</v>
      </c>
      <c r="B183" s="626" t="s">
        <v>3256</v>
      </c>
      <c r="C183" s="626" t="s">
        <v>1939</v>
      </c>
      <c r="D183" s="626" t="s">
        <v>3257</v>
      </c>
      <c r="E183" s="626" t="s">
        <v>3258</v>
      </c>
      <c r="F183" s="629">
        <v>1</v>
      </c>
      <c r="G183" s="629">
        <v>26.11</v>
      </c>
      <c r="H183" s="642">
        <v>1</v>
      </c>
      <c r="I183" s="629"/>
      <c r="J183" s="629"/>
      <c r="K183" s="642">
        <v>0</v>
      </c>
      <c r="L183" s="629">
        <v>1</v>
      </c>
      <c r="M183" s="630">
        <v>26.11</v>
      </c>
    </row>
    <row r="184" spans="1:13" ht="14.4" customHeight="1" x14ac:dyDescent="0.3">
      <c r="A184" s="625" t="s">
        <v>551</v>
      </c>
      <c r="B184" s="626" t="s">
        <v>3197</v>
      </c>
      <c r="C184" s="626" t="s">
        <v>1838</v>
      </c>
      <c r="D184" s="626" t="s">
        <v>1839</v>
      </c>
      <c r="E184" s="626" t="s">
        <v>1064</v>
      </c>
      <c r="F184" s="629"/>
      <c r="G184" s="629"/>
      <c r="H184" s="642">
        <v>0</v>
      </c>
      <c r="I184" s="629">
        <v>6</v>
      </c>
      <c r="J184" s="629">
        <v>387.24030741146663</v>
      </c>
      <c r="K184" s="642">
        <v>1</v>
      </c>
      <c r="L184" s="629">
        <v>6</v>
      </c>
      <c r="M184" s="630">
        <v>387.24030741146663</v>
      </c>
    </row>
    <row r="185" spans="1:13" ht="14.4" customHeight="1" x14ac:dyDescent="0.3">
      <c r="A185" s="625" t="s">
        <v>551</v>
      </c>
      <c r="B185" s="626" t="s">
        <v>3197</v>
      </c>
      <c r="C185" s="626" t="s">
        <v>2622</v>
      </c>
      <c r="D185" s="626" t="s">
        <v>1839</v>
      </c>
      <c r="E185" s="626" t="s">
        <v>2623</v>
      </c>
      <c r="F185" s="629"/>
      <c r="G185" s="629"/>
      <c r="H185" s="642">
        <v>0</v>
      </c>
      <c r="I185" s="629">
        <v>1</v>
      </c>
      <c r="J185" s="629">
        <v>218.5</v>
      </c>
      <c r="K185" s="642">
        <v>1</v>
      </c>
      <c r="L185" s="629">
        <v>1</v>
      </c>
      <c r="M185" s="630">
        <v>218.5</v>
      </c>
    </row>
    <row r="186" spans="1:13" ht="14.4" customHeight="1" x14ac:dyDescent="0.3">
      <c r="A186" s="625" t="s">
        <v>551</v>
      </c>
      <c r="B186" s="626" t="s">
        <v>3197</v>
      </c>
      <c r="C186" s="626" t="s">
        <v>2620</v>
      </c>
      <c r="D186" s="626" t="s">
        <v>2617</v>
      </c>
      <c r="E186" s="626" t="s">
        <v>998</v>
      </c>
      <c r="F186" s="629"/>
      <c r="G186" s="629"/>
      <c r="H186" s="642">
        <v>0</v>
      </c>
      <c r="I186" s="629">
        <v>1</v>
      </c>
      <c r="J186" s="629">
        <v>49.38</v>
      </c>
      <c r="K186" s="642">
        <v>1</v>
      </c>
      <c r="L186" s="629">
        <v>1</v>
      </c>
      <c r="M186" s="630">
        <v>49.38</v>
      </c>
    </row>
    <row r="187" spans="1:13" ht="14.4" customHeight="1" x14ac:dyDescent="0.3">
      <c r="A187" s="625" t="s">
        <v>551</v>
      </c>
      <c r="B187" s="626" t="s">
        <v>3197</v>
      </c>
      <c r="C187" s="626" t="s">
        <v>2616</v>
      </c>
      <c r="D187" s="626" t="s">
        <v>2617</v>
      </c>
      <c r="E187" s="626" t="s">
        <v>2618</v>
      </c>
      <c r="F187" s="629"/>
      <c r="G187" s="629"/>
      <c r="H187" s="642">
        <v>0</v>
      </c>
      <c r="I187" s="629">
        <v>1</v>
      </c>
      <c r="J187" s="629">
        <v>150.83000000000001</v>
      </c>
      <c r="K187" s="642">
        <v>1</v>
      </c>
      <c r="L187" s="629">
        <v>1</v>
      </c>
      <c r="M187" s="630">
        <v>150.83000000000001</v>
      </c>
    </row>
    <row r="188" spans="1:13" ht="14.4" customHeight="1" x14ac:dyDescent="0.3">
      <c r="A188" s="625" t="s">
        <v>551</v>
      </c>
      <c r="B188" s="626" t="s">
        <v>3259</v>
      </c>
      <c r="C188" s="626" t="s">
        <v>2705</v>
      </c>
      <c r="D188" s="626" t="s">
        <v>2706</v>
      </c>
      <c r="E188" s="626" t="s">
        <v>3260</v>
      </c>
      <c r="F188" s="629"/>
      <c r="G188" s="629"/>
      <c r="H188" s="642">
        <v>0</v>
      </c>
      <c r="I188" s="629">
        <v>2</v>
      </c>
      <c r="J188" s="629">
        <v>311.75980444231197</v>
      </c>
      <c r="K188" s="642">
        <v>1</v>
      </c>
      <c r="L188" s="629">
        <v>2</v>
      </c>
      <c r="M188" s="630">
        <v>311.75980444231197</v>
      </c>
    </row>
    <row r="189" spans="1:13" ht="14.4" customHeight="1" x14ac:dyDescent="0.3">
      <c r="A189" s="625" t="s">
        <v>551</v>
      </c>
      <c r="B189" s="626" t="s">
        <v>3261</v>
      </c>
      <c r="C189" s="626" t="s">
        <v>1932</v>
      </c>
      <c r="D189" s="626" t="s">
        <v>3262</v>
      </c>
      <c r="E189" s="626" t="s">
        <v>1064</v>
      </c>
      <c r="F189" s="629">
        <v>1</v>
      </c>
      <c r="G189" s="629">
        <v>48.97</v>
      </c>
      <c r="H189" s="642">
        <v>1</v>
      </c>
      <c r="I189" s="629"/>
      <c r="J189" s="629"/>
      <c r="K189" s="642">
        <v>0</v>
      </c>
      <c r="L189" s="629">
        <v>1</v>
      </c>
      <c r="M189" s="630">
        <v>48.97</v>
      </c>
    </row>
    <row r="190" spans="1:13" ht="14.4" customHeight="1" x14ac:dyDescent="0.3">
      <c r="A190" s="625" t="s">
        <v>551</v>
      </c>
      <c r="B190" s="626" t="s">
        <v>3198</v>
      </c>
      <c r="C190" s="626" t="s">
        <v>2629</v>
      </c>
      <c r="D190" s="626" t="s">
        <v>3263</v>
      </c>
      <c r="E190" s="626" t="s">
        <v>3264</v>
      </c>
      <c r="F190" s="629"/>
      <c r="G190" s="629"/>
      <c r="H190" s="642">
        <v>0</v>
      </c>
      <c r="I190" s="629">
        <v>1</v>
      </c>
      <c r="J190" s="629">
        <v>18.89</v>
      </c>
      <c r="K190" s="642">
        <v>1</v>
      </c>
      <c r="L190" s="629">
        <v>1</v>
      </c>
      <c r="M190" s="630">
        <v>18.89</v>
      </c>
    </row>
    <row r="191" spans="1:13" ht="14.4" customHeight="1" x14ac:dyDescent="0.3">
      <c r="A191" s="625" t="s">
        <v>551</v>
      </c>
      <c r="B191" s="626" t="s">
        <v>3199</v>
      </c>
      <c r="C191" s="626" t="s">
        <v>2130</v>
      </c>
      <c r="D191" s="626" t="s">
        <v>2131</v>
      </c>
      <c r="E191" s="626" t="s">
        <v>838</v>
      </c>
      <c r="F191" s="629">
        <v>1</v>
      </c>
      <c r="G191" s="629">
        <v>121.06002893162901</v>
      </c>
      <c r="H191" s="642">
        <v>1</v>
      </c>
      <c r="I191" s="629"/>
      <c r="J191" s="629"/>
      <c r="K191" s="642">
        <v>0</v>
      </c>
      <c r="L191" s="629">
        <v>1</v>
      </c>
      <c r="M191" s="630">
        <v>121.06002893162901</v>
      </c>
    </row>
    <row r="192" spans="1:13" ht="14.4" customHeight="1" x14ac:dyDescent="0.3">
      <c r="A192" s="625" t="s">
        <v>551</v>
      </c>
      <c r="B192" s="626" t="s">
        <v>3199</v>
      </c>
      <c r="C192" s="626" t="s">
        <v>2133</v>
      </c>
      <c r="D192" s="626" t="s">
        <v>2134</v>
      </c>
      <c r="E192" s="626" t="s">
        <v>3166</v>
      </c>
      <c r="F192" s="629">
        <v>1</v>
      </c>
      <c r="G192" s="629">
        <v>176.41852342691601</v>
      </c>
      <c r="H192" s="642">
        <v>1</v>
      </c>
      <c r="I192" s="629"/>
      <c r="J192" s="629"/>
      <c r="K192" s="642">
        <v>0</v>
      </c>
      <c r="L192" s="629">
        <v>1</v>
      </c>
      <c r="M192" s="630">
        <v>176.41852342691601</v>
      </c>
    </row>
    <row r="193" spans="1:13" ht="14.4" customHeight="1" x14ac:dyDescent="0.3">
      <c r="A193" s="625" t="s">
        <v>551</v>
      </c>
      <c r="B193" s="626" t="s">
        <v>3106</v>
      </c>
      <c r="C193" s="626" t="s">
        <v>1070</v>
      </c>
      <c r="D193" s="626" t="s">
        <v>3107</v>
      </c>
      <c r="E193" s="626" t="s">
        <v>1064</v>
      </c>
      <c r="F193" s="629"/>
      <c r="G193" s="629"/>
      <c r="H193" s="642">
        <v>0</v>
      </c>
      <c r="I193" s="629">
        <v>2</v>
      </c>
      <c r="J193" s="629">
        <v>200.98</v>
      </c>
      <c r="K193" s="642">
        <v>1</v>
      </c>
      <c r="L193" s="629">
        <v>2</v>
      </c>
      <c r="M193" s="630">
        <v>200.98</v>
      </c>
    </row>
    <row r="194" spans="1:13" ht="14.4" customHeight="1" x14ac:dyDescent="0.3">
      <c r="A194" s="625" t="s">
        <v>551</v>
      </c>
      <c r="B194" s="626" t="s">
        <v>3106</v>
      </c>
      <c r="C194" s="626" t="s">
        <v>1054</v>
      </c>
      <c r="D194" s="626" t="s">
        <v>1055</v>
      </c>
      <c r="E194" s="626" t="s">
        <v>1056</v>
      </c>
      <c r="F194" s="629">
        <v>2</v>
      </c>
      <c r="G194" s="629">
        <v>168.0193031717194</v>
      </c>
      <c r="H194" s="642">
        <v>0.71917050169097951</v>
      </c>
      <c r="I194" s="629">
        <v>1</v>
      </c>
      <c r="J194" s="629">
        <v>65.61</v>
      </c>
      <c r="K194" s="642">
        <v>0.28082949830902043</v>
      </c>
      <c r="L194" s="629">
        <v>3</v>
      </c>
      <c r="M194" s="630">
        <v>233.62930317171941</v>
      </c>
    </row>
    <row r="195" spans="1:13" ht="14.4" customHeight="1" x14ac:dyDescent="0.3">
      <c r="A195" s="625" t="s">
        <v>551</v>
      </c>
      <c r="B195" s="626" t="s">
        <v>3106</v>
      </c>
      <c r="C195" s="626" t="s">
        <v>1814</v>
      </c>
      <c r="D195" s="626" t="s">
        <v>3200</v>
      </c>
      <c r="E195" s="626" t="s">
        <v>998</v>
      </c>
      <c r="F195" s="629"/>
      <c r="G195" s="629"/>
      <c r="H195" s="642">
        <v>0</v>
      </c>
      <c r="I195" s="629">
        <v>11</v>
      </c>
      <c r="J195" s="629">
        <v>854.38435411556691</v>
      </c>
      <c r="K195" s="642">
        <v>1</v>
      </c>
      <c r="L195" s="629">
        <v>11</v>
      </c>
      <c r="M195" s="630">
        <v>854.38435411556691</v>
      </c>
    </row>
    <row r="196" spans="1:13" ht="14.4" customHeight="1" x14ac:dyDescent="0.3">
      <c r="A196" s="625" t="s">
        <v>551</v>
      </c>
      <c r="B196" s="626" t="s">
        <v>3265</v>
      </c>
      <c r="C196" s="626" t="s">
        <v>2669</v>
      </c>
      <c r="D196" s="626" t="s">
        <v>3266</v>
      </c>
      <c r="E196" s="626" t="s">
        <v>3267</v>
      </c>
      <c r="F196" s="629"/>
      <c r="G196" s="629"/>
      <c r="H196" s="642">
        <v>0</v>
      </c>
      <c r="I196" s="629">
        <v>1</v>
      </c>
      <c r="J196" s="629">
        <v>119.31</v>
      </c>
      <c r="K196" s="642">
        <v>1</v>
      </c>
      <c r="L196" s="629">
        <v>1</v>
      </c>
      <c r="M196" s="630">
        <v>119.31</v>
      </c>
    </row>
    <row r="197" spans="1:13" ht="14.4" customHeight="1" x14ac:dyDescent="0.3">
      <c r="A197" s="625" t="s">
        <v>551</v>
      </c>
      <c r="B197" s="626" t="s">
        <v>3201</v>
      </c>
      <c r="C197" s="626" t="s">
        <v>765</v>
      </c>
      <c r="D197" s="626" t="s">
        <v>3268</v>
      </c>
      <c r="E197" s="626" t="s">
        <v>767</v>
      </c>
      <c r="F197" s="629">
        <v>1</v>
      </c>
      <c r="G197" s="629">
        <v>120.498676243454</v>
      </c>
      <c r="H197" s="642">
        <v>1</v>
      </c>
      <c r="I197" s="629"/>
      <c r="J197" s="629"/>
      <c r="K197" s="642">
        <v>0</v>
      </c>
      <c r="L197" s="629">
        <v>1</v>
      </c>
      <c r="M197" s="630">
        <v>120.498676243454</v>
      </c>
    </row>
    <row r="198" spans="1:13" ht="14.4" customHeight="1" x14ac:dyDescent="0.3">
      <c r="A198" s="625" t="s">
        <v>551</v>
      </c>
      <c r="B198" s="626" t="s">
        <v>3201</v>
      </c>
      <c r="C198" s="626" t="s">
        <v>2607</v>
      </c>
      <c r="D198" s="626" t="s">
        <v>2608</v>
      </c>
      <c r="E198" s="626" t="s">
        <v>1436</v>
      </c>
      <c r="F198" s="629"/>
      <c r="G198" s="629"/>
      <c r="H198" s="642">
        <v>0</v>
      </c>
      <c r="I198" s="629">
        <v>1</v>
      </c>
      <c r="J198" s="629">
        <v>83.08</v>
      </c>
      <c r="K198" s="642">
        <v>1</v>
      </c>
      <c r="L198" s="629">
        <v>1</v>
      </c>
      <c r="M198" s="630">
        <v>83.08</v>
      </c>
    </row>
    <row r="199" spans="1:13" ht="14.4" customHeight="1" x14ac:dyDescent="0.3">
      <c r="A199" s="625" t="s">
        <v>551</v>
      </c>
      <c r="B199" s="626" t="s">
        <v>3201</v>
      </c>
      <c r="C199" s="626" t="s">
        <v>1498</v>
      </c>
      <c r="D199" s="626" t="s">
        <v>1499</v>
      </c>
      <c r="E199" s="626" t="s">
        <v>767</v>
      </c>
      <c r="F199" s="629">
        <v>3</v>
      </c>
      <c r="G199" s="629">
        <v>596.50054219571302</v>
      </c>
      <c r="H199" s="642">
        <v>1</v>
      </c>
      <c r="I199" s="629"/>
      <c r="J199" s="629"/>
      <c r="K199" s="642">
        <v>0</v>
      </c>
      <c r="L199" s="629">
        <v>3</v>
      </c>
      <c r="M199" s="630">
        <v>596.50054219571302</v>
      </c>
    </row>
    <row r="200" spans="1:13" ht="14.4" customHeight="1" x14ac:dyDescent="0.3">
      <c r="A200" s="625" t="s">
        <v>551</v>
      </c>
      <c r="B200" s="626" t="s">
        <v>3202</v>
      </c>
      <c r="C200" s="626" t="s">
        <v>2379</v>
      </c>
      <c r="D200" s="626" t="s">
        <v>2380</v>
      </c>
      <c r="E200" s="626" t="s">
        <v>1436</v>
      </c>
      <c r="F200" s="629">
        <v>1</v>
      </c>
      <c r="G200" s="629">
        <v>221.69065655833401</v>
      </c>
      <c r="H200" s="642">
        <v>1</v>
      </c>
      <c r="I200" s="629"/>
      <c r="J200" s="629"/>
      <c r="K200" s="642">
        <v>0</v>
      </c>
      <c r="L200" s="629">
        <v>1</v>
      </c>
      <c r="M200" s="630">
        <v>221.69065655833401</v>
      </c>
    </row>
    <row r="201" spans="1:13" ht="14.4" customHeight="1" x14ac:dyDescent="0.3">
      <c r="A201" s="625" t="s">
        <v>551</v>
      </c>
      <c r="B201" s="626" t="s">
        <v>3202</v>
      </c>
      <c r="C201" s="626" t="s">
        <v>2228</v>
      </c>
      <c r="D201" s="626" t="s">
        <v>1761</v>
      </c>
      <c r="E201" s="626" t="s">
        <v>1436</v>
      </c>
      <c r="F201" s="629">
        <v>2</v>
      </c>
      <c r="G201" s="629">
        <v>475.3</v>
      </c>
      <c r="H201" s="642">
        <v>1</v>
      </c>
      <c r="I201" s="629"/>
      <c r="J201" s="629"/>
      <c r="K201" s="642">
        <v>0</v>
      </c>
      <c r="L201" s="629">
        <v>2</v>
      </c>
      <c r="M201" s="630">
        <v>475.3</v>
      </c>
    </row>
    <row r="202" spans="1:13" ht="14.4" customHeight="1" x14ac:dyDescent="0.3">
      <c r="A202" s="625" t="s">
        <v>551</v>
      </c>
      <c r="B202" s="626" t="s">
        <v>3108</v>
      </c>
      <c r="C202" s="626" t="s">
        <v>1935</v>
      </c>
      <c r="D202" s="626" t="s">
        <v>3269</v>
      </c>
      <c r="E202" s="626" t="s">
        <v>1937</v>
      </c>
      <c r="F202" s="629">
        <v>1</v>
      </c>
      <c r="G202" s="629">
        <v>141.19</v>
      </c>
      <c r="H202" s="642">
        <v>1</v>
      </c>
      <c r="I202" s="629"/>
      <c r="J202" s="629"/>
      <c r="K202" s="642">
        <v>0</v>
      </c>
      <c r="L202" s="629">
        <v>1</v>
      </c>
      <c r="M202" s="630">
        <v>141.19</v>
      </c>
    </row>
    <row r="203" spans="1:13" ht="14.4" customHeight="1" x14ac:dyDescent="0.3">
      <c r="A203" s="625" t="s">
        <v>551</v>
      </c>
      <c r="B203" s="626" t="s">
        <v>3207</v>
      </c>
      <c r="C203" s="626" t="s">
        <v>2699</v>
      </c>
      <c r="D203" s="626" t="s">
        <v>1790</v>
      </c>
      <c r="E203" s="626" t="s">
        <v>2190</v>
      </c>
      <c r="F203" s="629"/>
      <c r="G203" s="629"/>
      <c r="H203" s="642">
        <v>0</v>
      </c>
      <c r="I203" s="629">
        <v>1</v>
      </c>
      <c r="J203" s="629">
        <v>210.578781640405</v>
      </c>
      <c r="K203" s="642">
        <v>1</v>
      </c>
      <c r="L203" s="629">
        <v>1</v>
      </c>
      <c r="M203" s="630">
        <v>210.578781640405</v>
      </c>
    </row>
    <row r="204" spans="1:13" ht="14.4" customHeight="1" x14ac:dyDescent="0.3">
      <c r="A204" s="625" t="s">
        <v>551</v>
      </c>
      <c r="B204" s="626" t="s">
        <v>3270</v>
      </c>
      <c r="C204" s="626" t="s">
        <v>2696</v>
      </c>
      <c r="D204" s="626" t="s">
        <v>2697</v>
      </c>
      <c r="E204" s="626" t="s">
        <v>1163</v>
      </c>
      <c r="F204" s="629"/>
      <c r="G204" s="629"/>
      <c r="H204" s="642">
        <v>0</v>
      </c>
      <c r="I204" s="629">
        <v>1</v>
      </c>
      <c r="J204" s="629">
        <v>39.39</v>
      </c>
      <c r="K204" s="642">
        <v>1</v>
      </c>
      <c r="L204" s="629">
        <v>1</v>
      </c>
      <c r="M204" s="630">
        <v>39.39</v>
      </c>
    </row>
    <row r="205" spans="1:13" ht="14.4" customHeight="1" x14ac:dyDescent="0.3">
      <c r="A205" s="625" t="s">
        <v>551</v>
      </c>
      <c r="B205" s="626" t="s">
        <v>3109</v>
      </c>
      <c r="C205" s="626" t="s">
        <v>1831</v>
      </c>
      <c r="D205" s="626" t="s">
        <v>3208</v>
      </c>
      <c r="E205" s="626" t="s">
        <v>763</v>
      </c>
      <c r="F205" s="629"/>
      <c r="G205" s="629"/>
      <c r="H205" s="642">
        <v>0</v>
      </c>
      <c r="I205" s="629">
        <v>1</v>
      </c>
      <c r="J205" s="629">
        <v>179.42250698286</v>
      </c>
      <c r="K205" s="642">
        <v>1</v>
      </c>
      <c r="L205" s="629">
        <v>1</v>
      </c>
      <c r="M205" s="630">
        <v>179.42250698286</v>
      </c>
    </row>
    <row r="206" spans="1:13" ht="14.4" customHeight="1" x14ac:dyDescent="0.3">
      <c r="A206" s="625" t="s">
        <v>551</v>
      </c>
      <c r="B206" s="626" t="s">
        <v>3109</v>
      </c>
      <c r="C206" s="626" t="s">
        <v>2633</v>
      </c>
      <c r="D206" s="626" t="s">
        <v>2634</v>
      </c>
      <c r="E206" s="626" t="s">
        <v>3271</v>
      </c>
      <c r="F206" s="629"/>
      <c r="G206" s="629"/>
      <c r="H206" s="642">
        <v>0</v>
      </c>
      <c r="I206" s="629">
        <v>1</v>
      </c>
      <c r="J206" s="629">
        <v>945.37</v>
      </c>
      <c r="K206" s="642">
        <v>1</v>
      </c>
      <c r="L206" s="629">
        <v>1</v>
      </c>
      <c r="M206" s="630">
        <v>945.37</v>
      </c>
    </row>
    <row r="207" spans="1:13" ht="14.4" customHeight="1" x14ac:dyDescent="0.3">
      <c r="A207" s="625" t="s">
        <v>551</v>
      </c>
      <c r="B207" s="626" t="s">
        <v>3272</v>
      </c>
      <c r="C207" s="626" t="s">
        <v>2613</v>
      </c>
      <c r="D207" s="626" t="s">
        <v>2614</v>
      </c>
      <c r="E207" s="626" t="s">
        <v>763</v>
      </c>
      <c r="F207" s="629"/>
      <c r="G207" s="629"/>
      <c r="H207" s="642">
        <v>0</v>
      </c>
      <c r="I207" s="629">
        <v>1</v>
      </c>
      <c r="J207" s="629">
        <v>265.26964959047098</v>
      </c>
      <c r="K207" s="642">
        <v>1</v>
      </c>
      <c r="L207" s="629">
        <v>1</v>
      </c>
      <c r="M207" s="630">
        <v>265.26964959047098</v>
      </c>
    </row>
    <row r="208" spans="1:13" ht="14.4" customHeight="1" x14ac:dyDescent="0.3">
      <c r="A208" s="625" t="s">
        <v>551</v>
      </c>
      <c r="B208" s="626" t="s">
        <v>3209</v>
      </c>
      <c r="C208" s="626" t="s">
        <v>2595</v>
      </c>
      <c r="D208" s="626" t="s">
        <v>2596</v>
      </c>
      <c r="E208" s="626" t="s">
        <v>3273</v>
      </c>
      <c r="F208" s="629"/>
      <c r="G208" s="629"/>
      <c r="H208" s="642">
        <v>0</v>
      </c>
      <c r="I208" s="629">
        <v>1</v>
      </c>
      <c r="J208" s="629">
        <v>143.59998427219099</v>
      </c>
      <c r="K208" s="642">
        <v>1</v>
      </c>
      <c r="L208" s="629">
        <v>1</v>
      </c>
      <c r="M208" s="630">
        <v>143.59998427219099</v>
      </c>
    </row>
    <row r="209" spans="1:13" ht="14.4" customHeight="1" x14ac:dyDescent="0.3">
      <c r="A209" s="625" t="s">
        <v>551</v>
      </c>
      <c r="B209" s="626" t="s">
        <v>3111</v>
      </c>
      <c r="C209" s="626" t="s">
        <v>1073</v>
      </c>
      <c r="D209" s="626" t="s">
        <v>3112</v>
      </c>
      <c r="E209" s="626" t="s">
        <v>767</v>
      </c>
      <c r="F209" s="629"/>
      <c r="G209" s="629"/>
      <c r="H209" s="642">
        <v>0</v>
      </c>
      <c r="I209" s="629">
        <v>1</v>
      </c>
      <c r="J209" s="629">
        <v>209.28</v>
      </c>
      <c r="K209" s="642">
        <v>1</v>
      </c>
      <c r="L209" s="629">
        <v>1</v>
      </c>
      <c r="M209" s="630">
        <v>209.28</v>
      </c>
    </row>
    <row r="210" spans="1:13" ht="14.4" customHeight="1" x14ac:dyDescent="0.3">
      <c r="A210" s="625" t="s">
        <v>551</v>
      </c>
      <c r="B210" s="626" t="s">
        <v>3210</v>
      </c>
      <c r="C210" s="626" t="s">
        <v>1781</v>
      </c>
      <c r="D210" s="626" t="s">
        <v>1782</v>
      </c>
      <c r="E210" s="626" t="s">
        <v>3211</v>
      </c>
      <c r="F210" s="629"/>
      <c r="G210" s="629"/>
      <c r="H210" s="642">
        <v>0</v>
      </c>
      <c r="I210" s="629">
        <v>1</v>
      </c>
      <c r="J210" s="629">
        <v>123.29</v>
      </c>
      <c r="K210" s="642">
        <v>1</v>
      </c>
      <c r="L210" s="629">
        <v>1</v>
      </c>
      <c r="M210" s="630">
        <v>123.29</v>
      </c>
    </row>
    <row r="211" spans="1:13" ht="14.4" customHeight="1" x14ac:dyDescent="0.3">
      <c r="A211" s="625" t="s">
        <v>551</v>
      </c>
      <c r="B211" s="626" t="s">
        <v>3274</v>
      </c>
      <c r="C211" s="626" t="s">
        <v>1961</v>
      </c>
      <c r="D211" s="626" t="s">
        <v>1962</v>
      </c>
      <c r="E211" s="626" t="s">
        <v>838</v>
      </c>
      <c r="F211" s="629">
        <v>1</v>
      </c>
      <c r="G211" s="629">
        <v>223.89</v>
      </c>
      <c r="H211" s="642">
        <v>1</v>
      </c>
      <c r="I211" s="629"/>
      <c r="J211" s="629"/>
      <c r="K211" s="642">
        <v>0</v>
      </c>
      <c r="L211" s="629">
        <v>1</v>
      </c>
      <c r="M211" s="630">
        <v>223.89</v>
      </c>
    </row>
    <row r="212" spans="1:13" ht="14.4" customHeight="1" x14ac:dyDescent="0.3">
      <c r="A212" s="625" t="s">
        <v>551</v>
      </c>
      <c r="B212" s="626" t="s">
        <v>3113</v>
      </c>
      <c r="C212" s="626" t="s">
        <v>2673</v>
      </c>
      <c r="D212" s="626" t="s">
        <v>3275</v>
      </c>
      <c r="E212" s="626" t="s">
        <v>3276</v>
      </c>
      <c r="F212" s="629"/>
      <c r="G212" s="629"/>
      <c r="H212" s="642">
        <v>0</v>
      </c>
      <c r="I212" s="629">
        <v>14</v>
      </c>
      <c r="J212" s="629">
        <v>1832.2005728394881</v>
      </c>
      <c r="K212" s="642">
        <v>1</v>
      </c>
      <c r="L212" s="629">
        <v>14</v>
      </c>
      <c r="M212" s="630">
        <v>1832.2005728394881</v>
      </c>
    </row>
    <row r="213" spans="1:13" ht="14.4" customHeight="1" x14ac:dyDescent="0.3">
      <c r="A213" s="625" t="s">
        <v>551</v>
      </c>
      <c r="B213" s="626" t="s">
        <v>3113</v>
      </c>
      <c r="C213" s="626" t="s">
        <v>1058</v>
      </c>
      <c r="D213" s="626" t="s">
        <v>3114</v>
      </c>
      <c r="E213" s="626" t="s">
        <v>3115</v>
      </c>
      <c r="F213" s="629"/>
      <c r="G213" s="629"/>
      <c r="H213" s="642">
        <v>0</v>
      </c>
      <c r="I213" s="629">
        <v>25</v>
      </c>
      <c r="J213" s="629">
        <v>922.55</v>
      </c>
      <c r="K213" s="642">
        <v>1</v>
      </c>
      <c r="L213" s="629">
        <v>25</v>
      </c>
      <c r="M213" s="630">
        <v>922.55</v>
      </c>
    </row>
    <row r="214" spans="1:13" ht="14.4" customHeight="1" x14ac:dyDescent="0.3">
      <c r="A214" s="625" t="s">
        <v>551</v>
      </c>
      <c r="B214" s="626" t="s">
        <v>3113</v>
      </c>
      <c r="C214" s="626" t="s">
        <v>2683</v>
      </c>
      <c r="D214" s="626" t="s">
        <v>3275</v>
      </c>
      <c r="E214" s="626" t="s">
        <v>3277</v>
      </c>
      <c r="F214" s="629"/>
      <c r="G214" s="629"/>
      <c r="H214" s="642">
        <v>0</v>
      </c>
      <c r="I214" s="629">
        <v>5</v>
      </c>
      <c r="J214" s="629">
        <v>335.75</v>
      </c>
      <c r="K214" s="642">
        <v>1</v>
      </c>
      <c r="L214" s="629">
        <v>5</v>
      </c>
      <c r="M214" s="630">
        <v>335.75</v>
      </c>
    </row>
    <row r="215" spans="1:13" ht="14.4" customHeight="1" x14ac:dyDescent="0.3">
      <c r="A215" s="625" t="s">
        <v>551</v>
      </c>
      <c r="B215" s="626" t="s">
        <v>3113</v>
      </c>
      <c r="C215" s="626" t="s">
        <v>2655</v>
      </c>
      <c r="D215" s="626" t="s">
        <v>3275</v>
      </c>
      <c r="E215" s="626" t="s">
        <v>3278</v>
      </c>
      <c r="F215" s="629"/>
      <c r="G215" s="629"/>
      <c r="H215" s="642">
        <v>0</v>
      </c>
      <c r="I215" s="629">
        <v>35</v>
      </c>
      <c r="J215" s="629">
        <v>8507.4176660635821</v>
      </c>
      <c r="K215" s="642">
        <v>1</v>
      </c>
      <c r="L215" s="629">
        <v>35</v>
      </c>
      <c r="M215" s="630">
        <v>8507.4176660635821</v>
      </c>
    </row>
    <row r="216" spans="1:13" ht="14.4" customHeight="1" x14ac:dyDescent="0.3">
      <c r="A216" s="625" t="s">
        <v>551</v>
      </c>
      <c r="B216" s="626" t="s">
        <v>3113</v>
      </c>
      <c r="C216" s="626" t="s">
        <v>2686</v>
      </c>
      <c r="D216" s="626" t="s">
        <v>3275</v>
      </c>
      <c r="E216" s="626" t="s">
        <v>3279</v>
      </c>
      <c r="F216" s="629"/>
      <c r="G216" s="629"/>
      <c r="H216" s="642">
        <v>0</v>
      </c>
      <c r="I216" s="629">
        <v>106</v>
      </c>
      <c r="J216" s="629">
        <v>39357.72321384825</v>
      </c>
      <c r="K216" s="642">
        <v>1</v>
      </c>
      <c r="L216" s="629">
        <v>106</v>
      </c>
      <c r="M216" s="630">
        <v>39357.72321384825</v>
      </c>
    </row>
    <row r="217" spans="1:13" ht="14.4" customHeight="1" x14ac:dyDescent="0.3">
      <c r="A217" s="625" t="s">
        <v>551</v>
      </c>
      <c r="B217" s="626" t="s">
        <v>3116</v>
      </c>
      <c r="C217" s="626" t="s">
        <v>2661</v>
      </c>
      <c r="D217" s="626" t="s">
        <v>2662</v>
      </c>
      <c r="E217" s="626" t="s">
        <v>3280</v>
      </c>
      <c r="F217" s="629"/>
      <c r="G217" s="629"/>
      <c r="H217" s="642">
        <v>0</v>
      </c>
      <c r="I217" s="629">
        <v>1</v>
      </c>
      <c r="J217" s="629">
        <v>97.76</v>
      </c>
      <c r="K217" s="642">
        <v>1</v>
      </c>
      <c r="L217" s="629">
        <v>1</v>
      </c>
      <c r="M217" s="630">
        <v>97.76</v>
      </c>
    </row>
    <row r="218" spans="1:13" ht="14.4" customHeight="1" x14ac:dyDescent="0.3">
      <c r="A218" s="625" t="s">
        <v>551</v>
      </c>
      <c r="B218" s="626" t="s">
        <v>3118</v>
      </c>
      <c r="C218" s="626" t="s">
        <v>1233</v>
      </c>
      <c r="D218" s="626" t="s">
        <v>1208</v>
      </c>
      <c r="E218" s="626" t="s">
        <v>1234</v>
      </c>
      <c r="F218" s="629"/>
      <c r="G218" s="629"/>
      <c r="H218" s="642">
        <v>0</v>
      </c>
      <c r="I218" s="629">
        <v>532</v>
      </c>
      <c r="J218" s="629">
        <v>25524.095936915288</v>
      </c>
      <c r="K218" s="642">
        <v>1</v>
      </c>
      <c r="L218" s="629">
        <v>532</v>
      </c>
      <c r="M218" s="630">
        <v>25524.095936915288</v>
      </c>
    </row>
    <row r="219" spans="1:13" ht="14.4" customHeight="1" x14ac:dyDescent="0.3">
      <c r="A219" s="625" t="s">
        <v>551</v>
      </c>
      <c r="B219" s="626" t="s">
        <v>3119</v>
      </c>
      <c r="C219" s="626" t="s">
        <v>1251</v>
      </c>
      <c r="D219" s="626" t="s">
        <v>3122</v>
      </c>
      <c r="E219" s="626" t="s">
        <v>3123</v>
      </c>
      <c r="F219" s="629"/>
      <c r="G219" s="629"/>
      <c r="H219" s="642">
        <v>0</v>
      </c>
      <c r="I219" s="629">
        <v>193.79999999999998</v>
      </c>
      <c r="J219" s="629">
        <v>43889.639866744015</v>
      </c>
      <c r="K219" s="642">
        <v>1</v>
      </c>
      <c r="L219" s="629">
        <v>193.79999999999998</v>
      </c>
      <c r="M219" s="630">
        <v>43889.639866744015</v>
      </c>
    </row>
    <row r="220" spans="1:13" ht="14.4" customHeight="1" x14ac:dyDescent="0.3">
      <c r="A220" s="625" t="s">
        <v>551</v>
      </c>
      <c r="B220" s="626" t="s">
        <v>3281</v>
      </c>
      <c r="C220" s="626" t="s">
        <v>2888</v>
      </c>
      <c r="D220" s="626" t="s">
        <v>3282</v>
      </c>
      <c r="E220" s="626" t="s">
        <v>3283</v>
      </c>
      <c r="F220" s="629"/>
      <c r="G220" s="629"/>
      <c r="H220" s="642">
        <v>0</v>
      </c>
      <c r="I220" s="629">
        <v>16.866666666666678</v>
      </c>
      <c r="J220" s="629">
        <v>64037.494225335933</v>
      </c>
      <c r="K220" s="642">
        <v>1</v>
      </c>
      <c r="L220" s="629">
        <v>16.866666666666678</v>
      </c>
      <c r="M220" s="630">
        <v>64037.494225335933</v>
      </c>
    </row>
    <row r="221" spans="1:13" ht="14.4" customHeight="1" x14ac:dyDescent="0.3">
      <c r="A221" s="625" t="s">
        <v>551</v>
      </c>
      <c r="B221" s="626" t="s">
        <v>3128</v>
      </c>
      <c r="C221" s="626" t="s">
        <v>1255</v>
      </c>
      <c r="D221" s="626" t="s">
        <v>3132</v>
      </c>
      <c r="E221" s="626" t="s">
        <v>1234</v>
      </c>
      <c r="F221" s="629"/>
      <c r="G221" s="629"/>
      <c r="H221" s="642">
        <v>0</v>
      </c>
      <c r="I221" s="629">
        <v>922</v>
      </c>
      <c r="J221" s="629">
        <v>69410.453783855177</v>
      </c>
      <c r="K221" s="642">
        <v>1</v>
      </c>
      <c r="L221" s="629">
        <v>922</v>
      </c>
      <c r="M221" s="630">
        <v>69410.453783855177</v>
      </c>
    </row>
    <row r="222" spans="1:13" ht="14.4" customHeight="1" x14ac:dyDescent="0.3">
      <c r="A222" s="625" t="s">
        <v>551</v>
      </c>
      <c r="B222" s="626" t="s">
        <v>3217</v>
      </c>
      <c r="C222" s="626" t="s">
        <v>1891</v>
      </c>
      <c r="D222" s="626" t="s">
        <v>1892</v>
      </c>
      <c r="E222" s="626" t="s">
        <v>1893</v>
      </c>
      <c r="F222" s="629">
        <v>436</v>
      </c>
      <c r="G222" s="629">
        <v>14135.720000000001</v>
      </c>
      <c r="H222" s="642">
        <v>1</v>
      </c>
      <c r="I222" s="629"/>
      <c r="J222" s="629"/>
      <c r="K222" s="642">
        <v>0</v>
      </c>
      <c r="L222" s="629">
        <v>436</v>
      </c>
      <c r="M222" s="630">
        <v>14135.720000000001</v>
      </c>
    </row>
    <row r="223" spans="1:13" ht="14.4" customHeight="1" x14ac:dyDescent="0.3">
      <c r="A223" s="625" t="s">
        <v>551</v>
      </c>
      <c r="B223" s="626" t="s">
        <v>3218</v>
      </c>
      <c r="C223" s="626" t="s">
        <v>1390</v>
      </c>
      <c r="D223" s="626" t="s">
        <v>1391</v>
      </c>
      <c r="E223" s="626" t="s">
        <v>1392</v>
      </c>
      <c r="F223" s="629"/>
      <c r="G223" s="629"/>
      <c r="H223" s="642">
        <v>0</v>
      </c>
      <c r="I223" s="629">
        <v>7.6</v>
      </c>
      <c r="J223" s="629">
        <v>4595.1342307260211</v>
      </c>
      <c r="K223" s="642">
        <v>1</v>
      </c>
      <c r="L223" s="629">
        <v>7.6</v>
      </c>
      <c r="M223" s="630">
        <v>4595.1342307260211</v>
      </c>
    </row>
    <row r="224" spans="1:13" ht="14.4" customHeight="1" x14ac:dyDescent="0.3">
      <c r="A224" s="625" t="s">
        <v>551</v>
      </c>
      <c r="B224" s="626" t="s">
        <v>3218</v>
      </c>
      <c r="C224" s="626" t="s">
        <v>1575</v>
      </c>
      <c r="D224" s="626" t="s">
        <v>1576</v>
      </c>
      <c r="E224" s="626" t="s">
        <v>1577</v>
      </c>
      <c r="F224" s="629"/>
      <c r="G224" s="629"/>
      <c r="H224" s="642">
        <v>0</v>
      </c>
      <c r="I224" s="629">
        <v>4</v>
      </c>
      <c r="J224" s="629">
        <v>3226.6277142857098</v>
      </c>
      <c r="K224" s="642">
        <v>1</v>
      </c>
      <c r="L224" s="629">
        <v>4</v>
      </c>
      <c r="M224" s="630">
        <v>3226.6277142857098</v>
      </c>
    </row>
    <row r="225" spans="1:13" ht="14.4" customHeight="1" x14ac:dyDescent="0.3">
      <c r="A225" s="625" t="s">
        <v>551</v>
      </c>
      <c r="B225" s="626" t="s">
        <v>3284</v>
      </c>
      <c r="C225" s="626" t="s">
        <v>2844</v>
      </c>
      <c r="D225" s="626" t="s">
        <v>3285</v>
      </c>
      <c r="E225" s="626" t="s">
        <v>3286</v>
      </c>
      <c r="F225" s="629"/>
      <c r="G225" s="629"/>
      <c r="H225" s="642">
        <v>0</v>
      </c>
      <c r="I225" s="629">
        <v>4</v>
      </c>
      <c r="J225" s="629">
        <v>16949.615817682719</v>
      </c>
      <c r="K225" s="642">
        <v>1</v>
      </c>
      <c r="L225" s="629">
        <v>4</v>
      </c>
      <c r="M225" s="630">
        <v>16949.615817682719</v>
      </c>
    </row>
    <row r="226" spans="1:13" ht="14.4" customHeight="1" x14ac:dyDescent="0.3">
      <c r="A226" s="625" t="s">
        <v>551</v>
      </c>
      <c r="B226" s="626" t="s">
        <v>3287</v>
      </c>
      <c r="C226" s="626" t="s">
        <v>2657</v>
      </c>
      <c r="D226" s="626" t="s">
        <v>2658</v>
      </c>
      <c r="E226" s="626" t="s">
        <v>2659</v>
      </c>
      <c r="F226" s="629"/>
      <c r="G226" s="629"/>
      <c r="H226" s="642">
        <v>0</v>
      </c>
      <c r="I226" s="629">
        <v>12</v>
      </c>
      <c r="J226" s="629">
        <v>25038.317360598081</v>
      </c>
      <c r="K226" s="642">
        <v>1</v>
      </c>
      <c r="L226" s="629">
        <v>12</v>
      </c>
      <c r="M226" s="630">
        <v>25038.317360598081</v>
      </c>
    </row>
    <row r="227" spans="1:13" ht="14.4" customHeight="1" x14ac:dyDescent="0.3">
      <c r="A227" s="625" t="s">
        <v>551</v>
      </c>
      <c r="B227" s="626" t="s">
        <v>3133</v>
      </c>
      <c r="C227" s="626" t="s">
        <v>2892</v>
      </c>
      <c r="D227" s="626" t="s">
        <v>2893</v>
      </c>
      <c r="E227" s="626" t="s">
        <v>3288</v>
      </c>
      <c r="F227" s="629"/>
      <c r="G227" s="629"/>
      <c r="H227" s="642">
        <v>0</v>
      </c>
      <c r="I227" s="629">
        <v>68</v>
      </c>
      <c r="J227" s="629">
        <v>19495.689999999999</v>
      </c>
      <c r="K227" s="642">
        <v>1</v>
      </c>
      <c r="L227" s="629">
        <v>68</v>
      </c>
      <c r="M227" s="630">
        <v>19495.689999999999</v>
      </c>
    </row>
    <row r="228" spans="1:13" ht="14.4" customHeight="1" x14ac:dyDescent="0.3">
      <c r="A228" s="625" t="s">
        <v>551</v>
      </c>
      <c r="B228" s="626" t="s">
        <v>3135</v>
      </c>
      <c r="C228" s="626" t="s">
        <v>2828</v>
      </c>
      <c r="D228" s="626" t="s">
        <v>2829</v>
      </c>
      <c r="E228" s="626" t="s">
        <v>3289</v>
      </c>
      <c r="F228" s="629">
        <v>2</v>
      </c>
      <c r="G228" s="629">
        <v>238.940469661462</v>
      </c>
      <c r="H228" s="642">
        <v>1</v>
      </c>
      <c r="I228" s="629"/>
      <c r="J228" s="629"/>
      <c r="K228" s="642">
        <v>0</v>
      </c>
      <c r="L228" s="629">
        <v>2</v>
      </c>
      <c r="M228" s="630">
        <v>238.940469661462</v>
      </c>
    </row>
    <row r="229" spans="1:13" ht="14.4" customHeight="1" x14ac:dyDescent="0.3">
      <c r="A229" s="625" t="s">
        <v>551</v>
      </c>
      <c r="B229" s="626" t="s">
        <v>3136</v>
      </c>
      <c r="C229" s="626" t="s">
        <v>1274</v>
      </c>
      <c r="D229" s="626" t="s">
        <v>2904</v>
      </c>
      <c r="E229" s="626" t="s">
        <v>3137</v>
      </c>
      <c r="F229" s="629"/>
      <c r="G229" s="629"/>
      <c r="H229" s="642">
        <v>0</v>
      </c>
      <c r="I229" s="629">
        <v>48</v>
      </c>
      <c r="J229" s="629">
        <v>3552.0072915748447</v>
      </c>
      <c r="K229" s="642">
        <v>1</v>
      </c>
      <c r="L229" s="629">
        <v>48</v>
      </c>
      <c r="M229" s="630">
        <v>3552.0072915748447</v>
      </c>
    </row>
    <row r="230" spans="1:13" ht="14.4" customHeight="1" x14ac:dyDescent="0.3">
      <c r="A230" s="625" t="s">
        <v>551</v>
      </c>
      <c r="B230" s="626" t="s">
        <v>3136</v>
      </c>
      <c r="C230" s="626" t="s">
        <v>1229</v>
      </c>
      <c r="D230" s="626" t="s">
        <v>2904</v>
      </c>
      <c r="E230" s="626" t="s">
        <v>3138</v>
      </c>
      <c r="F230" s="629"/>
      <c r="G230" s="629"/>
      <c r="H230" s="642">
        <v>0</v>
      </c>
      <c r="I230" s="629">
        <v>204</v>
      </c>
      <c r="J230" s="629">
        <v>18951.182903177367</v>
      </c>
      <c r="K230" s="642">
        <v>1</v>
      </c>
      <c r="L230" s="629">
        <v>204</v>
      </c>
      <c r="M230" s="630">
        <v>18951.182903177367</v>
      </c>
    </row>
    <row r="231" spans="1:13" ht="14.4" customHeight="1" x14ac:dyDescent="0.3">
      <c r="A231" s="625" t="s">
        <v>551</v>
      </c>
      <c r="B231" s="626" t="s">
        <v>3136</v>
      </c>
      <c r="C231" s="626" t="s">
        <v>2903</v>
      </c>
      <c r="D231" s="626" t="s">
        <v>2904</v>
      </c>
      <c r="E231" s="626" t="s">
        <v>2905</v>
      </c>
      <c r="F231" s="629"/>
      <c r="G231" s="629"/>
      <c r="H231" s="642">
        <v>0</v>
      </c>
      <c r="I231" s="629">
        <v>94</v>
      </c>
      <c r="J231" s="629">
        <v>5620.2580104668386</v>
      </c>
      <c r="K231" s="642">
        <v>1</v>
      </c>
      <c r="L231" s="629">
        <v>94</v>
      </c>
      <c r="M231" s="630">
        <v>5620.2580104668386</v>
      </c>
    </row>
    <row r="232" spans="1:13" ht="14.4" customHeight="1" x14ac:dyDescent="0.3">
      <c r="A232" s="625" t="s">
        <v>551</v>
      </c>
      <c r="B232" s="626" t="s">
        <v>3290</v>
      </c>
      <c r="C232" s="626" t="s">
        <v>2900</v>
      </c>
      <c r="D232" s="626" t="s">
        <v>2901</v>
      </c>
      <c r="E232" s="626" t="s">
        <v>3141</v>
      </c>
      <c r="F232" s="629"/>
      <c r="G232" s="629"/>
      <c r="H232" s="642">
        <v>0</v>
      </c>
      <c r="I232" s="629">
        <v>162</v>
      </c>
      <c r="J232" s="629">
        <v>8817.6538426342195</v>
      </c>
      <c r="K232" s="642">
        <v>1</v>
      </c>
      <c r="L232" s="629">
        <v>162</v>
      </c>
      <c r="M232" s="630">
        <v>8817.6538426342195</v>
      </c>
    </row>
    <row r="233" spans="1:13" ht="14.4" customHeight="1" x14ac:dyDescent="0.3">
      <c r="A233" s="625" t="s">
        <v>551</v>
      </c>
      <c r="B233" s="626" t="s">
        <v>3139</v>
      </c>
      <c r="C233" s="626" t="s">
        <v>1247</v>
      </c>
      <c r="D233" s="626" t="s">
        <v>3140</v>
      </c>
      <c r="E233" s="626" t="s">
        <v>3141</v>
      </c>
      <c r="F233" s="629"/>
      <c r="G233" s="629"/>
      <c r="H233" s="642">
        <v>0</v>
      </c>
      <c r="I233" s="629">
        <v>28</v>
      </c>
      <c r="J233" s="629">
        <v>2698.0776062174441</v>
      </c>
      <c r="K233" s="642">
        <v>1</v>
      </c>
      <c r="L233" s="629">
        <v>28</v>
      </c>
      <c r="M233" s="630">
        <v>2698.0776062174441</v>
      </c>
    </row>
    <row r="234" spans="1:13" ht="14.4" customHeight="1" x14ac:dyDescent="0.3">
      <c r="A234" s="625" t="s">
        <v>551</v>
      </c>
      <c r="B234" s="626" t="s">
        <v>3142</v>
      </c>
      <c r="C234" s="626" t="s">
        <v>2896</v>
      </c>
      <c r="D234" s="626" t="s">
        <v>3291</v>
      </c>
      <c r="E234" s="626" t="s">
        <v>3292</v>
      </c>
      <c r="F234" s="629"/>
      <c r="G234" s="629"/>
      <c r="H234" s="642">
        <v>0</v>
      </c>
      <c r="I234" s="629">
        <v>20</v>
      </c>
      <c r="J234" s="629">
        <v>3238.4</v>
      </c>
      <c r="K234" s="642">
        <v>1</v>
      </c>
      <c r="L234" s="629">
        <v>20</v>
      </c>
      <c r="M234" s="630">
        <v>3238.4</v>
      </c>
    </row>
    <row r="235" spans="1:13" ht="14.4" customHeight="1" x14ac:dyDescent="0.3">
      <c r="A235" s="625" t="s">
        <v>551</v>
      </c>
      <c r="B235" s="626" t="s">
        <v>3142</v>
      </c>
      <c r="C235" s="626" t="s">
        <v>1263</v>
      </c>
      <c r="D235" s="626" t="s">
        <v>3143</v>
      </c>
      <c r="E235" s="626" t="s">
        <v>1893</v>
      </c>
      <c r="F235" s="629"/>
      <c r="G235" s="629"/>
      <c r="H235" s="642">
        <v>0</v>
      </c>
      <c r="I235" s="629">
        <v>46</v>
      </c>
      <c r="J235" s="629">
        <v>14897.550313227621</v>
      </c>
      <c r="K235" s="642">
        <v>1</v>
      </c>
      <c r="L235" s="629">
        <v>46</v>
      </c>
      <c r="M235" s="630">
        <v>14897.550313227621</v>
      </c>
    </row>
    <row r="236" spans="1:13" ht="14.4" customHeight="1" x14ac:dyDescent="0.3">
      <c r="A236" s="625" t="s">
        <v>551</v>
      </c>
      <c r="B236" s="626" t="s">
        <v>3219</v>
      </c>
      <c r="C236" s="626" t="s">
        <v>2919</v>
      </c>
      <c r="D236" s="626" t="s">
        <v>3293</v>
      </c>
      <c r="E236" s="626" t="s">
        <v>3294</v>
      </c>
      <c r="F236" s="629"/>
      <c r="G236" s="629"/>
      <c r="H236" s="642">
        <v>0</v>
      </c>
      <c r="I236" s="629">
        <v>303</v>
      </c>
      <c r="J236" s="629">
        <v>27788.134168090539</v>
      </c>
      <c r="K236" s="642">
        <v>1</v>
      </c>
      <c r="L236" s="629">
        <v>303</v>
      </c>
      <c r="M236" s="630">
        <v>27788.134168090539</v>
      </c>
    </row>
    <row r="237" spans="1:13" ht="14.4" customHeight="1" x14ac:dyDescent="0.3">
      <c r="A237" s="625" t="s">
        <v>551</v>
      </c>
      <c r="B237" s="626" t="s">
        <v>3295</v>
      </c>
      <c r="C237" s="626" t="s">
        <v>2926</v>
      </c>
      <c r="D237" s="626" t="s">
        <v>2923</v>
      </c>
      <c r="E237" s="626" t="s">
        <v>3296</v>
      </c>
      <c r="F237" s="629"/>
      <c r="G237" s="629"/>
      <c r="H237" s="642">
        <v>0</v>
      </c>
      <c r="I237" s="629">
        <v>1</v>
      </c>
      <c r="J237" s="629">
        <v>15921.116993375699</v>
      </c>
      <c r="K237" s="642">
        <v>1</v>
      </c>
      <c r="L237" s="629">
        <v>1</v>
      </c>
      <c r="M237" s="630">
        <v>15921.116993375699</v>
      </c>
    </row>
    <row r="238" spans="1:13" ht="14.4" customHeight="1" x14ac:dyDescent="0.3">
      <c r="A238" s="625" t="s">
        <v>551</v>
      </c>
      <c r="B238" s="626" t="s">
        <v>3295</v>
      </c>
      <c r="C238" s="626" t="s">
        <v>2922</v>
      </c>
      <c r="D238" s="626" t="s">
        <v>2923</v>
      </c>
      <c r="E238" s="626" t="s">
        <v>2924</v>
      </c>
      <c r="F238" s="629"/>
      <c r="G238" s="629"/>
      <c r="H238" s="642">
        <v>0</v>
      </c>
      <c r="I238" s="629">
        <v>8</v>
      </c>
      <c r="J238" s="629">
        <v>23909.11</v>
      </c>
      <c r="K238" s="642">
        <v>1</v>
      </c>
      <c r="L238" s="629">
        <v>8</v>
      </c>
      <c r="M238" s="630">
        <v>23909.11</v>
      </c>
    </row>
    <row r="239" spans="1:13" ht="14.4" customHeight="1" x14ac:dyDescent="0.3">
      <c r="A239" s="625" t="s">
        <v>551</v>
      </c>
      <c r="B239" s="626" t="s">
        <v>3144</v>
      </c>
      <c r="C239" s="626" t="s">
        <v>1138</v>
      </c>
      <c r="D239" s="626" t="s">
        <v>1067</v>
      </c>
      <c r="E239" s="626" t="s">
        <v>3145</v>
      </c>
      <c r="F239" s="629"/>
      <c r="G239" s="629"/>
      <c r="H239" s="642">
        <v>0</v>
      </c>
      <c r="I239" s="629">
        <v>5</v>
      </c>
      <c r="J239" s="629">
        <v>361.71000000000004</v>
      </c>
      <c r="K239" s="642">
        <v>1</v>
      </c>
      <c r="L239" s="629">
        <v>5</v>
      </c>
      <c r="M239" s="630">
        <v>361.71000000000004</v>
      </c>
    </row>
    <row r="240" spans="1:13" ht="14.4" customHeight="1" x14ac:dyDescent="0.3">
      <c r="A240" s="625" t="s">
        <v>551</v>
      </c>
      <c r="B240" s="626" t="s">
        <v>3144</v>
      </c>
      <c r="C240" s="626" t="s">
        <v>1066</v>
      </c>
      <c r="D240" s="626" t="s">
        <v>1067</v>
      </c>
      <c r="E240" s="626" t="s">
        <v>3146</v>
      </c>
      <c r="F240" s="629"/>
      <c r="G240" s="629"/>
      <c r="H240" s="642">
        <v>0</v>
      </c>
      <c r="I240" s="629">
        <v>36</v>
      </c>
      <c r="J240" s="629">
        <v>4704.9383448767276</v>
      </c>
      <c r="K240" s="642">
        <v>1</v>
      </c>
      <c r="L240" s="629">
        <v>36</v>
      </c>
      <c r="M240" s="630">
        <v>4704.9383448767276</v>
      </c>
    </row>
    <row r="241" spans="1:13" ht="14.4" customHeight="1" x14ac:dyDescent="0.3">
      <c r="A241" s="625" t="s">
        <v>551</v>
      </c>
      <c r="B241" s="626" t="s">
        <v>3147</v>
      </c>
      <c r="C241" s="626" t="s">
        <v>1835</v>
      </c>
      <c r="D241" s="626" t="s">
        <v>1836</v>
      </c>
      <c r="E241" s="626" t="s">
        <v>1766</v>
      </c>
      <c r="F241" s="629"/>
      <c r="G241" s="629"/>
      <c r="H241" s="642">
        <v>0</v>
      </c>
      <c r="I241" s="629">
        <v>3</v>
      </c>
      <c r="J241" s="629">
        <v>215.4300502195085</v>
      </c>
      <c r="K241" s="642">
        <v>1</v>
      </c>
      <c r="L241" s="629">
        <v>3</v>
      </c>
      <c r="M241" s="630">
        <v>215.4300502195085</v>
      </c>
    </row>
    <row r="242" spans="1:13" ht="14.4" customHeight="1" x14ac:dyDescent="0.3">
      <c r="A242" s="625" t="s">
        <v>551</v>
      </c>
      <c r="B242" s="626" t="s">
        <v>3147</v>
      </c>
      <c r="C242" s="626" t="s">
        <v>556</v>
      </c>
      <c r="D242" s="626" t="s">
        <v>3148</v>
      </c>
      <c r="E242" s="626" t="s">
        <v>3149</v>
      </c>
      <c r="F242" s="629">
        <v>6</v>
      </c>
      <c r="G242" s="629">
        <v>370.14845300945171</v>
      </c>
      <c r="H242" s="642">
        <v>1</v>
      </c>
      <c r="I242" s="629"/>
      <c r="J242" s="629"/>
      <c r="K242" s="642">
        <v>0</v>
      </c>
      <c r="L242" s="629">
        <v>6</v>
      </c>
      <c r="M242" s="630">
        <v>370.14845300945171</v>
      </c>
    </row>
    <row r="243" spans="1:13" ht="14.4" customHeight="1" x14ac:dyDescent="0.3">
      <c r="A243" s="625" t="s">
        <v>551</v>
      </c>
      <c r="B243" s="626" t="s">
        <v>3297</v>
      </c>
      <c r="C243" s="626" t="s">
        <v>2713</v>
      </c>
      <c r="D243" s="626" t="s">
        <v>3298</v>
      </c>
      <c r="E243" s="626" t="s">
        <v>2715</v>
      </c>
      <c r="F243" s="629"/>
      <c r="G243" s="629"/>
      <c r="H243" s="642">
        <v>0</v>
      </c>
      <c r="I243" s="629">
        <v>8</v>
      </c>
      <c r="J243" s="629">
        <v>669.58376176863021</v>
      </c>
      <c r="K243" s="642">
        <v>1</v>
      </c>
      <c r="L243" s="629">
        <v>8</v>
      </c>
      <c r="M243" s="630">
        <v>669.58376176863021</v>
      </c>
    </row>
    <row r="244" spans="1:13" ht="14.4" customHeight="1" x14ac:dyDescent="0.3">
      <c r="A244" s="625" t="s">
        <v>551</v>
      </c>
      <c r="B244" s="626" t="s">
        <v>3297</v>
      </c>
      <c r="C244" s="626" t="s">
        <v>2701</v>
      </c>
      <c r="D244" s="626" t="s">
        <v>2702</v>
      </c>
      <c r="E244" s="626" t="s">
        <v>2703</v>
      </c>
      <c r="F244" s="629"/>
      <c r="G244" s="629"/>
      <c r="H244" s="642">
        <v>0</v>
      </c>
      <c r="I244" s="629">
        <v>276</v>
      </c>
      <c r="J244" s="629">
        <v>209982.9792882957</v>
      </c>
      <c r="K244" s="642">
        <v>1</v>
      </c>
      <c r="L244" s="629">
        <v>276</v>
      </c>
      <c r="M244" s="630">
        <v>209982.9792882957</v>
      </c>
    </row>
    <row r="245" spans="1:13" ht="14.4" customHeight="1" x14ac:dyDescent="0.3">
      <c r="A245" s="625" t="s">
        <v>551</v>
      </c>
      <c r="B245" s="626" t="s">
        <v>3299</v>
      </c>
      <c r="C245" s="626" t="s">
        <v>1955</v>
      </c>
      <c r="D245" s="626" t="s">
        <v>3300</v>
      </c>
      <c r="E245" s="626" t="s">
        <v>3301</v>
      </c>
      <c r="F245" s="629">
        <v>5</v>
      </c>
      <c r="G245" s="629">
        <v>1414.789999999995</v>
      </c>
      <c r="H245" s="642">
        <v>1</v>
      </c>
      <c r="I245" s="629"/>
      <c r="J245" s="629"/>
      <c r="K245" s="642">
        <v>0</v>
      </c>
      <c r="L245" s="629">
        <v>5</v>
      </c>
      <c r="M245" s="630">
        <v>1414.789999999995</v>
      </c>
    </row>
    <row r="246" spans="1:13" ht="14.4" customHeight="1" x14ac:dyDescent="0.3">
      <c r="A246" s="625" t="s">
        <v>551</v>
      </c>
      <c r="B246" s="626" t="s">
        <v>3299</v>
      </c>
      <c r="C246" s="626" t="s">
        <v>2641</v>
      </c>
      <c r="D246" s="626" t="s">
        <v>2642</v>
      </c>
      <c r="E246" s="626" t="s">
        <v>2643</v>
      </c>
      <c r="F246" s="629"/>
      <c r="G246" s="629"/>
      <c r="H246" s="642">
        <v>0</v>
      </c>
      <c r="I246" s="629">
        <v>70</v>
      </c>
      <c r="J246" s="629">
        <v>15742.750157622986</v>
      </c>
      <c r="K246" s="642">
        <v>1</v>
      </c>
      <c r="L246" s="629">
        <v>70</v>
      </c>
      <c r="M246" s="630">
        <v>15742.750157622986</v>
      </c>
    </row>
    <row r="247" spans="1:13" ht="14.4" customHeight="1" x14ac:dyDescent="0.3">
      <c r="A247" s="625" t="s">
        <v>551</v>
      </c>
      <c r="B247" s="626" t="s">
        <v>3299</v>
      </c>
      <c r="C247" s="626" t="s">
        <v>2645</v>
      </c>
      <c r="D247" s="626" t="s">
        <v>2642</v>
      </c>
      <c r="E247" s="626" t="s">
        <v>2646</v>
      </c>
      <c r="F247" s="629"/>
      <c r="G247" s="629"/>
      <c r="H247" s="642">
        <v>0</v>
      </c>
      <c r="I247" s="629">
        <v>3</v>
      </c>
      <c r="J247" s="629">
        <v>3067.1917569563702</v>
      </c>
      <c r="K247" s="642">
        <v>1</v>
      </c>
      <c r="L247" s="629">
        <v>3</v>
      </c>
      <c r="M247" s="630">
        <v>3067.1917569563702</v>
      </c>
    </row>
    <row r="248" spans="1:13" ht="14.4" customHeight="1" x14ac:dyDescent="0.3">
      <c r="A248" s="625" t="s">
        <v>551</v>
      </c>
      <c r="B248" s="626" t="s">
        <v>3299</v>
      </c>
      <c r="C248" s="626" t="s">
        <v>2648</v>
      </c>
      <c r="D248" s="626" t="s">
        <v>2642</v>
      </c>
      <c r="E248" s="626" t="s">
        <v>2649</v>
      </c>
      <c r="F248" s="629"/>
      <c r="G248" s="629"/>
      <c r="H248" s="642">
        <v>0</v>
      </c>
      <c r="I248" s="629">
        <v>68</v>
      </c>
      <c r="J248" s="629">
        <v>67674.185576950054</v>
      </c>
      <c r="K248" s="642">
        <v>1</v>
      </c>
      <c r="L248" s="629">
        <v>68</v>
      </c>
      <c r="M248" s="630">
        <v>67674.185576950054</v>
      </c>
    </row>
    <row r="249" spans="1:13" ht="14.4" customHeight="1" x14ac:dyDescent="0.3">
      <c r="A249" s="625" t="s">
        <v>551</v>
      </c>
      <c r="B249" s="626" t="s">
        <v>3150</v>
      </c>
      <c r="C249" s="626" t="s">
        <v>1080</v>
      </c>
      <c r="D249" s="626" t="s">
        <v>1081</v>
      </c>
      <c r="E249" s="626" t="s">
        <v>1082</v>
      </c>
      <c r="F249" s="629"/>
      <c r="G249" s="629"/>
      <c r="H249" s="642">
        <v>0</v>
      </c>
      <c r="I249" s="629">
        <v>2</v>
      </c>
      <c r="J249" s="629">
        <v>122.93973155349539</v>
      </c>
      <c r="K249" s="642">
        <v>1</v>
      </c>
      <c r="L249" s="629">
        <v>2</v>
      </c>
      <c r="M249" s="630">
        <v>122.93973155349539</v>
      </c>
    </row>
    <row r="250" spans="1:13" ht="14.4" customHeight="1" x14ac:dyDescent="0.3">
      <c r="A250" s="625" t="s">
        <v>551</v>
      </c>
      <c r="B250" s="626" t="s">
        <v>3150</v>
      </c>
      <c r="C250" s="626" t="s">
        <v>1104</v>
      </c>
      <c r="D250" s="626" t="s">
        <v>1105</v>
      </c>
      <c r="E250" s="626" t="s">
        <v>3151</v>
      </c>
      <c r="F250" s="629"/>
      <c r="G250" s="629"/>
      <c r="H250" s="642">
        <v>0</v>
      </c>
      <c r="I250" s="629">
        <v>1</v>
      </c>
      <c r="J250" s="629">
        <v>99.41</v>
      </c>
      <c r="K250" s="642">
        <v>1</v>
      </c>
      <c r="L250" s="629">
        <v>1</v>
      </c>
      <c r="M250" s="630">
        <v>99.41</v>
      </c>
    </row>
    <row r="251" spans="1:13" ht="14.4" customHeight="1" x14ac:dyDescent="0.3">
      <c r="A251" s="625" t="s">
        <v>551</v>
      </c>
      <c r="B251" s="626" t="s">
        <v>3152</v>
      </c>
      <c r="C251" s="626" t="s">
        <v>2709</v>
      </c>
      <c r="D251" s="626" t="s">
        <v>2710</v>
      </c>
      <c r="E251" s="626" t="s">
        <v>2711</v>
      </c>
      <c r="F251" s="629"/>
      <c r="G251" s="629"/>
      <c r="H251" s="642">
        <v>0</v>
      </c>
      <c r="I251" s="629">
        <v>135</v>
      </c>
      <c r="J251" s="629">
        <v>135511.79474716712</v>
      </c>
      <c r="K251" s="642">
        <v>1</v>
      </c>
      <c r="L251" s="629">
        <v>135</v>
      </c>
      <c r="M251" s="630">
        <v>135511.79474716712</v>
      </c>
    </row>
    <row r="252" spans="1:13" ht="14.4" customHeight="1" x14ac:dyDescent="0.3">
      <c r="A252" s="625" t="s">
        <v>551</v>
      </c>
      <c r="B252" s="626" t="s">
        <v>3152</v>
      </c>
      <c r="C252" s="626" t="s">
        <v>1180</v>
      </c>
      <c r="D252" s="626" t="s">
        <v>3153</v>
      </c>
      <c r="E252" s="626" t="s">
        <v>3154</v>
      </c>
      <c r="F252" s="629"/>
      <c r="G252" s="629"/>
      <c r="H252" s="642">
        <v>0</v>
      </c>
      <c r="I252" s="629">
        <v>4</v>
      </c>
      <c r="J252" s="629">
        <v>753.47854105013403</v>
      </c>
      <c r="K252" s="642">
        <v>1</v>
      </c>
      <c r="L252" s="629">
        <v>4</v>
      </c>
      <c r="M252" s="630">
        <v>753.47854105013403</v>
      </c>
    </row>
    <row r="253" spans="1:13" ht="14.4" customHeight="1" x14ac:dyDescent="0.3">
      <c r="A253" s="625" t="s">
        <v>551</v>
      </c>
      <c r="B253" s="626" t="s">
        <v>3152</v>
      </c>
      <c r="C253" s="626" t="s">
        <v>1157</v>
      </c>
      <c r="D253" s="626" t="s">
        <v>3155</v>
      </c>
      <c r="E253" s="626" t="s">
        <v>3156</v>
      </c>
      <c r="F253" s="629"/>
      <c r="G253" s="629"/>
      <c r="H253" s="642">
        <v>0</v>
      </c>
      <c r="I253" s="629">
        <v>1</v>
      </c>
      <c r="J253" s="629">
        <v>102.89</v>
      </c>
      <c r="K253" s="642">
        <v>1</v>
      </c>
      <c r="L253" s="629">
        <v>1</v>
      </c>
      <c r="M253" s="630">
        <v>102.89</v>
      </c>
    </row>
    <row r="254" spans="1:13" ht="14.4" customHeight="1" x14ac:dyDescent="0.3">
      <c r="A254" s="625" t="s">
        <v>551</v>
      </c>
      <c r="B254" s="626" t="s">
        <v>3302</v>
      </c>
      <c r="C254" s="626" t="s">
        <v>1943</v>
      </c>
      <c r="D254" s="626" t="s">
        <v>1944</v>
      </c>
      <c r="E254" s="626" t="s">
        <v>3303</v>
      </c>
      <c r="F254" s="629">
        <v>1</v>
      </c>
      <c r="G254" s="629">
        <v>3959.44</v>
      </c>
      <c r="H254" s="642">
        <v>1</v>
      </c>
      <c r="I254" s="629"/>
      <c r="J254" s="629"/>
      <c r="K254" s="642">
        <v>0</v>
      </c>
      <c r="L254" s="629">
        <v>1</v>
      </c>
      <c r="M254" s="630">
        <v>3959.44</v>
      </c>
    </row>
    <row r="255" spans="1:13" ht="14.4" customHeight="1" x14ac:dyDescent="0.3">
      <c r="A255" s="625" t="s">
        <v>551</v>
      </c>
      <c r="B255" s="626" t="s">
        <v>3227</v>
      </c>
      <c r="C255" s="626" t="s">
        <v>1853</v>
      </c>
      <c r="D255" s="626" t="s">
        <v>1854</v>
      </c>
      <c r="E255" s="626" t="s">
        <v>3228</v>
      </c>
      <c r="F255" s="629"/>
      <c r="G255" s="629"/>
      <c r="H255" s="642">
        <v>0</v>
      </c>
      <c r="I255" s="629">
        <v>1</v>
      </c>
      <c r="J255" s="629">
        <v>249.6</v>
      </c>
      <c r="K255" s="642">
        <v>1</v>
      </c>
      <c r="L255" s="629">
        <v>1</v>
      </c>
      <c r="M255" s="630">
        <v>249.6</v>
      </c>
    </row>
    <row r="256" spans="1:13" ht="14.4" customHeight="1" x14ac:dyDescent="0.3">
      <c r="A256" s="625" t="s">
        <v>551</v>
      </c>
      <c r="B256" s="626" t="s">
        <v>3227</v>
      </c>
      <c r="C256" s="626" t="s">
        <v>2588</v>
      </c>
      <c r="D256" s="626" t="s">
        <v>2589</v>
      </c>
      <c r="E256" s="626" t="s">
        <v>3304</v>
      </c>
      <c r="F256" s="629"/>
      <c r="G256" s="629"/>
      <c r="H256" s="642">
        <v>0</v>
      </c>
      <c r="I256" s="629">
        <v>2</v>
      </c>
      <c r="J256" s="629">
        <v>757.52020734774896</v>
      </c>
      <c r="K256" s="642">
        <v>1</v>
      </c>
      <c r="L256" s="629">
        <v>2</v>
      </c>
      <c r="M256" s="630">
        <v>757.52020734774896</v>
      </c>
    </row>
    <row r="257" spans="1:13" ht="14.4" customHeight="1" x14ac:dyDescent="0.3">
      <c r="A257" s="625" t="s">
        <v>551</v>
      </c>
      <c r="B257" s="626" t="s">
        <v>3162</v>
      </c>
      <c r="C257" s="626" t="s">
        <v>1828</v>
      </c>
      <c r="D257" s="626" t="s">
        <v>3229</v>
      </c>
      <c r="E257" s="626" t="s">
        <v>3230</v>
      </c>
      <c r="F257" s="629"/>
      <c r="G257" s="629"/>
      <c r="H257" s="642">
        <v>0</v>
      </c>
      <c r="I257" s="629">
        <v>2</v>
      </c>
      <c r="J257" s="629">
        <v>86.300450829110602</v>
      </c>
      <c r="K257" s="642">
        <v>1</v>
      </c>
      <c r="L257" s="629">
        <v>2</v>
      </c>
      <c r="M257" s="630">
        <v>86.300450829110602</v>
      </c>
    </row>
    <row r="258" spans="1:13" ht="14.4" customHeight="1" x14ac:dyDescent="0.3">
      <c r="A258" s="625" t="s">
        <v>551</v>
      </c>
      <c r="B258" s="626" t="s">
        <v>3162</v>
      </c>
      <c r="C258" s="626" t="s">
        <v>1869</v>
      </c>
      <c r="D258" s="626" t="s">
        <v>3231</v>
      </c>
      <c r="E258" s="626" t="s">
        <v>3232</v>
      </c>
      <c r="F258" s="629"/>
      <c r="G258" s="629"/>
      <c r="H258" s="642">
        <v>0</v>
      </c>
      <c r="I258" s="629">
        <v>1</v>
      </c>
      <c r="J258" s="629">
        <v>56.610049665616799</v>
      </c>
      <c r="K258" s="642">
        <v>1</v>
      </c>
      <c r="L258" s="629">
        <v>1</v>
      </c>
      <c r="M258" s="630">
        <v>56.610049665616799</v>
      </c>
    </row>
    <row r="259" spans="1:13" ht="14.4" customHeight="1" x14ac:dyDescent="0.3">
      <c r="A259" s="625" t="s">
        <v>551</v>
      </c>
      <c r="B259" s="626" t="s">
        <v>3162</v>
      </c>
      <c r="C259" s="626" t="s">
        <v>1127</v>
      </c>
      <c r="D259" s="626" t="s">
        <v>3163</v>
      </c>
      <c r="E259" s="626" t="s">
        <v>3164</v>
      </c>
      <c r="F259" s="629"/>
      <c r="G259" s="629"/>
      <c r="H259" s="642">
        <v>0</v>
      </c>
      <c r="I259" s="629">
        <v>1</v>
      </c>
      <c r="J259" s="629">
        <v>88.02</v>
      </c>
      <c r="K259" s="642">
        <v>1</v>
      </c>
      <c r="L259" s="629">
        <v>1</v>
      </c>
      <c r="M259" s="630">
        <v>88.02</v>
      </c>
    </row>
    <row r="260" spans="1:13" ht="14.4" customHeight="1" x14ac:dyDescent="0.3">
      <c r="A260" s="625" t="s">
        <v>551</v>
      </c>
      <c r="B260" s="626" t="s">
        <v>3233</v>
      </c>
      <c r="C260" s="626" t="s">
        <v>1963</v>
      </c>
      <c r="D260" s="626" t="s">
        <v>1964</v>
      </c>
      <c r="E260" s="626" t="s">
        <v>1965</v>
      </c>
      <c r="F260" s="629">
        <v>1</v>
      </c>
      <c r="G260" s="629">
        <v>518.37300000000005</v>
      </c>
      <c r="H260" s="642">
        <v>1</v>
      </c>
      <c r="I260" s="629"/>
      <c r="J260" s="629"/>
      <c r="K260" s="642">
        <v>0</v>
      </c>
      <c r="L260" s="629">
        <v>1</v>
      </c>
      <c r="M260" s="630">
        <v>518.37300000000005</v>
      </c>
    </row>
    <row r="261" spans="1:13" ht="14.4" customHeight="1" x14ac:dyDescent="0.3">
      <c r="A261" s="625" t="s">
        <v>551</v>
      </c>
      <c r="B261" s="626" t="s">
        <v>3233</v>
      </c>
      <c r="C261" s="626" t="s">
        <v>2651</v>
      </c>
      <c r="D261" s="626" t="s">
        <v>2652</v>
      </c>
      <c r="E261" s="626" t="s">
        <v>2653</v>
      </c>
      <c r="F261" s="629"/>
      <c r="G261" s="629"/>
      <c r="H261" s="642">
        <v>0</v>
      </c>
      <c r="I261" s="629">
        <v>842</v>
      </c>
      <c r="J261" s="629">
        <v>124527.99290043427</v>
      </c>
      <c r="K261" s="642">
        <v>1</v>
      </c>
      <c r="L261" s="629">
        <v>842</v>
      </c>
      <c r="M261" s="630">
        <v>124527.99290043427</v>
      </c>
    </row>
    <row r="262" spans="1:13" ht="14.4" customHeight="1" x14ac:dyDescent="0.3">
      <c r="A262" s="625" t="s">
        <v>551</v>
      </c>
      <c r="B262" s="626" t="s">
        <v>3305</v>
      </c>
      <c r="C262" s="626" t="s">
        <v>2693</v>
      </c>
      <c r="D262" s="626" t="s">
        <v>2694</v>
      </c>
      <c r="E262" s="626" t="s">
        <v>763</v>
      </c>
      <c r="F262" s="629"/>
      <c r="G262" s="629"/>
      <c r="H262" s="642">
        <v>0</v>
      </c>
      <c r="I262" s="629">
        <v>1</v>
      </c>
      <c r="J262" s="629">
        <v>256.54004463219002</v>
      </c>
      <c r="K262" s="642">
        <v>1</v>
      </c>
      <c r="L262" s="629">
        <v>1</v>
      </c>
      <c r="M262" s="630">
        <v>256.54004463219002</v>
      </c>
    </row>
    <row r="263" spans="1:13" ht="14.4" customHeight="1" x14ac:dyDescent="0.3">
      <c r="A263" s="625" t="s">
        <v>551</v>
      </c>
      <c r="B263" s="626" t="s">
        <v>3306</v>
      </c>
      <c r="C263" s="626" t="s">
        <v>2665</v>
      </c>
      <c r="D263" s="626" t="s">
        <v>3307</v>
      </c>
      <c r="E263" s="626" t="s">
        <v>1937</v>
      </c>
      <c r="F263" s="629"/>
      <c r="G263" s="629"/>
      <c r="H263" s="642">
        <v>0</v>
      </c>
      <c r="I263" s="629">
        <v>1</v>
      </c>
      <c r="J263" s="629">
        <v>202.39</v>
      </c>
      <c r="K263" s="642">
        <v>1</v>
      </c>
      <c r="L263" s="629">
        <v>1</v>
      </c>
      <c r="M263" s="630">
        <v>202.39</v>
      </c>
    </row>
    <row r="264" spans="1:13" ht="14.4" customHeight="1" x14ac:dyDescent="0.3">
      <c r="A264" s="625" t="s">
        <v>551</v>
      </c>
      <c r="B264" s="626" t="s">
        <v>3237</v>
      </c>
      <c r="C264" s="626" t="s">
        <v>1947</v>
      </c>
      <c r="D264" s="626" t="s">
        <v>1948</v>
      </c>
      <c r="E264" s="626" t="s">
        <v>1949</v>
      </c>
      <c r="F264" s="629">
        <v>1</v>
      </c>
      <c r="G264" s="629">
        <v>111.58</v>
      </c>
      <c r="H264" s="642">
        <v>1</v>
      </c>
      <c r="I264" s="629"/>
      <c r="J264" s="629"/>
      <c r="K264" s="642">
        <v>0</v>
      </c>
      <c r="L264" s="629">
        <v>1</v>
      </c>
      <c r="M264" s="630">
        <v>111.58</v>
      </c>
    </row>
    <row r="265" spans="1:13" ht="14.4" customHeight="1" x14ac:dyDescent="0.3">
      <c r="A265" s="625" t="s">
        <v>551</v>
      </c>
      <c r="B265" s="626" t="s">
        <v>3168</v>
      </c>
      <c r="C265" s="626" t="s">
        <v>1062</v>
      </c>
      <c r="D265" s="626" t="s">
        <v>1063</v>
      </c>
      <c r="E265" s="626" t="s">
        <v>1064</v>
      </c>
      <c r="F265" s="629"/>
      <c r="G265" s="629"/>
      <c r="H265" s="642">
        <v>0</v>
      </c>
      <c r="I265" s="629">
        <v>2</v>
      </c>
      <c r="J265" s="629">
        <v>190.5303172756075</v>
      </c>
      <c r="K265" s="642">
        <v>1</v>
      </c>
      <c r="L265" s="629">
        <v>2</v>
      </c>
      <c r="M265" s="630">
        <v>190.5303172756075</v>
      </c>
    </row>
    <row r="266" spans="1:13" ht="14.4" customHeight="1" x14ac:dyDescent="0.3">
      <c r="A266" s="625" t="s">
        <v>551</v>
      </c>
      <c r="B266" s="626" t="s">
        <v>3169</v>
      </c>
      <c r="C266" s="626" t="s">
        <v>2599</v>
      </c>
      <c r="D266" s="626" t="s">
        <v>2600</v>
      </c>
      <c r="E266" s="626" t="s">
        <v>2601</v>
      </c>
      <c r="F266" s="629"/>
      <c r="G266" s="629"/>
      <c r="H266" s="642">
        <v>0</v>
      </c>
      <c r="I266" s="629">
        <v>43</v>
      </c>
      <c r="J266" s="629">
        <v>3678.6985836259928</v>
      </c>
      <c r="K266" s="642">
        <v>1</v>
      </c>
      <c r="L266" s="629">
        <v>43</v>
      </c>
      <c r="M266" s="630">
        <v>3678.6985836259928</v>
      </c>
    </row>
    <row r="267" spans="1:13" ht="14.4" customHeight="1" x14ac:dyDescent="0.3">
      <c r="A267" s="625" t="s">
        <v>551</v>
      </c>
      <c r="B267" s="626" t="s">
        <v>3239</v>
      </c>
      <c r="C267" s="626" t="s">
        <v>1327</v>
      </c>
      <c r="D267" s="626" t="s">
        <v>1328</v>
      </c>
      <c r="E267" s="626" t="s">
        <v>1329</v>
      </c>
      <c r="F267" s="629">
        <v>1</v>
      </c>
      <c r="G267" s="629">
        <v>101.33</v>
      </c>
      <c r="H267" s="642">
        <v>1</v>
      </c>
      <c r="I267" s="629"/>
      <c r="J267" s="629"/>
      <c r="K267" s="642">
        <v>0</v>
      </c>
      <c r="L267" s="629">
        <v>1</v>
      </c>
      <c r="M267" s="630">
        <v>101.33</v>
      </c>
    </row>
    <row r="268" spans="1:13" ht="14.4" customHeight="1" x14ac:dyDescent="0.3">
      <c r="A268" s="625" t="s">
        <v>551</v>
      </c>
      <c r="B268" s="626" t="s">
        <v>3308</v>
      </c>
      <c r="C268" s="626" t="s">
        <v>2789</v>
      </c>
      <c r="D268" s="626" t="s">
        <v>3309</v>
      </c>
      <c r="E268" s="626" t="s">
        <v>3310</v>
      </c>
      <c r="F268" s="629"/>
      <c r="G268" s="629"/>
      <c r="H268" s="642">
        <v>0</v>
      </c>
      <c r="I268" s="629">
        <v>50</v>
      </c>
      <c r="J268" s="629">
        <v>10810.999935214048</v>
      </c>
      <c r="K268" s="642">
        <v>1</v>
      </c>
      <c r="L268" s="629">
        <v>50</v>
      </c>
      <c r="M268" s="630">
        <v>10810.999935214048</v>
      </c>
    </row>
    <row r="269" spans="1:13" ht="14.4" customHeight="1" x14ac:dyDescent="0.3">
      <c r="A269" s="625" t="s">
        <v>551</v>
      </c>
      <c r="B269" s="626" t="s">
        <v>3308</v>
      </c>
      <c r="C269" s="626" t="s">
        <v>2805</v>
      </c>
      <c r="D269" s="626" t="s">
        <v>3311</v>
      </c>
      <c r="E269" s="626" t="s">
        <v>2756</v>
      </c>
      <c r="F269" s="629"/>
      <c r="G269" s="629"/>
      <c r="H269" s="642">
        <v>0</v>
      </c>
      <c r="I269" s="629">
        <v>2</v>
      </c>
      <c r="J269" s="629">
        <v>81.14</v>
      </c>
      <c r="K269" s="642">
        <v>1</v>
      </c>
      <c r="L269" s="629">
        <v>2</v>
      </c>
      <c r="M269" s="630">
        <v>81.14</v>
      </c>
    </row>
    <row r="270" spans="1:13" ht="14.4" customHeight="1" x14ac:dyDescent="0.3">
      <c r="A270" s="625" t="s">
        <v>551</v>
      </c>
      <c r="B270" s="626" t="s">
        <v>3308</v>
      </c>
      <c r="C270" s="626" t="s">
        <v>2815</v>
      </c>
      <c r="D270" s="626" t="s">
        <v>3312</v>
      </c>
      <c r="E270" s="626" t="s">
        <v>2756</v>
      </c>
      <c r="F270" s="629"/>
      <c r="G270" s="629"/>
      <c r="H270" s="642">
        <v>0</v>
      </c>
      <c r="I270" s="629">
        <v>3</v>
      </c>
      <c r="J270" s="629">
        <v>133.17000000000002</v>
      </c>
      <c r="K270" s="642">
        <v>1</v>
      </c>
      <c r="L270" s="629">
        <v>3</v>
      </c>
      <c r="M270" s="630">
        <v>133.17000000000002</v>
      </c>
    </row>
    <row r="271" spans="1:13" ht="14.4" customHeight="1" x14ac:dyDescent="0.3">
      <c r="A271" s="625" t="s">
        <v>551</v>
      </c>
      <c r="B271" s="626" t="s">
        <v>3308</v>
      </c>
      <c r="C271" s="626" t="s">
        <v>2818</v>
      </c>
      <c r="D271" s="626" t="s">
        <v>3313</v>
      </c>
      <c r="E271" s="626" t="s">
        <v>2756</v>
      </c>
      <c r="F271" s="629"/>
      <c r="G271" s="629"/>
      <c r="H271" s="642">
        <v>0</v>
      </c>
      <c r="I271" s="629">
        <v>11</v>
      </c>
      <c r="J271" s="629">
        <v>492.57995433696829</v>
      </c>
      <c r="K271" s="642">
        <v>1</v>
      </c>
      <c r="L271" s="629">
        <v>11</v>
      </c>
      <c r="M271" s="630">
        <v>492.57995433696829</v>
      </c>
    </row>
    <row r="272" spans="1:13" ht="14.4" customHeight="1" x14ac:dyDescent="0.3">
      <c r="A272" s="625" t="s">
        <v>551</v>
      </c>
      <c r="B272" s="626" t="s">
        <v>3308</v>
      </c>
      <c r="C272" s="626" t="s">
        <v>2754</v>
      </c>
      <c r="D272" s="626" t="s">
        <v>3314</v>
      </c>
      <c r="E272" s="626" t="s">
        <v>2756</v>
      </c>
      <c r="F272" s="629"/>
      <c r="G272" s="629"/>
      <c r="H272" s="642">
        <v>0</v>
      </c>
      <c r="I272" s="629">
        <v>2</v>
      </c>
      <c r="J272" s="629">
        <v>85.96</v>
      </c>
      <c r="K272" s="642">
        <v>1</v>
      </c>
      <c r="L272" s="629">
        <v>2</v>
      </c>
      <c r="M272" s="630">
        <v>85.96</v>
      </c>
    </row>
    <row r="273" spans="1:13" ht="14.4" customHeight="1" x14ac:dyDescent="0.3">
      <c r="A273" s="625" t="s">
        <v>551</v>
      </c>
      <c r="B273" s="626" t="s">
        <v>3308</v>
      </c>
      <c r="C273" s="626" t="s">
        <v>2758</v>
      </c>
      <c r="D273" s="626" t="s">
        <v>3315</v>
      </c>
      <c r="E273" s="626" t="s">
        <v>2756</v>
      </c>
      <c r="F273" s="629"/>
      <c r="G273" s="629"/>
      <c r="H273" s="642">
        <v>0</v>
      </c>
      <c r="I273" s="629">
        <v>2</v>
      </c>
      <c r="J273" s="629">
        <v>85.2</v>
      </c>
      <c r="K273" s="642">
        <v>1</v>
      </c>
      <c r="L273" s="629">
        <v>2</v>
      </c>
      <c r="M273" s="630">
        <v>85.2</v>
      </c>
    </row>
    <row r="274" spans="1:13" ht="14.4" customHeight="1" x14ac:dyDescent="0.3">
      <c r="A274" s="625" t="s">
        <v>551</v>
      </c>
      <c r="B274" s="626" t="s">
        <v>3308</v>
      </c>
      <c r="C274" s="626" t="s">
        <v>2761</v>
      </c>
      <c r="D274" s="626" t="s">
        <v>2762</v>
      </c>
      <c r="E274" s="626" t="s">
        <v>2763</v>
      </c>
      <c r="F274" s="629"/>
      <c r="G274" s="629"/>
      <c r="H274" s="642">
        <v>0</v>
      </c>
      <c r="I274" s="629">
        <v>2</v>
      </c>
      <c r="J274" s="629">
        <v>405.71956168265501</v>
      </c>
      <c r="K274" s="642">
        <v>1</v>
      </c>
      <c r="L274" s="629">
        <v>2</v>
      </c>
      <c r="M274" s="630">
        <v>405.71956168265501</v>
      </c>
    </row>
    <row r="275" spans="1:13" ht="14.4" customHeight="1" x14ac:dyDescent="0.3">
      <c r="A275" s="625" t="s">
        <v>551</v>
      </c>
      <c r="B275" s="626" t="s">
        <v>3308</v>
      </c>
      <c r="C275" s="626" t="s">
        <v>2765</v>
      </c>
      <c r="D275" s="626" t="s">
        <v>3316</v>
      </c>
      <c r="E275" s="626" t="s">
        <v>2756</v>
      </c>
      <c r="F275" s="629"/>
      <c r="G275" s="629"/>
      <c r="H275" s="642">
        <v>0</v>
      </c>
      <c r="I275" s="629">
        <v>11</v>
      </c>
      <c r="J275" s="629">
        <v>595.3189427170729</v>
      </c>
      <c r="K275" s="642">
        <v>1</v>
      </c>
      <c r="L275" s="629">
        <v>11</v>
      </c>
      <c r="M275" s="630">
        <v>595.3189427170729</v>
      </c>
    </row>
    <row r="276" spans="1:13" ht="14.4" customHeight="1" x14ac:dyDescent="0.3">
      <c r="A276" s="625" t="s">
        <v>551</v>
      </c>
      <c r="B276" s="626" t="s">
        <v>3308</v>
      </c>
      <c r="C276" s="626" t="s">
        <v>2768</v>
      </c>
      <c r="D276" s="626" t="s">
        <v>3317</v>
      </c>
      <c r="E276" s="626" t="s">
        <v>2756</v>
      </c>
      <c r="F276" s="629"/>
      <c r="G276" s="629"/>
      <c r="H276" s="642">
        <v>0</v>
      </c>
      <c r="I276" s="629">
        <v>29</v>
      </c>
      <c r="J276" s="629">
        <v>1569.4788728912438</v>
      </c>
      <c r="K276" s="642">
        <v>1</v>
      </c>
      <c r="L276" s="629">
        <v>29</v>
      </c>
      <c r="M276" s="630">
        <v>1569.4788728912438</v>
      </c>
    </row>
    <row r="277" spans="1:13" ht="14.4" customHeight="1" x14ac:dyDescent="0.3">
      <c r="A277" s="625" t="s">
        <v>551</v>
      </c>
      <c r="B277" s="626" t="s">
        <v>3308</v>
      </c>
      <c r="C277" s="626" t="s">
        <v>2771</v>
      </c>
      <c r="D277" s="626" t="s">
        <v>3318</v>
      </c>
      <c r="E277" s="626" t="s">
        <v>2756</v>
      </c>
      <c r="F277" s="629"/>
      <c r="G277" s="629"/>
      <c r="H277" s="642">
        <v>0</v>
      </c>
      <c r="I277" s="629">
        <v>2</v>
      </c>
      <c r="J277" s="629">
        <v>108.92</v>
      </c>
      <c r="K277" s="642">
        <v>1</v>
      </c>
      <c r="L277" s="629">
        <v>2</v>
      </c>
      <c r="M277" s="630">
        <v>108.92</v>
      </c>
    </row>
    <row r="278" spans="1:13" ht="14.4" customHeight="1" x14ac:dyDescent="0.3">
      <c r="A278" s="625" t="s">
        <v>551</v>
      </c>
      <c r="B278" s="626" t="s">
        <v>3308</v>
      </c>
      <c r="C278" s="626" t="s">
        <v>2796</v>
      </c>
      <c r="D278" s="626" t="s">
        <v>3319</v>
      </c>
      <c r="E278" s="626" t="s">
        <v>2794</v>
      </c>
      <c r="F278" s="629"/>
      <c r="G278" s="629"/>
      <c r="H278" s="642">
        <v>0</v>
      </c>
      <c r="I278" s="629">
        <v>128</v>
      </c>
      <c r="J278" s="629">
        <v>27839.991530041501</v>
      </c>
      <c r="K278" s="642">
        <v>1</v>
      </c>
      <c r="L278" s="629">
        <v>128</v>
      </c>
      <c r="M278" s="630">
        <v>27839.991530041501</v>
      </c>
    </row>
    <row r="279" spans="1:13" ht="14.4" customHeight="1" x14ac:dyDescent="0.3">
      <c r="A279" s="625" t="s">
        <v>551</v>
      </c>
      <c r="B279" s="626" t="s">
        <v>3308</v>
      </c>
      <c r="C279" s="626" t="s">
        <v>2792</v>
      </c>
      <c r="D279" s="626" t="s">
        <v>2793</v>
      </c>
      <c r="E279" s="626" t="s">
        <v>2794</v>
      </c>
      <c r="F279" s="629"/>
      <c r="G279" s="629"/>
      <c r="H279" s="642">
        <v>0</v>
      </c>
      <c r="I279" s="629">
        <v>16</v>
      </c>
      <c r="J279" s="629">
        <v>6799.68</v>
      </c>
      <c r="K279" s="642">
        <v>1</v>
      </c>
      <c r="L279" s="629">
        <v>16</v>
      </c>
      <c r="M279" s="630">
        <v>6799.68</v>
      </c>
    </row>
    <row r="280" spans="1:13" ht="14.4" customHeight="1" x14ac:dyDescent="0.3">
      <c r="A280" s="625" t="s">
        <v>551</v>
      </c>
      <c r="B280" s="626" t="s">
        <v>3308</v>
      </c>
      <c r="C280" s="626" t="s">
        <v>2774</v>
      </c>
      <c r="D280" s="626" t="s">
        <v>2775</v>
      </c>
      <c r="E280" s="626" t="s">
        <v>2756</v>
      </c>
      <c r="F280" s="629"/>
      <c r="G280" s="629"/>
      <c r="H280" s="642">
        <v>0</v>
      </c>
      <c r="I280" s="629">
        <v>2</v>
      </c>
      <c r="J280" s="629">
        <v>85.52</v>
      </c>
      <c r="K280" s="642">
        <v>1</v>
      </c>
      <c r="L280" s="629">
        <v>2</v>
      </c>
      <c r="M280" s="630">
        <v>85.52</v>
      </c>
    </row>
    <row r="281" spans="1:13" ht="14.4" customHeight="1" x14ac:dyDescent="0.3">
      <c r="A281" s="625" t="s">
        <v>551</v>
      </c>
      <c r="B281" s="626" t="s">
        <v>3308</v>
      </c>
      <c r="C281" s="626" t="s">
        <v>2808</v>
      </c>
      <c r="D281" s="626" t="s">
        <v>3320</v>
      </c>
      <c r="E281" s="626" t="s">
        <v>2756</v>
      </c>
      <c r="F281" s="629"/>
      <c r="G281" s="629"/>
      <c r="H281" s="642">
        <v>0</v>
      </c>
      <c r="I281" s="629">
        <v>6</v>
      </c>
      <c r="J281" s="629">
        <v>295.5</v>
      </c>
      <c r="K281" s="642">
        <v>1</v>
      </c>
      <c r="L281" s="629">
        <v>6</v>
      </c>
      <c r="M281" s="630">
        <v>295.5</v>
      </c>
    </row>
    <row r="282" spans="1:13" ht="14.4" customHeight="1" x14ac:dyDescent="0.3">
      <c r="A282" s="625" t="s">
        <v>551</v>
      </c>
      <c r="B282" s="626" t="s">
        <v>3308</v>
      </c>
      <c r="C282" s="626" t="s">
        <v>2821</v>
      </c>
      <c r="D282" s="626" t="s">
        <v>3321</v>
      </c>
      <c r="E282" s="626" t="s">
        <v>2756</v>
      </c>
      <c r="F282" s="629"/>
      <c r="G282" s="629"/>
      <c r="H282" s="642">
        <v>0</v>
      </c>
      <c r="I282" s="629">
        <v>12</v>
      </c>
      <c r="J282" s="629">
        <v>591</v>
      </c>
      <c r="K282" s="642">
        <v>1</v>
      </c>
      <c r="L282" s="629">
        <v>12</v>
      </c>
      <c r="M282" s="630">
        <v>591</v>
      </c>
    </row>
    <row r="283" spans="1:13" ht="14.4" customHeight="1" x14ac:dyDescent="0.3">
      <c r="A283" s="625" t="s">
        <v>551</v>
      </c>
      <c r="B283" s="626" t="s">
        <v>3308</v>
      </c>
      <c r="C283" s="626" t="s">
        <v>2785</v>
      </c>
      <c r="D283" s="626" t="s">
        <v>2786</v>
      </c>
      <c r="E283" s="626" t="s">
        <v>2794</v>
      </c>
      <c r="F283" s="629"/>
      <c r="G283" s="629"/>
      <c r="H283" s="642">
        <v>0</v>
      </c>
      <c r="I283" s="629">
        <v>104</v>
      </c>
      <c r="J283" s="629">
        <v>21527.946553980721</v>
      </c>
      <c r="K283" s="642">
        <v>1</v>
      </c>
      <c r="L283" s="629">
        <v>104</v>
      </c>
      <c r="M283" s="630">
        <v>21527.946553980721</v>
      </c>
    </row>
    <row r="284" spans="1:13" ht="14.4" customHeight="1" x14ac:dyDescent="0.3">
      <c r="A284" s="625" t="s">
        <v>551</v>
      </c>
      <c r="B284" s="626" t="s">
        <v>3308</v>
      </c>
      <c r="C284" s="626" t="s">
        <v>2777</v>
      </c>
      <c r="D284" s="626" t="s">
        <v>3322</v>
      </c>
      <c r="E284" s="626" t="s">
        <v>2756</v>
      </c>
      <c r="F284" s="629"/>
      <c r="G284" s="629"/>
      <c r="H284" s="642">
        <v>0</v>
      </c>
      <c r="I284" s="629">
        <v>20</v>
      </c>
      <c r="J284" s="629">
        <v>1082.3994665468601</v>
      </c>
      <c r="K284" s="642">
        <v>1</v>
      </c>
      <c r="L284" s="629">
        <v>20</v>
      </c>
      <c r="M284" s="630">
        <v>1082.3994665468601</v>
      </c>
    </row>
    <row r="285" spans="1:13" ht="14.4" customHeight="1" x14ac:dyDescent="0.3">
      <c r="A285" s="625" t="s">
        <v>551</v>
      </c>
      <c r="B285" s="626" t="s">
        <v>3308</v>
      </c>
      <c r="C285" s="626" t="s">
        <v>2779</v>
      </c>
      <c r="D285" s="626" t="s">
        <v>2780</v>
      </c>
      <c r="E285" s="626" t="s">
        <v>2781</v>
      </c>
      <c r="F285" s="629"/>
      <c r="G285" s="629"/>
      <c r="H285" s="642">
        <v>0</v>
      </c>
      <c r="I285" s="629">
        <v>3</v>
      </c>
      <c r="J285" s="629">
        <v>591.12</v>
      </c>
      <c r="K285" s="642">
        <v>1</v>
      </c>
      <c r="L285" s="629">
        <v>3</v>
      </c>
      <c r="M285" s="630">
        <v>591.12</v>
      </c>
    </row>
    <row r="286" spans="1:13" ht="14.4" customHeight="1" x14ac:dyDescent="0.3">
      <c r="A286" s="625" t="s">
        <v>551</v>
      </c>
      <c r="B286" s="626" t="s">
        <v>3308</v>
      </c>
      <c r="C286" s="626" t="s">
        <v>2782</v>
      </c>
      <c r="D286" s="626" t="s">
        <v>2783</v>
      </c>
      <c r="E286" s="626" t="s">
        <v>2781</v>
      </c>
      <c r="F286" s="629"/>
      <c r="G286" s="629"/>
      <c r="H286" s="642">
        <v>0</v>
      </c>
      <c r="I286" s="629">
        <v>1</v>
      </c>
      <c r="J286" s="629">
        <v>197.04</v>
      </c>
      <c r="K286" s="642">
        <v>1</v>
      </c>
      <c r="L286" s="629">
        <v>1</v>
      </c>
      <c r="M286" s="630">
        <v>197.04</v>
      </c>
    </row>
    <row r="287" spans="1:13" ht="14.4" customHeight="1" x14ac:dyDescent="0.3">
      <c r="A287" s="625" t="s">
        <v>551</v>
      </c>
      <c r="B287" s="626" t="s">
        <v>3308</v>
      </c>
      <c r="C287" s="626" t="s">
        <v>2799</v>
      </c>
      <c r="D287" s="626" t="s">
        <v>2800</v>
      </c>
      <c r="E287" s="626" t="s">
        <v>2801</v>
      </c>
      <c r="F287" s="629"/>
      <c r="G287" s="629"/>
      <c r="H287" s="642">
        <v>0</v>
      </c>
      <c r="I287" s="629">
        <v>7</v>
      </c>
      <c r="J287" s="629">
        <v>1036.489970966149</v>
      </c>
      <c r="K287" s="642">
        <v>1</v>
      </c>
      <c r="L287" s="629">
        <v>7</v>
      </c>
      <c r="M287" s="630">
        <v>1036.489970966149</v>
      </c>
    </row>
    <row r="288" spans="1:13" ht="14.4" customHeight="1" x14ac:dyDescent="0.3">
      <c r="A288" s="625" t="s">
        <v>551</v>
      </c>
      <c r="B288" s="626" t="s">
        <v>3308</v>
      </c>
      <c r="C288" s="626" t="s">
        <v>2802</v>
      </c>
      <c r="D288" s="626" t="s">
        <v>2803</v>
      </c>
      <c r="E288" s="626" t="s">
        <v>2801</v>
      </c>
      <c r="F288" s="629"/>
      <c r="G288" s="629"/>
      <c r="H288" s="642">
        <v>0</v>
      </c>
      <c r="I288" s="629">
        <v>9</v>
      </c>
      <c r="J288" s="629">
        <v>1332.6293188748668</v>
      </c>
      <c r="K288" s="642">
        <v>1</v>
      </c>
      <c r="L288" s="629">
        <v>9</v>
      </c>
      <c r="M288" s="630">
        <v>1332.6293188748668</v>
      </c>
    </row>
    <row r="289" spans="1:13" ht="14.4" customHeight="1" thickBot="1" x14ac:dyDescent="0.35">
      <c r="A289" s="631" t="s">
        <v>551</v>
      </c>
      <c r="B289" s="632" t="s">
        <v>3308</v>
      </c>
      <c r="C289" s="632" t="s">
        <v>2811</v>
      </c>
      <c r="D289" s="632" t="s">
        <v>3323</v>
      </c>
      <c r="E289" s="632" t="s">
        <v>2801</v>
      </c>
      <c r="F289" s="635"/>
      <c r="G289" s="635"/>
      <c r="H289" s="643">
        <v>0</v>
      </c>
      <c r="I289" s="635">
        <v>5</v>
      </c>
      <c r="J289" s="635">
        <v>740.34791261525095</v>
      </c>
      <c r="K289" s="643">
        <v>1</v>
      </c>
      <c r="L289" s="635">
        <v>5</v>
      </c>
      <c r="M289" s="636">
        <v>740.34791261525095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74" t="s">
        <v>269</v>
      </c>
      <c r="B1" s="484"/>
      <c r="C1" s="484"/>
      <c r="D1" s="484"/>
      <c r="E1" s="484"/>
      <c r="F1" s="484"/>
      <c r="G1" s="484"/>
      <c r="H1" s="484"/>
      <c r="I1" s="441"/>
      <c r="J1" s="441"/>
      <c r="K1" s="441"/>
      <c r="L1" s="441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86" t="s">
        <v>18</v>
      </c>
      <c r="D3" s="485"/>
      <c r="E3" s="485" t="s">
        <v>19</v>
      </c>
      <c r="F3" s="485"/>
      <c r="G3" s="485"/>
      <c r="H3" s="485"/>
      <c r="I3" s="485" t="s">
        <v>285</v>
      </c>
      <c r="J3" s="485"/>
      <c r="K3" s="485"/>
      <c r="L3" s="487"/>
    </row>
    <row r="4" spans="1:13" ht="14.4" customHeight="1" thickBot="1" x14ac:dyDescent="0.35">
      <c r="A4" s="181" t="s">
        <v>20</v>
      </c>
      <c r="B4" s="182" t="s">
        <v>21</v>
      </c>
      <c r="C4" s="183" t="s">
        <v>22</v>
      </c>
      <c r="D4" s="183" t="s">
        <v>23</v>
      </c>
      <c r="E4" s="183" t="s">
        <v>22</v>
      </c>
      <c r="F4" s="183" t="s">
        <v>5</v>
      </c>
      <c r="G4" s="183" t="s">
        <v>23</v>
      </c>
      <c r="H4" s="183" t="s">
        <v>5</v>
      </c>
      <c r="I4" s="183" t="s">
        <v>22</v>
      </c>
      <c r="J4" s="183" t="s">
        <v>5</v>
      </c>
      <c r="K4" s="183" t="s">
        <v>23</v>
      </c>
      <c r="L4" s="184" t="s">
        <v>5</v>
      </c>
    </row>
    <row r="5" spans="1:13" ht="14.4" customHeight="1" x14ac:dyDescent="0.3">
      <c r="A5" s="610">
        <v>6</v>
      </c>
      <c r="B5" s="611" t="s">
        <v>527</v>
      </c>
      <c r="C5" s="612">
        <v>786488.90000000037</v>
      </c>
      <c r="D5" s="612">
        <v>592</v>
      </c>
      <c r="E5" s="612">
        <v>691556.15000000026</v>
      </c>
      <c r="F5" s="613">
        <v>0.87929549927532347</v>
      </c>
      <c r="G5" s="612">
        <v>490</v>
      </c>
      <c r="H5" s="613">
        <v>0.82770270270270274</v>
      </c>
      <c r="I5" s="612">
        <v>94932.750000000015</v>
      </c>
      <c r="J5" s="613">
        <v>0.12070450072467644</v>
      </c>
      <c r="K5" s="612">
        <v>102</v>
      </c>
      <c r="L5" s="613">
        <v>0.17229729729729729</v>
      </c>
      <c r="M5" s="612" t="s">
        <v>157</v>
      </c>
    </row>
    <row r="6" spans="1:13" ht="14.4" customHeight="1" x14ac:dyDescent="0.3">
      <c r="A6" s="610">
        <v>6</v>
      </c>
      <c r="B6" s="611" t="s">
        <v>3324</v>
      </c>
      <c r="C6" s="612">
        <v>26222.300000000003</v>
      </c>
      <c r="D6" s="612">
        <v>77</v>
      </c>
      <c r="E6" s="612">
        <v>15004.720000000003</v>
      </c>
      <c r="F6" s="613">
        <v>0.57221220106550541</v>
      </c>
      <c r="G6" s="612">
        <v>37</v>
      </c>
      <c r="H6" s="613">
        <v>0.48051948051948051</v>
      </c>
      <c r="I6" s="612">
        <v>11217.579999999998</v>
      </c>
      <c r="J6" s="613">
        <v>0.42778779893449459</v>
      </c>
      <c r="K6" s="612">
        <v>40</v>
      </c>
      <c r="L6" s="613">
        <v>0.51948051948051943</v>
      </c>
      <c r="M6" s="612" t="s">
        <v>2</v>
      </c>
    </row>
    <row r="7" spans="1:13" ht="14.4" customHeight="1" x14ac:dyDescent="0.3">
      <c r="A7" s="610">
        <v>6</v>
      </c>
      <c r="B7" s="611" t="s">
        <v>3325</v>
      </c>
      <c r="C7" s="612">
        <v>0</v>
      </c>
      <c r="D7" s="612">
        <v>1</v>
      </c>
      <c r="E7" s="612">
        <v>0</v>
      </c>
      <c r="F7" s="613" t="s">
        <v>526</v>
      </c>
      <c r="G7" s="612">
        <v>1</v>
      </c>
      <c r="H7" s="613">
        <v>1</v>
      </c>
      <c r="I7" s="612" t="s">
        <v>526</v>
      </c>
      <c r="J7" s="613" t="s">
        <v>526</v>
      </c>
      <c r="K7" s="612" t="s">
        <v>526</v>
      </c>
      <c r="L7" s="613">
        <v>0</v>
      </c>
      <c r="M7" s="612" t="s">
        <v>2</v>
      </c>
    </row>
    <row r="8" spans="1:13" ht="14.4" customHeight="1" x14ac:dyDescent="0.3">
      <c r="A8" s="610">
        <v>6</v>
      </c>
      <c r="B8" s="611" t="s">
        <v>3326</v>
      </c>
      <c r="C8" s="612">
        <v>760266.60000000033</v>
      </c>
      <c r="D8" s="612">
        <v>514</v>
      </c>
      <c r="E8" s="612">
        <v>676551.43000000028</v>
      </c>
      <c r="F8" s="613">
        <v>0.88988708697712093</v>
      </c>
      <c r="G8" s="612">
        <v>452</v>
      </c>
      <c r="H8" s="613">
        <v>0.87937743190661477</v>
      </c>
      <c r="I8" s="612">
        <v>83715.170000000013</v>
      </c>
      <c r="J8" s="613">
        <v>0.11011291302287905</v>
      </c>
      <c r="K8" s="612">
        <v>62</v>
      </c>
      <c r="L8" s="613">
        <v>0.12062256809338522</v>
      </c>
      <c r="M8" s="612" t="s">
        <v>2</v>
      </c>
    </row>
    <row r="9" spans="1:13" ht="14.4" customHeight="1" x14ac:dyDescent="0.3">
      <c r="A9" s="610" t="s">
        <v>3327</v>
      </c>
      <c r="B9" s="611" t="s">
        <v>6</v>
      </c>
      <c r="C9" s="612">
        <v>786488.90000000037</v>
      </c>
      <c r="D9" s="612">
        <v>592</v>
      </c>
      <c r="E9" s="612">
        <v>691556.15000000026</v>
      </c>
      <c r="F9" s="613">
        <v>0.87929549927532347</v>
      </c>
      <c r="G9" s="612">
        <v>490</v>
      </c>
      <c r="H9" s="613">
        <v>0.82770270270270274</v>
      </c>
      <c r="I9" s="612">
        <v>94932.750000000015</v>
      </c>
      <c r="J9" s="613">
        <v>0.12070450072467644</v>
      </c>
      <c r="K9" s="612">
        <v>102</v>
      </c>
      <c r="L9" s="613">
        <v>0.17229729729729729</v>
      </c>
      <c r="M9" s="612" t="s">
        <v>542</v>
      </c>
    </row>
    <row r="11" spans="1:13" ht="14.4" customHeight="1" x14ac:dyDescent="0.3">
      <c r="A11" s="610">
        <v>6</v>
      </c>
      <c r="B11" s="611" t="s">
        <v>527</v>
      </c>
      <c r="C11" s="612" t="s">
        <v>526</v>
      </c>
      <c r="D11" s="612" t="s">
        <v>526</v>
      </c>
      <c r="E11" s="612" t="s">
        <v>526</v>
      </c>
      <c r="F11" s="613" t="s">
        <v>526</v>
      </c>
      <c r="G11" s="612" t="s">
        <v>526</v>
      </c>
      <c r="H11" s="613" t="s">
        <v>526</v>
      </c>
      <c r="I11" s="612" t="s">
        <v>526</v>
      </c>
      <c r="J11" s="613" t="s">
        <v>526</v>
      </c>
      <c r="K11" s="612" t="s">
        <v>526</v>
      </c>
      <c r="L11" s="613" t="s">
        <v>526</v>
      </c>
      <c r="M11" s="612" t="s">
        <v>157</v>
      </c>
    </row>
    <row r="12" spans="1:13" ht="14.4" customHeight="1" x14ac:dyDescent="0.3">
      <c r="A12" s="610">
        <v>621</v>
      </c>
      <c r="B12" s="611" t="s">
        <v>3326</v>
      </c>
      <c r="C12" s="612">
        <v>8094.9599999999991</v>
      </c>
      <c r="D12" s="612">
        <v>5</v>
      </c>
      <c r="E12" s="612">
        <v>5936.82</v>
      </c>
      <c r="F12" s="613">
        <v>0.7333970766995761</v>
      </c>
      <c r="G12" s="612">
        <v>3</v>
      </c>
      <c r="H12" s="613">
        <v>0.6</v>
      </c>
      <c r="I12" s="612">
        <v>2158.14</v>
      </c>
      <c r="J12" s="613">
        <v>0.26660292330042396</v>
      </c>
      <c r="K12" s="612">
        <v>2</v>
      </c>
      <c r="L12" s="613">
        <v>0.4</v>
      </c>
      <c r="M12" s="612" t="s">
        <v>2</v>
      </c>
    </row>
    <row r="13" spans="1:13" ht="14.4" customHeight="1" x14ac:dyDescent="0.3">
      <c r="A13" s="610" t="s">
        <v>3328</v>
      </c>
      <c r="B13" s="611" t="s">
        <v>3329</v>
      </c>
      <c r="C13" s="612">
        <v>8094.9599999999991</v>
      </c>
      <c r="D13" s="612">
        <v>5</v>
      </c>
      <c r="E13" s="612">
        <v>5936.82</v>
      </c>
      <c r="F13" s="613">
        <v>0.7333970766995761</v>
      </c>
      <c r="G13" s="612">
        <v>3</v>
      </c>
      <c r="H13" s="613">
        <v>0.6</v>
      </c>
      <c r="I13" s="612">
        <v>2158.14</v>
      </c>
      <c r="J13" s="613">
        <v>0.26660292330042396</v>
      </c>
      <c r="K13" s="612">
        <v>2</v>
      </c>
      <c r="L13" s="613">
        <v>0.4</v>
      </c>
      <c r="M13" s="612" t="s">
        <v>545</v>
      </c>
    </row>
    <row r="14" spans="1:13" ht="14.4" customHeight="1" x14ac:dyDescent="0.3">
      <c r="A14" s="610" t="s">
        <v>526</v>
      </c>
      <c r="B14" s="611" t="s">
        <v>526</v>
      </c>
      <c r="C14" s="612" t="s">
        <v>526</v>
      </c>
      <c r="D14" s="612" t="s">
        <v>526</v>
      </c>
      <c r="E14" s="612" t="s">
        <v>526</v>
      </c>
      <c r="F14" s="613" t="s">
        <v>526</v>
      </c>
      <c r="G14" s="612" t="s">
        <v>526</v>
      </c>
      <c r="H14" s="613" t="s">
        <v>526</v>
      </c>
      <c r="I14" s="612" t="s">
        <v>526</v>
      </c>
      <c r="J14" s="613" t="s">
        <v>526</v>
      </c>
      <c r="K14" s="612" t="s">
        <v>526</v>
      </c>
      <c r="L14" s="613" t="s">
        <v>526</v>
      </c>
      <c r="M14" s="612" t="s">
        <v>546</v>
      </c>
    </row>
    <row r="15" spans="1:13" ht="14.4" customHeight="1" x14ac:dyDescent="0.3">
      <c r="A15" s="610">
        <v>89301062</v>
      </c>
      <c r="B15" s="611" t="s">
        <v>3324</v>
      </c>
      <c r="C15" s="612">
        <v>25210.010000000002</v>
      </c>
      <c r="D15" s="612">
        <v>76</v>
      </c>
      <c r="E15" s="612">
        <v>13992.430000000002</v>
      </c>
      <c r="F15" s="613">
        <v>0.55503468661852973</v>
      </c>
      <c r="G15" s="612">
        <v>36</v>
      </c>
      <c r="H15" s="613">
        <v>0.47368421052631576</v>
      </c>
      <c r="I15" s="612">
        <v>11217.579999999998</v>
      </c>
      <c r="J15" s="613">
        <v>0.44496531338147016</v>
      </c>
      <c r="K15" s="612">
        <v>40</v>
      </c>
      <c r="L15" s="613">
        <v>0.52631578947368418</v>
      </c>
      <c r="M15" s="612" t="s">
        <v>2</v>
      </c>
    </row>
    <row r="16" spans="1:13" ht="14.4" customHeight="1" x14ac:dyDescent="0.3">
      <c r="A16" s="610">
        <v>89301062</v>
      </c>
      <c r="B16" s="611" t="s">
        <v>3325</v>
      </c>
      <c r="C16" s="612">
        <v>0</v>
      </c>
      <c r="D16" s="612">
        <v>1</v>
      </c>
      <c r="E16" s="612">
        <v>0</v>
      </c>
      <c r="F16" s="613" t="s">
        <v>526</v>
      </c>
      <c r="G16" s="612">
        <v>1</v>
      </c>
      <c r="H16" s="613">
        <v>1</v>
      </c>
      <c r="I16" s="612" t="s">
        <v>526</v>
      </c>
      <c r="J16" s="613" t="s">
        <v>526</v>
      </c>
      <c r="K16" s="612" t="s">
        <v>526</v>
      </c>
      <c r="L16" s="613">
        <v>0</v>
      </c>
      <c r="M16" s="612" t="s">
        <v>2</v>
      </c>
    </row>
    <row r="17" spans="1:13" ht="14.4" customHeight="1" x14ac:dyDescent="0.3">
      <c r="A17" s="610">
        <v>89301062</v>
      </c>
      <c r="B17" s="611" t="s">
        <v>3326</v>
      </c>
      <c r="C17" s="612">
        <v>750192.7000000003</v>
      </c>
      <c r="D17" s="612">
        <v>508</v>
      </c>
      <c r="E17" s="612">
        <v>668635.67000000027</v>
      </c>
      <c r="F17" s="613">
        <v>0.89128522578265557</v>
      </c>
      <c r="G17" s="612">
        <v>448</v>
      </c>
      <c r="H17" s="613">
        <v>0.88188976377952755</v>
      </c>
      <c r="I17" s="612">
        <v>81557.03</v>
      </c>
      <c r="J17" s="613">
        <v>0.10871477421734438</v>
      </c>
      <c r="K17" s="612">
        <v>60</v>
      </c>
      <c r="L17" s="613">
        <v>0.11811023622047244</v>
      </c>
      <c r="M17" s="612" t="s">
        <v>2</v>
      </c>
    </row>
    <row r="18" spans="1:13" ht="14.4" customHeight="1" x14ac:dyDescent="0.3">
      <c r="A18" s="610" t="s">
        <v>3330</v>
      </c>
      <c r="B18" s="611" t="s">
        <v>3331</v>
      </c>
      <c r="C18" s="612">
        <v>775402.71000000031</v>
      </c>
      <c r="D18" s="612">
        <v>585</v>
      </c>
      <c r="E18" s="612">
        <v>682628.10000000033</v>
      </c>
      <c r="F18" s="613">
        <v>0.88035299747662743</v>
      </c>
      <c r="G18" s="612">
        <v>485</v>
      </c>
      <c r="H18" s="613">
        <v>0.82905982905982911</v>
      </c>
      <c r="I18" s="612">
        <v>92774.61</v>
      </c>
      <c r="J18" s="613">
        <v>0.11964700252337261</v>
      </c>
      <c r="K18" s="612">
        <v>100</v>
      </c>
      <c r="L18" s="613">
        <v>0.17094017094017094</v>
      </c>
      <c r="M18" s="612" t="s">
        <v>545</v>
      </c>
    </row>
    <row r="19" spans="1:13" ht="14.4" customHeight="1" x14ac:dyDescent="0.3">
      <c r="A19" s="610" t="s">
        <v>526</v>
      </c>
      <c r="B19" s="611" t="s">
        <v>526</v>
      </c>
      <c r="C19" s="612" t="s">
        <v>526</v>
      </c>
      <c r="D19" s="612" t="s">
        <v>526</v>
      </c>
      <c r="E19" s="612" t="s">
        <v>526</v>
      </c>
      <c r="F19" s="613" t="s">
        <v>526</v>
      </c>
      <c r="G19" s="612" t="s">
        <v>526</v>
      </c>
      <c r="H19" s="613" t="s">
        <v>526</v>
      </c>
      <c r="I19" s="612" t="s">
        <v>526</v>
      </c>
      <c r="J19" s="613" t="s">
        <v>526</v>
      </c>
      <c r="K19" s="612" t="s">
        <v>526</v>
      </c>
      <c r="L19" s="613" t="s">
        <v>526</v>
      </c>
      <c r="M19" s="612" t="s">
        <v>546</v>
      </c>
    </row>
    <row r="20" spans="1:13" ht="14.4" customHeight="1" x14ac:dyDescent="0.3">
      <c r="A20" s="610">
        <v>89301065</v>
      </c>
      <c r="B20" s="611" t="s">
        <v>3326</v>
      </c>
      <c r="C20" s="612">
        <v>1978.94</v>
      </c>
      <c r="D20" s="612">
        <v>1</v>
      </c>
      <c r="E20" s="612">
        <v>1978.94</v>
      </c>
      <c r="F20" s="613">
        <v>1</v>
      </c>
      <c r="G20" s="612">
        <v>1</v>
      </c>
      <c r="H20" s="613">
        <v>1</v>
      </c>
      <c r="I20" s="612" t="s">
        <v>526</v>
      </c>
      <c r="J20" s="613">
        <v>0</v>
      </c>
      <c r="K20" s="612" t="s">
        <v>526</v>
      </c>
      <c r="L20" s="613">
        <v>0</v>
      </c>
      <c r="M20" s="612" t="s">
        <v>2</v>
      </c>
    </row>
    <row r="21" spans="1:13" ht="14.4" customHeight="1" x14ac:dyDescent="0.3">
      <c r="A21" s="610" t="s">
        <v>3332</v>
      </c>
      <c r="B21" s="611" t="s">
        <v>3333</v>
      </c>
      <c r="C21" s="612">
        <v>1978.94</v>
      </c>
      <c r="D21" s="612">
        <v>1</v>
      </c>
      <c r="E21" s="612">
        <v>1978.94</v>
      </c>
      <c r="F21" s="613">
        <v>1</v>
      </c>
      <c r="G21" s="612">
        <v>1</v>
      </c>
      <c r="H21" s="613">
        <v>1</v>
      </c>
      <c r="I21" s="612" t="s">
        <v>526</v>
      </c>
      <c r="J21" s="613">
        <v>0</v>
      </c>
      <c r="K21" s="612" t="s">
        <v>526</v>
      </c>
      <c r="L21" s="613">
        <v>0</v>
      </c>
      <c r="M21" s="612" t="s">
        <v>545</v>
      </c>
    </row>
    <row r="22" spans="1:13" ht="14.4" customHeight="1" x14ac:dyDescent="0.3">
      <c r="A22" s="610" t="s">
        <v>526</v>
      </c>
      <c r="B22" s="611" t="s">
        <v>526</v>
      </c>
      <c r="C22" s="612" t="s">
        <v>526</v>
      </c>
      <c r="D22" s="612" t="s">
        <v>526</v>
      </c>
      <c r="E22" s="612" t="s">
        <v>526</v>
      </c>
      <c r="F22" s="613" t="s">
        <v>526</v>
      </c>
      <c r="G22" s="612" t="s">
        <v>526</v>
      </c>
      <c r="H22" s="613" t="s">
        <v>526</v>
      </c>
      <c r="I22" s="612" t="s">
        <v>526</v>
      </c>
      <c r="J22" s="613" t="s">
        <v>526</v>
      </c>
      <c r="K22" s="612" t="s">
        <v>526</v>
      </c>
      <c r="L22" s="613" t="s">
        <v>526</v>
      </c>
      <c r="M22" s="612" t="s">
        <v>546</v>
      </c>
    </row>
    <row r="23" spans="1:13" ht="14.4" customHeight="1" x14ac:dyDescent="0.3">
      <c r="A23" s="610">
        <v>89301061</v>
      </c>
      <c r="B23" s="611" t="s">
        <v>3324</v>
      </c>
      <c r="C23" s="612">
        <v>1012.29</v>
      </c>
      <c r="D23" s="612">
        <v>1</v>
      </c>
      <c r="E23" s="612">
        <v>1012.29</v>
      </c>
      <c r="F23" s="613">
        <v>1</v>
      </c>
      <c r="G23" s="612">
        <v>1</v>
      </c>
      <c r="H23" s="613">
        <v>1</v>
      </c>
      <c r="I23" s="612" t="s">
        <v>526</v>
      </c>
      <c r="J23" s="613">
        <v>0</v>
      </c>
      <c r="K23" s="612" t="s">
        <v>526</v>
      </c>
      <c r="L23" s="613">
        <v>0</v>
      </c>
      <c r="M23" s="612" t="s">
        <v>2</v>
      </c>
    </row>
    <row r="24" spans="1:13" ht="14.4" customHeight="1" x14ac:dyDescent="0.3">
      <c r="A24" s="610" t="s">
        <v>3334</v>
      </c>
      <c r="B24" s="611" t="s">
        <v>3335</v>
      </c>
      <c r="C24" s="612">
        <v>1012.29</v>
      </c>
      <c r="D24" s="612">
        <v>1</v>
      </c>
      <c r="E24" s="612">
        <v>1012.29</v>
      </c>
      <c r="F24" s="613">
        <v>1</v>
      </c>
      <c r="G24" s="612">
        <v>1</v>
      </c>
      <c r="H24" s="613">
        <v>1</v>
      </c>
      <c r="I24" s="612" t="s">
        <v>526</v>
      </c>
      <c r="J24" s="613">
        <v>0</v>
      </c>
      <c r="K24" s="612" t="s">
        <v>526</v>
      </c>
      <c r="L24" s="613">
        <v>0</v>
      </c>
      <c r="M24" s="612" t="s">
        <v>545</v>
      </c>
    </row>
    <row r="25" spans="1:13" ht="14.4" customHeight="1" x14ac:dyDescent="0.3">
      <c r="A25" s="610" t="s">
        <v>526</v>
      </c>
      <c r="B25" s="611" t="s">
        <v>526</v>
      </c>
      <c r="C25" s="612" t="s">
        <v>526</v>
      </c>
      <c r="D25" s="612" t="s">
        <v>526</v>
      </c>
      <c r="E25" s="612" t="s">
        <v>526</v>
      </c>
      <c r="F25" s="613" t="s">
        <v>526</v>
      </c>
      <c r="G25" s="612" t="s">
        <v>526</v>
      </c>
      <c r="H25" s="613" t="s">
        <v>526</v>
      </c>
      <c r="I25" s="612" t="s">
        <v>526</v>
      </c>
      <c r="J25" s="613" t="s">
        <v>526</v>
      </c>
      <c r="K25" s="612" t="s">
        <v>526</v>
      </c>
      <c r="L25" s="613" t="s">
        <v>526</v>
      </c>
      <c r="M25" s="612" t="s">
        <v>546</v>
      </c>
    </row>
    <row r="26" spans="1:13" ht="14.4" customHeight="1" x14ac:dyDescent="0.3">
      <c r="A26" s="610" t="s">
        <v>3327</v>
      </c>
      <c r="B26" s="611" t="s">
        <v>3336</v>
      </c>
      <c r="C26" s="612">
        <v>786488.90000000026</v>
      </c>
      <c r="D26" s="612">
        <v>592</v>
      </c>
      <c r="E26" s="612">
        <v>691556.15000000026</v>
      </c>
      <c r="F26" s="613">
        <v>0.87929549927532358</v>
      </c>
      <c r="G26" s="612">
        <v>490</v>
      </c>
      <c r="H26" s="613">
        <v>0.82770270270270274</v>
      </c>
      <c r="I26" s="612">
        <v>94932.75</v>
      </c>
      <c r="J26" s="613">
        <v>0.12070450072467644</v>
      </c>
      <c r="K26" s="612">
        <v>102</v>
      </c>
      <c r="L26" s="613">
        <v>0.17229729729729729</v>
      </c>
      <c r="M26" s="612" t="s">
        <v>542</v>
      </c>
    </row>
  </sheetData>
  <autoFilter ref="A4:M4"/>
  <mergeCells count="4">
    <mergeCell ref="E3:H3"/>
    <mergeCell ref="C3:D3"/>
    <mergeCell ref="I3:L3"/>
    <mergeCell ref="A1:L1"/>
  </mergeCells>
  <conditionalFormatting sqref="F4 F10 F27:F1048576">
    <cfRule type="cellIs" dxfId="53" priority="15" stopIfTrue="1" operator="lessThan">
      <formula>0.6</formula>
    </cfRule>
  </conditionalFormatting>
  <conditionalFormatting sqref="B5:B9">
    <cfRule type="expression" dxfId="52" priority="12">
      <formula>AND(LEFT(M5,6)&lt;&gt;"mezera",M5&lt;&gt;"")</formula>
    </cfRule>
  </conditionalFormatting>
  <conditionalFormatting sqref="A5:A9">
    <cfRule type="expression" dxfId="51" priority="9">
      <formula>AND(M5&lt;&gt;"",M5&lt;&gt;"mezeraKL")</formula>
    </cfRule>
  </conditionalFormatting>
  <conditionalFormatting sqref="B5:L9">
    <cfRule type="expression" dxfId="50" priority="10">
      <formula>$M5="SumaNS"</formula>
    </cfRule>
    <cfRule type="expression" dxfId="49" priority="11">
      <formula>OR($M5="KL",$M5="SumaKL")</formula>
    </cfRule>
  </conditionalFormatting>
  <conditionalFormatting sqref="F5:F9">
    <cfRule type="cellIs" dxfId="48" priority="8" operator="lessThan">
      <formula>0.6</formula>
    </cfRule>
  </conditionalFormatting>
  <conditionalFormatting sqref="A5:L9">
    <cfRule type="expression" dxfId="47" priority="7">
      <formula>$M5&lt;&gt;""</formula>
    </cfRule>
  </conditionalFormatting>
  <conditionalFormatting sqref="B11:B26">
    <cfRule type="expression" dxfId="46" priority="6">
      <formula>AND(LEFT(M11,6)&lt;&gt;"mezera",M11&lt;&gt;"")</formula>
    </cfRule>
  </conditionalFormatting>
  <conditionalFormatting sqref="A11:A26">
    <cfRule type="expression" dxfId="45" priority="3">
      <formula>AND(M11&lt;&gt;"",M11&lt;&gt;"mezeraKL")</formula>
    </cfRule>
  </conditionalFormatting>
  <conditionalFormatting sqref="B11:L26">
    <cfRule type="expression" dxfId="44" priority="4">
      <formula>$M11="SumaNS"</formula>
    </cfRule>
    <cfRule type="expression" dxfId="43" priority="5">
      <formula>OR($M11="KL",$M11="SumaKL")</formula>
    </cfRule>
  </conditionalFormatting>
  <conditionalFormatting sqref="F11:F26">
    <cfRule type="cellIs" dxfId="42" priority="2" operator="lessThan">
      <formula>0.6</formula>
    </cfRule>
  </conditionalFormatting>
  <conditionalFormatting sqref="A11:L26">
    <cfRule type="expression" dxfId="41" priority="1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74" t="s">
        <v>286</v>
      </c>
      <c r="B1" s="484"/>
      <c r="C1" s="484"/>
      <c r="D1" s="484"/>
      <c r="E1" s="484"/>
      <c r="F1" s="484"/>
      <c r="G1" s="484"/>
      <c r="H1" s="484"/>
      <c r="I1" s="484"/>
      <c r="J1" s="441"/>
      <c r="K1" s="441"/>
      <c r="L1" s="441"/>
      <c r="M1" s="441"/>
    </row>
    <row r="2" spans="1:13" ht="14.4" customHeight="1" thickBot="1" x14ac:dyDescent="0.35">
      <c r="A2" s="580" t="s">
        <v>297</v>
      </c>
      <c r="B2" s="97"/>
      <c r="C2" s="96"/>
      <c r="D2" s="97"/>
      <c r="E2" s="96"/>
      <c r="F2" s="97"/>
      <c r="G2" s="353"/>
      <c r="H2" s="97"/>
      <c r="I2" s="353"/>
    </row>
    <row r="3" spans="1:13" ht="14.4" customHeight="1" thickBot="1" x14ac:dyDescent="0.35">
      <c r="A3" s="374"/>
      <c r="B3" s="486" t="s">
        <v>18</v>
      </c>
      <c r="C3" s="488"/>
      <c r="D3" s="485"/>
      <c r="E3" s="373"/>
      <c r="F3" s="485" t="s">
        <v>19</v>
      </c>
      <c r="G3" s="485"/>
      <c r="H3" s="485"/>
      <c r="I3" s="485"/>
      <c r="J3" s="485" t="s">
        <v>285</v>
      </c>
      <c r="K3" s="485"/>
      <c r="L3" s="485"/>
      <c r="M3" s="487"/>
    </row>
    <row r="4" spans="1:13" ht="14.4" customHeight="1" thickBot="1" x14ac:dyDescent="0.35">
      <c r="A4" s="657" t="s">
        <v>264</v>
      </c>
      <c r="B4" s="661" t="s">
        <v>22</v>
      </c>
      <c r="C4" s="662"/>
      <c r="D4" s="661" t="s">
        <v>23</v>
      </c>
      <c r="E4" s="662"/>
      <c r="F4" s="661" t="s">
        <v>22</v>
      </c>
      <c r="G4" s="669" t="s">
        <v>5</v>
      </c>
      <c r="H4" s="661" t="s">
        <v>23</v>
      </c>
      <c r="I4" s="669" t="s">
        <v>5</v>
      </c>
      <c r="J4" s="661" t="s">
        <v>22</v>
      </c>
      <c r="K4" s="669" t="s">
        <v>5</v>
      </c>
      <c r="L4" s="661" t="s">
        <v>23</v>
      </c>
      <c r="M4" s="670" t="s">
        <v>5</v>
      </c>
    </row>
    <row r="5" spans="1:13" ht="14.4" customHeight="1" x14ac:dyDescent="0.3">
      <c r="A5" s="658" t="s">
        <v>3337</v>
      </c>
      <c r="B5" s="663">
        <v>47623.5</v>
      </c>
      <c r="C5" s="620">
        <v>1</v>
      </c>
      <c r="D5" s="666">
        <v>32</v>
      </c>
      <c r="E5" s="674" t="s">
        <v>3337</v>
      </c>
      <c r="F5" s="663">
        <v>36864.409999999996</v>
      </c>
      <c r="G5" s="641">
        <v>0.77408023349816779</v>
      </c>
      <c r="H5" s="623">
        <v>26</v>
      </c>
      <c r="I5" s="671">
        <v>0.8125</v>
      </c>
      <c r="J5" s="677">
        <v>10759.09</v>
      </c>
      <c r="K5" s="641">
        <v>0.22591976650183207</v>
      </c>
      <c r="L5" s="623">
        <v>6</v>
      </c>
      <c r="M5" s="671">
        <v>0.1875</v>
      </c>
    </row>
    <row r="6" spans="1:13" ht="14.4" customHeight="1" x14ac:dyDescent="0.3">
      <c r="A6" s="659" t="s">
        <v>3338</v>
      </c>
      <c r="B6" s="664">
        <v>11710.329999999998</v>
      </c>
      <c r="C6" s="626">
        <v>1</v>
      </c>
      <c r="D6" s="667">
        <v>12</v>
      </c>
      <c r="E6" s="675" t="s">
        <v>3338</v>
      </c>
      <c r="F6" s="664">
        <v>8000.119999999999</v>
      </c>
      <c r="G6" s="642">
        <v>0.6831677672618961</v>
      </c>
      <c r="H6" s="629">
        <v>8</v>
      </c>
      <c r="I6" s="672">
        <v>0.66666666666666663</v>
      </c>
      <c r="J6" s="678">
        <v>3710.21</v>
      </c>
      <c r="K6" s="642">
        <v>0.31683223273810396</v>
      </c>
      <c r="L6" s="629">
        <v>4</v>
      </c>
      <c r="M6" s="672">
        <v>0.33333333333333331</v>
      </c>
    </row>
    <row r="7" spans="1:13" ht="14.4" customHeight="1" x14ac:dyDescent="0.3">
      <c r="A7" s="659" t="s">
        <v>3339</v>
      </c>
      <c r="B7" s="664">
        <v>232402.38000000012</v>
      </c>
      <c r="C7" s="626">
        <v>1</v>
      </c>
      <c r="D7" s="667">
        <v>179</v>
      </c>
      <c r="E7" s="675" t="s">
        <v>3339</v>
      </c>
      <c r="F7" s="664">
        <v>215990.56000000011</v>
      </c>
      <c r="G7" s="642">
        <v>0.9293818763818168</v>
      </c>
      <c r="H7" s="629">
        <v>152</v>
      </c>
      <c r="I7" s="672">
        <v>0.84916201117318435</v>
      </c>
      <c r="J7" s="678">
        <v>16411.82</v>
      </c>
      <c r="K7" s="642">
        <v>7.0618123618183218E-2</v>
      </c>
      <c r="L7" s="629">
        <v>27</v>
      </c>
      <c r="M7" s="672">
        <v>0.15083798882681565</v>
      </c>
    </row>
    <row r="8" spans="1:13" ht="14.4" customHeight="1" x14ac:dyDescent="0.3">
      <c r="A8" s="659" t="s">
        <v>3340</v>
      </c>
      <c r="B8" s="664">
        <v>194266.85000000009</v>
      </c>
      <c r="C8" s="626">
        <v>1</v>
      </c>
      <c r="D8" s="667">
        <v>153</v>
      </c>
      <c r="E8" s="675" t="s">
        <v>3340</v>
      </c>
      <c r="F8" s="664">
        <v>169199.6400000001</v>
      </c>
      <c r="G8" s="642">
        <v>0.87096506686549979</v>
      </c>
      <c r="H8" s="629">
        <v>123</v>
      </c>
      <c r="I8" s="672">
        <v>0.80392156862745101</v>
      </c>
      <c r="J8" s="678">
        <v>25067.21</v>
      </c>
      <c r="K8" s="642">
        <v>0.12903493313450023</v>
      </c>
      <c r="L8" s="629">
        <v>30</v>
      </c>
      <c r="M8" s="672">
        <v>0.19607843137254902</v>
      </c>
    </row>
    <row r="9" spans="1:13" ht="14.4" customHeight="1" x14ac:dyDescent="0.3">
      <c r="A9" s="659" t="s">
        <v>3341</v>
      </c>
      <c r="B9" s="664">
        <v>39155.49</v>
      </c>
      <c r="C9" s="626">
        <v>1</v>
      </c>
      <c r="D9" s="667">
        <v>30</v>
      </c>
      <c r="E9" s="675" t="s">
        <v>3341</v>
      </c>
      <c r="F9" s="664">
        <v>29674.42</v>
      </c>
      <c r="G9" s="642">
        <v>0.75786103047107822</v>
      </c>
      <c r="H9" s="629">
        <v>21</v>
      </c>
      <c r="I9" s="672">
        <v>0.7</v>
      </c>
      <c r="J9" s="678">
        <v>9481.07</v>
      </c>
      <c r="K9" s="642">
        <v>0.24213896952892175</v>
      </c>
      <c r="L9" s="629">
        <v>9</v>
      </c>
      <c r="M9" s="672">
        <v>0.3</v>
      </c>
    </row>
    <row r="10" spans="1:13" ht="14.4" customHeight="1" x14ac:dyDescent="0.3">
      <c r="A10" s="659" t="s">
        <v>3342</v>
      </c>
      <c r="B10" s="664">
        <v>11771.380000000001</v>
      </c>
      <c r="C10" s="626">
        <v>1</v>
      </c>
      <c r="D10" s="667">
        <v>8</v>
      </c>
      <c r="E10" s="675" t="s">
        <v>3342</v>
      </c>
      <c r="F10" s="664">
        <v>11771.380000000001</v>
      </c>
      <c r="G10" s="642">
        <v>1</v>
      </c>
      <c r="H10" s="629">
        <v>8</v>
      </c>
      <c r="I10" s="672">
        <v>1</v>
      </c>
      <c r="J10" s="678"/>
      <c r="K10" s="642">
        <v>0</v>
      </c>
      <c r="L10" s="629"/>
      <c r="M10" s="672">
        <v>0</v>
      </c>
    </row>
    <row r="11" spans="1:13" ht="14.4" customHeight="1" x14ac:dyDescent="0.3">
      <c r="A11" s="659" t="s">
        <v>3343</v>
      </c>
      <c r="B11" s="664">
        <v>1852.8600000000001</v>
      </c>
      <c r="C11" s="626">
        <v>1</v>
      </c>
      <c r="D11" s="667">
        <v>3</v>
      </c>
      <c r="E11" s="675" t="s">
        <v>3343</v>
      </c>
      <c r="F11" s="664">
        <v>740.36</v>
      </c>
      <c r="G11" s="642">
        <v>0.39957687035178047</v>
      </c>
      <c r="H11" s="629">
        <v>1</v>
      </c>
      <c r="I11" s="672">
        <v>0.33333333333333331</v>
      </c>
      <c r="J11" s="678">
        <v>1112.5</v>
      </c>
      <c r="K11" s="642">
        <v>0.60042312964821942</v>
      </c>
      <c r="L11" s="629">
        <v>2</v>
      </c>
      <c r="M11" s="672">
        <v>0.66666666666666663</v>
      </c>
    </row>
    <row r="12" spans="1:13" ht="14.4" customHeight="1" x14ac:dyDescent="0.3">
      <c r="A12" s="659" t="s">
        <v>3344</v>
      </c>
      <c r="B12" s="664">
        <v>229286.91000000009</v>
      </c>
      <c r="C12" s="626">
        <v>1</v>
      </c>
      <c r="D12" s="667">
        <v>164</v>
      </c>
      <c r="E12" s="675" t="s">
        <v>3344</v>
      </c>
      <c r="F12" s="664">
        <v>205712.84000000008</v>
      </c>
      <c r="G12" s="642">
        <v>0.89718527760699462</v>
      </c>
      <c r="H12" s="629">
        <v>143</v>
      </c>
      <c r="I12" s="672">
        <v>0.87195121951219512</v>
      </c>
      <c r="J12" s="678">
        <v>23574.070000000003</v>
      </c>
      <c r="K12" s="642">
        <v>0.10281472239300532</v>
      </c>
      <c r="L12" s="629">
        <v>21</v>
      </c>
      <c r="M12" s="672">
        <v>0.12804878048780488</v>
      </c>
    </row>
    <row r="13" spans="1:13" ht="14.4" customHeight="1" x14ac:dyDescent="0.3">
      <c r="A13" s="659" t="s">
        <v>3345</v>
      </c>
      <c r="B13" s="664">
        <v>858.9</v>
      </c>
      <c r="C13" s="626">
        <v>1</v>
      </c>
      <c r="D13" s="667">
        <v>1</v>
      </c>
      <c r="E13" s="675" t="s">
        <v>3345</v>
      </c>
      <c r="F13" s="664"/>
      <c r="G13" s="642">
        <v>0</v>
      </c>
      <c r="H13" s="629"/>
      <c r="I13" s="672">
        <v>0</v>
      </c>
      <c r="J13" s="678">
        <v>858.9</v>
      </c>
      <c r="K13" s="642">
        <v>1</v>
      </c>
      <c r="L13" s="629">
        <v>1</v>
      </c>
      <c r="M13" s="672">
        <v>1</v>
      </c>
    </row>
    <row r="14" spans="1:13" ht="14.4" customHeight="1" x14ac:dyDescent="0.3">
      <c r="A14" s="659" t="s">
        <v>3346</v>
      </c>
      <c r="B14" s="664">
        <v>8780.15</v>
      </c>
      <c r="C14" s="626">
        <v>1</v>
      </c>
      <c r="D14" s="667">
        <v>5</v>
      </c>
      <c r="E14" s="675" t="s">
        <v>3346</v>
      </c>
      <c r="F14" s="664">
        <v>8780.15</v>
      </c>
      <c r="G14" s="642">
        <v>1</v>
      </c>
      <c r="H14" s="629">
        <v>5</v>
      </c>
      <c r="I14" s="672">
        <v>1</v>
      </c>
      <c r="J14" s="678"/>
      <c r="K14" s="642">
        <v>0</v>
      </c>
      <c r="L14" s="629"/>
      <c r="M14" s="672">
        <v>0</v>
      </c>
    </row>
    <row r="15" spans="1:13" ht="14.4" customHeight="1" thickBot="1" x14ac:dyDescent="0.35">
      <c r="A15" s="660" t="s">
        <v>3347</v>
      </c>
      <c r="B15" s="665">
        <v>8780.1500000000015</v>
      </c>
      <c r="C15" s="632">
        <v>1</v>
      </c>
      <c r="D15" s="668">
        <v>5</v>
      </c>
      <c r="E15" s="676" t="s">
        <v>3347</v>
      </c>
      <c r="F15" s="665">
        <v>4822.2700000000004</v>
      </c>
      <c r="G15" s="643">
        <v>0.54922410209392769</v>
      </c>
      <c r="H15" s="635">
        <v>3</v>
      </c>
      <c r="I15" s="673">
        <v>0.6</v>
      </c>
      <c r="J15" s="679">
        <v>3957.88</v>
      </c>
      <c r="K15" s="643">
        <v>0.45077589790607214</v>
      </c>
      <c r="L15" s="635">
        <v>2</v>
      </c>
      <c r="M15" s="673">
        <v>0.4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7.7773437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67" t="s">
        <v>270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</row>
    <row r="2" spans="1:21" ht="14.4" customHeight="1" thickBot="1" x14ac:dyDescent="0.35">
      <c r="A2" s="580" t="s">
        <v>297</v>
      </c>
      <c r="B2" s="87"/>
      <c r="C2" s="96"/>
      <c r="D2" s="96"/>
      <c r="E2" s="37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92"/>
      <c r="B3" s="493"/>
      <c r="C3" s="493"/>
      <c r="D3" s="493"/>
      <c r="E3" s="493"/>
      <c r="F3" s="493"/>
      <c r="G3" s="493"/>
      <c r="H3" s="493"/>
      <c r="I3" s="493"/>
      <c r="J3" s="493"/>
      <c r="K3" s="494" t="s">
        <v>255</v>
      </c>
      <c r="L3" s="495"/>
      <c r="M3" s="100">
        <f>SUBTOTAL(9,M7:M1048576)</f>
        <v>786488.90000000026</v>
      </c>
      <c r="N3" s="100">
        <f>SUBTOTAL(9,N7:N1048576)</f>
        <v>668</v>
      </c>
      <c r="O3" s="100">
        <f>SUBTOTAL(9,O7:O1048576)</f>
        <v>592</v>
      </c>
      <c r="P3" s="100">
        <f>SUBTOTAL(9,P7:P1048576)</f>
        <v>691556.15000000014</v>
      </c>
      <c r="Q3" s="101">
        <f>IF(M3=0,0,P3/M3)</f>
        <v>0.87929549927532347</v>
      </c>
      <c r="R3" s="100">
        <f>SUBTOTAL(9,R7:R1048576)</f>
        <v>533</v>
      </c>
      <c r="S3" s="101">
        <f>IF(N3=0,0,R3/N3)</f>
        <v>0.79790419161676651</v>
      </c>
      <c r="T3" s="100">
        <f>SUBTOTAL(9,T7:T1048576)</f>
        <v>490</v>
      </c>
      <c r="U3" s="102">
        <f>IF(O3=0,0,T3/O3)</f>
        <v>0.82770270270270274</v>
      </c>
    </row>
    <row r="4" spans="1:21" ht="14.4" customHeight="1" x14ac:dyDescent="0.3">
      <c r="A4" s="103"/>
      <c r="B4" s="104"/>
      <c r="C4" s="104"/>
      <c r="D4" s="105"/>
      <c r="E4" s="375"/>
      <c r="F4" s="104"/>
      <c r="G4" s="104"/>
      <c r="H4" s="104"/>
      <c r="I4" s="104"/>
      <c r="J4" s="104"/>
      <c r="K4" s="104"/>
      <c r="L4" s="104"/>
      <c r="M4" s="496" t="s">
        <v>18</v>
      </c>
      <c r="N4" s="497"/>
      <c r="O4" s="497"/>
      <c r="P4" s="498" t="s">
        <v>24</v>
      </c>
      <c r="Q4" s="497"/>
      <c r="R4" s="497"/>
      <c r="S4" s="497"/>
      <c r="T4" s="497"/>
      <c r="U4" s="499"/>
    </row>
    <row r="5" spans="1:21" ht="14.4" customHeight="1" thickBot="1" x14ac:dyDescent="0.35">
      <c r="A5" s="106"/>
      <c r="B5" s="107"/>
      <c r="C5" s="104"/>
      <c r="D5" s="105"/>
      <c r="E5" s="375"/>
      <c r="F5" s="104"/>
      <c r="G5" s="104"/>
      <c r="H5" s="104"/>
      <c r="I5" s="104"/>
      <c r="J5" s="104"/>
      <c r="K5" s="104"/>
      <c r="L5" s="104"/>
      <c r="M5" s="185" t="s">
        <v>25</v>
      </c>
      <c r="N5" s="186" t="s">
        <v>16</v>
      </c>
      <c r="O5" s="186" t="s">
        <v>23</v>
      </c>
      <c r="P5" s="489" t="s">
        <v>25</v>
      </c>
      <c r="Q5" s="490"/>
      <c r="R5" s="489" t="s">
        <v>16</v>
      </c>
      <c r="S5" s="490"/>
      <c r="T5" s="489" t="s">
        <v>23</v>
      </c>
      <c r="U5" s="491"/>
    </row>
    <row r="6" spans="1:21" s="89" customFormat="1" ht="14.4" customHeight="1" thickBot="1" x14ac:dyDescent="0.35">
      <c r="A6" s="680" t="s">
        <v>26</v>
      </c>
      <c r="B6" s="681" t="s">
        <v>8</v>
      </c>
      <c r="C6" s="680" t="s">
        <v>27</v>
      </c>
      <c r="D6" s="681" t="s">
        <v>9</v>
      </c>
      <c r="E6" s="681" t="s">
        <v>288</v>
      </c>
      <c r="F6" s="681" t="s">
        <v>28</v>
      </c>
      <c r="G6" s="681" t="s">
        <v>29</v>
      </c>
      <c r="H6" s="681" t="s">
        <v>11</v>
      </c>
      <c r="I6" s="681" t="s">
        <v>13</v>
      </c>
      <c r="J6" s="681" t="s">
        <v>14</v>
      </c>
      <c r="K6" s="681" t="s">
        <v>15</v>
      </c>
      <c r="L6" s="681" t="s">
        <v>30</v>
      </c>
      <c r="M6" s="682" t="s">
        <v>17</v>
      </c>
      <c r="N6" s="683" t="s">
        <v>31</v>
      </c>
      <c r="O6" s="683" t="s">
        <v>31</v>
      </c>
      <c r="P6" s="683" t="s">
        <v>17</v>
      </c>
      <c r="Q6" s="683" t="s">
        <v>5</v>
      </c>
      <c r="R6" s="683" t="s">
        <v>31</v>
      </c>
      <c r="S6" s="683" t="s">
        <v>5</v>
      </c>
      <c r="T6" s="683" t="s">
        <v>31</v>
      </c>
      <c r="U6" s="684" t="s">
        <v>5</v>
      </c>
    </row>
    <row r="7" spans="1:21" ht="14.4" customHeight="1" x14ac:dyDescent="0.3">
      <c r="A7" s="619">
        <v>6</v>
      </c>
      <c r="B7" s="620" t="s">
        <v>527</v>
      </c>
      <c r="C7" s="620">
        <v>621</v>
      </c>
      <c r="D7" s="685" t="s">
        <v>3561</v>
      </c>
      <c r="E7" s="686" t="s">
        <v>3338</v>
      </c>
      <c r="F7" s="620" t="s">
        <v>3326</v>
      </c>
      <c r="G7" s="620" t="s">
        <v>3348</v>
      </c>
      <c r="H7" s="620" t="s">
        <v>526</v>
      </c>
      <c r="I7" s="620" t="s">
        <v>3349</v>
      </c>
      <c r="J7" s="620" t="s">
        <v>3350</v>
      </c>
      <c r="K7" s="620" t="s">
        <v>3351</v>
      </c>
      <c r="L7" s="621">
        <v>179.2</v>
      </c>
      <c r="M7" s="621">
        <v>179.2</v>
      </c>
      <c r="N7" s="620">
        <v>1</v>
      </c>
      <c r="O7" s="687">
        <v>1</v>
      </c>
      <c r="P7" s="621"/>
      <c r="Q7" s="641">
        <v>0</v>
      </c>
      <c r="R7" s="620"/>
      <c r="S7" s="641">
        <v>0</v>
      </c>
      <c r="T7" s="687"/>
      <c r="U7" s="671">
        <v>0</v>
      </c>
    </row>
    <row r="8" spans="1:21" ht="14.4" customHeight="1" x14ac:dyDescent="0.3">
      <c r="A8" s="625">
        <v>6</v>
      </c>
      <c r="B8" s="626" t="s">
        <v>527</v>
      </c>
      <c r="C8" s="626">
        <v>621</v>
      </c>
      <c r="D8" s="688" t="s">
        <v>3561</v>
      </c>
      <c r="E8" s="689" t="s">
        <v>3339</v>
      </c>
      <c r="F8" s="626" t="s">
        <v>3326</v>
      </c>
      <c r="G8" s="626" t="s">
        <v>3348</v>
      </c>
      <c r="H8" s="626" t="s">
        <v>526</v>
      </c>
      <c r="I8" s="626" t="s">
        <v>3352</v>
      </c>
      <c r="J8" s="626" t="s">
        <v>3353</v>
      </c>
      <c r="K8" s="626" t="s">
        <v>3354</v>
      </c>
      <c r="L8" s="627">
        <v>1978.94</v>
      </c>
      <c r="M8" s="627">
        <v>1978.94</v>
      </c>
      <c r="N8" s="626">
        <v>1</v>
      </c>
      <c r="O8" s="690">
        <v>1</v>
      </c>
      <c r="P8" s="627">
        <v>1978.94</v>
      </c>
      <c r="Q8" s="642">
        <v>1</v>
      </c>
      <c r="R8" s="626">
        <v>1</v>
      </c>
      <c r="S8" s="642">
        <v>1</v>
      </c>
      <c r="T8" s="690">
        <v>1</v>
      </c>
      <c r="U8" s="672">
        <v>1</v>
      </c>
    </row>
    <row r="9" spans="1:21" ht="14.4" customHeight="1" x14ac:dyDescent="0.3">
      <c r="A9" s="625">
        <v>6</v>
      </c>
      <c r="B9" s="626" t="s">
        <v>527</v>
      </c>
      <c r="C9" s="626">
        <v>621</v>
      </c>
      <c r="D9" s="688" t="s">
        <v>3561</v>
      </c>
      <c r="E9" s="689" t="s">
        <v>3340</v>
      </c>
      <c r="F9" s="626" t="s">
        <v>3326</v>
      </c>
      <c r="G9" s="626" t="s">
        <v>3348</v>
      </c>
      <c r="H9" s="626" t="s">
        <v>526</v>
      </c>
      <c r="I9" s="626" t="s">
        <v>3352</v>
      </c>
      <c r="J9" s="626" t="s">
        <v>3353</v>
      </c>
      <c r="K9" s="626" t="s">
        <v>3354</v>
      </c>
      <c r="L9" s="627">
        <v>1978.94</v>
      </c>
      <c r="M9" s="627">
        <v>3957.88</v>
      </c>
      <c r="N9" s="626">
        <v>2</v>
      </c>
      <c r="O9" s="690">
        <v>2</v>
      </c>
      <c r="P9" s="627">
        <v>3957.88</v>
      </c>
      <c r="Q9" s="642">
        <v>1</v>
      </c>
      <c r="R9" s="626">
        <v>2</v>
      </c>
      <c r="S9" s="642">
        <v>1</v>
      </c>
      <c r="T9" s="690">
        <v>2</v>
      </c>
      <c r="U9" s="672">
        <v>1</v>
      </c>
    </row>
    <row r="10" spans="1:21" ht="14.4" customHeight="1" x14ac:dyDescent="0.3">
      <c r="A10" s="625">
        <v>6</v>
      </c>
      <c r="B10" s="626" t="s">
        <v>527</v>
      </c>
      <c r="C10" s="626">
        <v>621</v>
      </c>
      <c r="D10" s="688" t="s">
        <v>3561</v>
      </c>
      <c r="E10" s="689" t="s">
        <v>3344</v>
      </c>
      <c r="F10" s="626" t="s">
        <v>3326</v>
      </c>
      <c r="G10" s="626" t="s">
        <v>3348</v>
      </c>
      <c r="H10" s="626" t="s">
        <v>526</v>
      </c>
      <c r="I10" s="626" t="s">
        <v>3352</v>
      </c>
      <c r="J10" s="626" t="s">
        <v>3353</v>
      </c>
      <c r="K10" s="626" t="s">
        <v>3354</v>
      </c>
      <c r="L10" s="627">
        <v>1978.94</v>
      </c>
      <c r="M10" s="627">
        <v>1978.94</v>
      </c>
      <c r="N10" s="626">
        <v>1</v>
      </c>
      <c r="O10" s="690">
        <v>1</v>
      </c>
      <c r="P10" s="627"/>
      <c r="Q10" s="642">
        <v>0</v>
      </c>
      <c r="R10" s="626"/>
      <c r="S10" s="642">
        <v>0</v>
      </c>
      <c r="T10" s="690"/>
      <c r="U10" s="672">
        <v>0</v>
      </c>
    </row>
    <row r="11" spans="1:21" ht="14.4" customHeight="1" x14ac:dyDescent="0.3">
      <c r="A11" s="625">
        <v>6</v>
      </c>
      <c r="B11" s="626" t="s">
        <v>527</v>
      </c>
      <c r="C11" s="626">
        <v>89301062</v>
      </c>
      <c r="D11" s="688" t="s">
        <v>3561</v>
      </c>
      <c r="E11" s="689" t="s">
        <v>3337</v>
      </c>
      <c r="F11" s="626" t="s">
        <v>3324</v>
      </c>
      <c r="G11" s="626" t="s">
        <v>3355</v>
      </c>
      <c r="H11" s="626" t="s">
        <v>526</v>
      </c>
      <c r="I11" s="626" t="s">
        <v>3356</v>
      </c>
      <c r="J11" s="626" t="s">
        <v>3357</v>
      </c>
      <c r="K11" s="626" t="s">
        <v>3358</v>
      </c>
      <c r="L11" s="627">
        <v>37.68</v>
      </c>
      <c r="M11" s="627">
        <v>37.68</v>
      </c>
      <c r="N11" s="626">
        <v>1</v>
      </c>
      <c r="O11" s="690">
        <v>1</v>
      </c>
      <c r="P11" s="627">
        <v>37.68</v>
      </c>
      <c r="Q11" s="642">
        <v>1</v>
      </c>
      <c r="R11" s="626">
        <v>1</v>
      </c>
      <c r="S11" s="642">
        <v>1</v>
      </c>
      <c r="T11" s="690">
        <v>1</v>
      </c>
      <c r="U11" s="672">
        <v>1</v>
      </c>
    </row>
    <row r="12" spans="1:21" ht="14.4" customHeight="1" x14ac:dyDescent="0.3">
      <c r="A12" s="625">
        <v>6</v>
      </c>
      <c r="B12" s="626" t="s">
        <v>527</v>
      </c>
      <c r="C12" s="626">
        <v>89301062</v>
      </c>
      <c r="D12" s="688" t="s">
        <v>3561</v>
      </c>
      <c r="E12" s="689" t="s">
        <v>3337</v>
      </c>
      <c r="F12" s="626" t="s">
        <v>3324</v>
      </c>
      <c r="G12" s="626" t="s">
        <v>3359</v>
      </c>
      <c r="H12" s="626" t="s">
        <v>1053</v>
      </c>
      <c r="I12" s="626" t="s">
        <v>1138</v>
      </c>
      <c r="J12" s="626" t="s">
        <v>1067</v>
      </c>
      <c r="K12" s="626" t="s">
        <v>3145</v>
      </c>
      <c r="L12" s="627">
        <v>48.31</v>
      </c>
      <c r="M12" s="627">
        <v>48.31</v>
      </c>
      <c r="N12" s="626">
        <v>1</v>
      </c>
      <c r="O12" s="690">
        <v>1</v>
      </c>
      <c r="P12" s="627">
        <v>48.31</v>
      </c>
      <c r="Q12" s="642">
        <v>1</v>
      </c>
      <c r="R12" s="626">
        <v>1</v>
      </c>
      <c r="S12" s="642">
        <v>1</v>
      </c>
      <c r="T12" s="690">
        <v>1</v>
      </c>
      <c r="U12" s="672">
        <v>1</v>
      </c>
    </row>
    <row r="13" spans="1:21" ht="14.4" customHeight="1" x14ac:dyDescent="0.3">
      <c r="A13" s="625">
        <v>6</v>
      </c>
      <c r="B13" s="626" t="s">
        <v>527</v>
      </c>
      <c r="C13" s="626">
        <v>89301062</v>
      </c>
      <c r="D13" s="688" t="s">
        <v>3561</v>
      </c>
      <c r="E13" s="689" t="s">
        <v>3337</v>
      </c>
      <c r="F13" s="626" t="s">
        <v>3326</v>
      </c>
      <c r="G13" s="626" t="s">
        <v>3348</v>
      </c>
      <c r="H13" s="626" t="s">
        <v>526</v>
      </c>
      <c r="I13" s="626" t="s">
        <v>3349</v>
      </c>
      <c r="J13" s="626" t="s">
        <v>3350</v>
      </c>
      <c r="K13" s="626" t="s">
        <v>3351</v>
      </c>
      <c r="L13" s="627">
        <v>179.2</v>
      </c>
      <c r="M13" s="627">
        <v>179.2</v>
      </c>
      <c r="N13" s="626">
        <v>1</v>
      </c>
      <c r="O13" s="690">
        <v>1</v>
      </c>
      <c r="P13" s="627">
        <v>179.2</v>
      </c>
      <c r="Q13" s="642">
        <v>1</v>
      </c>
      <c r="R13" s="626">
        <v>1</v>
      </c>
      <c r="S13" s="642">
        <v>1</v>
      </c>
      <c r="T13" s="690">
        <v>1</v>
      </c>
      <c r="U13" s="672">
        <v>1</v>
      </c>
    </row>
    <row r="14" spans="1:21" ht="14.4" customHeight="1" x14ac:dyDescent="0.3">
      <c r="A14" s="625">
        <v>6</v>
      </c>
      <c r="B14" s="626" t="s">
        <v>527</v>
      </c>
      <c r="C14" s="626">
        <v>89301062</v>
      </c>
      <c r="D14" s="688" t="s">
        <v>3561</v>
      </c>
      <c r="E14" s="689" t="s">
        <v>3337</v>
      </c>
      <c r="F14" s="626" t="s">
        <v>3326</v>
      </c>
      <c r="G14" s="626" t="s">
        <v>3348</v>
      </c>
      <c r="H14" s="626" t="s">
        <v>526</v>
      </c>
      <c r="I14" s="626" t="s">
        <v>3360</v>
      </c>
      <c r="J14" s="626" t="s">
        <v>3361</v>
      </c>
      <c r="K14" s="626" t="s">
        <v>3362</v>
      </c>
      <c r="L14" s="627">
        <v>864.39</v>
      </c>
      <c r="M14" s="627">
        <v>7779.5100000000011</v>
      </c>
      <c r="N14" s="626">
        <v>9</v>
      </c>
      <c r="O14" s="690">
        <v>9</v>
      </c>
      <c r="P14" s="627">
        <v>6915.1200000000008</v>
      </c>
      <c r="Q14" s="642">
        <v>0.88888888888888884</v>
      </c>
      <c r="R14" s="626">
        <v>8</v>
      </c>
      <c r="S14" s="642">
        <v>0.88888888888888884</v>
      </c>
      <c r="T14" s="690">
        <v>8</v>
      </c>
      <c r="U14" s="672">
        <v>0.88888888888888884</v>
      </c>
    </row>
    <row r="15" spans="1:21" ht="14.4" customHeight="1" x14ac:dyDescent="0.3">
      <c r="A15" s="625">
        <v>6</v>
      </c>
      <c r="B15" s="626" t="s">
        <v>527</v>
      </c>
      <c r="C15" s="626">
        <v>89301062</v>
      </c>
      <c r="D15" s="688" t="s">
        <v>3561</v>
      </c>
      <c r="E15" s="689" t="s">
        <v>3337</v>
      </c>
      <c r="F15" s="626" t="s">
        <v>3326</v>
      </c>
      <c r="G15" s="626" t="s">
        <v>3348</v>
      </c>
      <c r="H15" s="626" t="s">
        <v>526</v>
      </c>
      <c r="I15" s="626" t="s">
        <v>3352</v>
      </c>
      <c r="J15" s="626" t="s">
        <v>3353</v>
      </c>
      <c r="K15" s="626" t="s">
        <v>3354</v>
      </c>
      <c r="L15" s="627">
        <v>1978.94</v>
      </c>
      <c r="M15" s="627">
        <v>39578.799999999996</v>
      </c>
      <c r="N15" s="626">
        <v>20</v>
      </c>
      <c r="O15" s="690">
        <v>20</v>
      </c>
      <c r="P15" s="627">
        <v>29684.099999999995</v>
      </c>
      <c r="Q15" s="642">
        <v>0.75</v>
      </c>
      <c r="R15" s="626">
        <v>15</v>
      </c>
      <c r="S15" s="642">
        <v>0.75</v>
      </c>
      <c r="T15" s="690">
        <v>15</v>
      </c>
      <c r="U15" s="672">
        <v>0.75</v>
      </c>
    </row>
    <row r="16" spans="1:21" ht="14.4" customHeight="1" x14ac:dyDescent="0.3">
      <c r="A16" s="625">
        <v>6</v>
      </c>
      <c r="B16" s="626" t="s">
        <v>527</v>
      </c>
      <c r="C16" s="626">
        <v>89301062</v>
      </c>
      <c r="D16" s="688" t="s">
        <v>3561</v>
      </c>
      <c r="E16" s="689" t="s">
        <v>3338</v>
      </c>
      <c r="F16" s="626" t="s">
        <v>3324</v>
      </c>
      <c r="G16" s="626" t="s">
        <v>3363</v>
      </c>
      <c r="H16" s="626" t="s">
        <v>1053</v>
      </c>
      <c r="I16" s="626" t="s">
        <v>1831</v>
      </c>
      <c r="J16" s="626" t="s">
        <v>3208</v>
      </c>
      <c r="K16" s="626" t="s">
        <v>763</v>
      </c>
      <c r="L16" s="627">
        <v>238.81</v>
      </c>
      <c r="M16" s="627">
        <v>477.62</v>
      </c>
      <c r="N16" s="626">
        <v>2</v>
      </c>
      <c r="O16" s="690">
        <v>1</v>
      </c>
      <c r="P16" s="627">
        <v>477.62</v>
      </c>
      <c r="Q16" s="642">
        <v>1</v>
      </c>
      <c r="R16" s="626">
        <v>2</v>
      </c>
      <c r="S16" s="642">
        <v>1</v>
      </c>
      <c r="T16" s="690">
        <v>1</v>
      </c>
      <c r="U16" s="672">
        <v>1</v>
      </c>
    </row>
    <row r="17" spans="1:21" ht="14.4" customHeight="1" x14ac:dyDescent="0.3">
      <c r="A17" s="625">
        <v>6</v>
      </c>
      <c r="B17" s="626" t="s">
        <v>527</v>
      </c>
      <c r="C17" s="626">
        <v>89301062</v>
      </c>
      <c r="D17" s="688" t="s">
        <v>3561</v>
      </c>
      <c r="E17" s="689" t="s">
        <v>3338</v>
      </c>
      <c r="F17" s="626" t="s">
        <v>3324</v>
      </c>
      <c r="G17" s="626" t="s">
        <v>3363</v>
      </c>
      <c r="H17" s="626" t="s">
        <v>1053</v>
      </c>
      <c r="I17" s="626" t="s">
        <v>1831</v>
      </c>
      <c r="J17" s="626" t="s">
        <v>3208</v>
      </c>
      <c r="K17" s="626" t="s">
        <v>763</v>
      </c>
      <c r="L17" s="627">
        <v>130.59</v>
      </c>
      <c r="M17" s="627">
        <v>261.18</v>
      </c>
      <c r="N17" s="626">
        <v>2</v>
      </c>
      <c r="O17" s="690">
        <v>1</v>
      </c>
      <c r="P17" s="627">
        <v>261.18</v>
      </c>
      <c r="Q17" s="642">
        <v>1</v>
      </c>
      <c r="R17" s="626">
        <v>2</v>
      </c>
      <c r="S17" s="642">
        <v>1</v>
      </c>
      <c r="T17" s="690">
        <v>1</v>
      </c>
      <c r="U17" s="672">
        <v>1</v>
      </c>
    </row>
    <row r="18" spans="1:21" ht="14.4" customHeight="1" x14ac:dyDescent="0.3">
      <c r="A18" s="625">
        <v>6</v>
      </c>
      <c r="B18" s="626" t="s">
        <v>527</v>
      </c>
      <c r="C18" s="626">
        <v>89301062</v>
      </c>
      <c r="D18" s="688" t="s">
        <v>3561</v>
      </c>
      <c r="E18" s="689" t="s">
        <v>3338</v>
      </c>
      <c r="F18" s="626" t="s">
        <v>3324</v>
      </c>
      <c r="G18" s="626" t="s">
        <v>3364</v>
      </c>
      <c r="H18" s="626" t="s">
        <v>526</v>
      </c>
      <c r="I18" s="626" t="s">
        <v>1419</v>
      </c>
      <c r="J18" s="626" t="s">
        <v>1420</v>
      </c>
      <c r="K18" s="626" t="s">
        <v>3365</v>
      </c>
      <c r="L18" s="627">
        <v>153.37</v>
      </c>
      <c r="M18" s="627">
        <v>460.11</v>
      </c>
      <c r="N18" s="626">
        <v>3</v>
      </c>
      <c r="O18" s="690">
        <v>2</v>
      </c>
      <c r="P18" s="627">
        <v>460.11</v>
      </c>
      <c r="Q18" s="642">
        <v>1</v>
      </c>
      <c r="R18" s="626">
        <v>3</v>
      </c>
      <c r="S18" s="642">
        <v>1</v>
      </c>
      <c r="T18" s="690">
        <v>2</v>
      </c>
      <c r="U18" s="672">
        <v>1</v>
      </c>
    </row>
    <row r="19" spans="1:21" ht="14.4" customHeight="1" x14ac:dyDescent="0.3">
      <c r="A19" s="625">
        <v>6</v>
      </c>
      <c r="B19" s="626" t="s">
        <v>527</v>
      </c>
      <c r="C19" s="626">
        <v>89301062</v>
      </c>
      <c r="D19" s="688" t="s">
        <v>3561</v>
      </c>
      <c r="E19" s="689" t="s">
        <v>3338</v>
      </c>
      <c r="F19" s="626" t="s">
        <v>3326</v>
      </c>
      <c r="G19" s="626" t="s">
        <v>3348</v>
      </c>
      <c r="H19" s="626" t="s">
        <v>526</v>
      </c>
      <c r="I19" s="626" t="s">
        <v>3360</v>
      </c>
      <c r="J19" s="626" t="s">
        <v>3361</v>
      </c>
      <c r="K19" s="626" t="s">
        <v>3362</v>
      </c>
      <c r="L19" s="627">
        <v>864.39</v>
      </c>
      <c r="M19" s="627">
        <v>864.39</v>
      </c>
      <c r="N19" s="626">
        <v>1</v>
      </c>
      <c r="O19" s="690">
        <v>1</v>
      </c>
      <c r="P19" s="627">
        <v>864.39</v>
      </c>
      <c r="Q19" s="642">
        <v>1</v>
      </c>
      <c r="R19" s="626">
        <v>1</v>
      </c>
      <c r="S19" s="642">
        <v>1</v>
      </c>
      <c r="T19" s="690">
        <v>1</v>
      </c>
      <c r="U19" s="672">
        <v>1</v>
      </c>
    </row>
    <row r="20" spans="1:21" ht="14.4" customHeight="1" x14ac:dyDescent="0.3">
      <c r="A20" s="625">
        <v>6</v>
      </c>
      <c r="B20" s="626" t="s">
        <v>527</v>
      </c>
      <c r="C20" s="626">
        <v>89301062</v>
      </c>
      <c r="D20" s="688" t="s">
        <v>3561</v>
      </c>
      <c r="E20" s="689" t="s">
        <v>3338</v>
      </c>
      <c r="F20" s="626" t="s">
        <v>3326</v>
      </c>
      <c r="G20" s="626" t="s">
        <v>3348</v>
      </c>
      <c r="H20" s="626" t="s">
        <v>526</v>
      </c>
      <c r="I20" s="626" t="s">
        <v>3366</v>
      </c>
      <c r="J20" s="626" t="s">
        <v>3367</v>
      </c>
      <c r="K20" s="626" t="s">
        <v>3368</v>
      </c>
      <c r="L20" s="627">
        <v>852.07</v>
      </c>
      <c r="M20" s="627">
        <v>852.07</v>
      </c>
      <c r="N20" s="626">
        <v>1</v>
      </c>
      <c r="O20" s="690">
        <v>1</v>
      </c>
      <c r="P20" s="627"/>
      <c r="Q20" s="642">
        <v>0</v>
      </c>
      <c r="R20" s="626"/>
      <c r="S20" s="642">
        <v>0</v>
      </c>
      <c r="T20" s="690"/>
      <c r="U20" s="672">
        <v>0</v>
      </c>
    </row>
    <row r="21" spans="1:21" ht="14.4" customHeight="1" x14ac:dyDescent="0.3">
      <c r="A21" s="625">
        <v>6</v>
      </c>
      <c r="B21" s="626" t="s">
        <v>527</v>
      </c>
      <c r="C21" s="626">
        <v>89301062</v>
      </c>
      <c r="D21" s="688" t="s">
        <v>3561</v>
      </c>
      <c r="E21" s="689" t="s">
        <v>3338</v>
      </c>
      <c r="F21" s="626" t="s">
        <v>3326</v>
      </c>
      <c r="G21" s="626" t="s">
        <v>3348</v>
      </c>
      <c r="H21" s="626" t="s">
        <v>526</v>
      </c>
      <c r="I21" s="626" t="s">
        <v>3352</v>
      </c>
      <c r="J21" s="626" t="s">
        <v>3353</v>
      </c>
      <c r="K21" s="626" t="s">
        <v>3354</v>
      </c>
      <c r="L21" s="627">
        <v>1978.94</v>
      </c>
      <c r="M21" s="627">
        <v>7915.76</v>
      </c>
      <c r="N21" s="626">
        <v>4</v>
      </c>
      <c r="O21" s="690">
        <v>4</v>
      </c>
      <c r="P21" s="627">
        <v>5936.82</v>
      </c>
      <c r="Q21" s="642">
        <v>0.74999999999999989</v>
      </c>
      <c r="R21" s="626">
        <v>3</v>
      </c>
      <c r="S21" s="642">
        <v>0.75</v>
      </c>
      <c r="T21" s="690">
        <v>3</v>
      </c>
      <c r="U21" s="672">
        <v>0.75</v>
      </c>
    </row>
    <row r="22" spans="1:21" ht="14.4" customHeight="1" x14ac:dyDescent="0.3">
      <c r="A22" s="625">
        <v>6</v>
      </c>
      <c r="B22" s="626" t="s">
        <v>527</v>
      </c>
      <c r="C22" s="626">
        <v>89301062</v>
      </c>
      <c r="D22" s="688" t="s">
        <v>3561</v>
      </c>
      <c r="E22" s="689" t="s">
        <v>3338</v>
      </c>
      <c r="F22" s="626" t="s">
        <v>3326</v>
      </c>
      <c r="G22" s="626" t="s">
        <v>3348</v>
      </c>
      <c r="H22" s="626" t="s">
        <v>526</v>
      </c>
      <c r="I22" s="626" t="s">
        <v>3369</v>
      </c>
      <c r="J22" s="626" t="s">
        <v>3370</v>
      </c>
      <c r="K22" s="626" t="s">
        <v>3371</v>
      </c>
      <c r="L22" s="627">
        <v>700</v>
      </c>
      <c r="M22" s="627">
        <v>700</v>
      </c>
      <c r="N22" s="626">
        <v>1</v>
      </c>
      <c r="O22" s="690">
        <v>1</v>
      </c>
      <c r="P22" s="627"/>
      <c r="Q22" s="642">
        <v>0</v>
      </c>
      <c r="R22" s="626"/>
      <c r="S22" s="642">
        <v>0</v>
      </c>
      <c r="T22" s="690"/>
      <c r="U22" s="672">
        <v>0</v>
      </c>
    </row>
    <row r="23" spans="1:21" ht="14.4" customHeight="1" x14ac:dyDescent="0.3">
      <c r="A23" s="625">
        <v>6</v>
      </c>
      <c r="B23" s="626" t="s">
        <v>527</v>
      </c>
      <c r="C23" s="626">
        <v>89301062</v>
      </c>
      <c r="D23" s="688" t="s">
        <v>3561</v>
      </c>
      <c r="E23" s="689" t="s">
        <v>3339</v>
      </c>
      <c r="F23" s="626" t="s">
        <v>3324</v>
      </c>
      <c r="G23" s="626" t="s">
        <v>3372</v>
      </c>
      <c r="H23" s="626" t="s">
        <v>1053</v>
      </c>
      <c r="I23" s="626" t="s">
        <v>1270</v>
      </c>
      <c r="J23" s="626" t="s">
        <v>1271</v>
      </c>
      <c r="K23" s="626" t="s">
        <v>1272</v>
      </c>
      <c r="L23" s="627">
        <v>222.25</v>
      </c>
      <c r="M23" s="627">
        <v>222.25</v>
      </c>
      <c r="N23" s="626">
        <v>1</v>
      </c>
      <c r="O23" s="690">
        <v>1</v>
      </c>
      <c r="P23" s="627">
        <v>222.25</v>
      </c>
      <c r="Q23" s="642">
        <v>1</v>
      </c>
      <c r="R23" s="626">
        <v>1</v>
      </c>
      <c r="S23" s="642">
        <v>1</v>
      </c>
      <c r="T23" s="690">
        <v>1</v>
      </c>
      <c r="U23" s="672">
        <v>1</v>
      </c>
    </row>
    <row r="24" spans="1:21" ht="14.4" customHeight="1" x14ac:dyDescent="0.3">
      <c r="A24" s="625">
        <v>6</v>
      </c>
      <c r="B24" s="626" t="s">
        <v>527</v>
      </c>
      <c r="C24" s="626">
        <v>89301062</v>
      </c>
      <c r="D24" s="688" t="s">
        <v>3561</v>
      </c>
      <c r="E24" s="689" t="s">
        <v>3339</v>
      </c>
      <c r="F24" s="626" t="s">
        <v>3324</v>
      </c>
      <c r="G24" s="626" t="s">
        <v>3372</v>
      </c>
      <c r="H24" s="626" t="s">
        <v>1053</v>
      </c>
      <c r="I24" s="626" t="s">
        <v>3373</v>
      </c>
      <c r="J24" s="626" t="s">
        <v>3374</v>
      </c>
      <c r="K24" s="626" t="s">
        <v>3375</v>
      </c>
      <c r="L24" s="627">
        <v>222.25</v>
      </c>
      <c r="M24" s="627">
        <v>444.5</v>
      </c>
      <c r="N24" s="626">
        <v>2</v>
      </c>
      <c r="O24" s="690">
        <v>2</v>
      </c>
      <c r="P24" s="627"/>
      <c r="Q24" s="642">
        <v>0</v>
      </c>
      <c r="R24" s="626"/>
      <c r="S24" s="642">
        <v>0</v>
      </c>
      <c r="T24" s="690"/>
      <c r="U24" s="672">
        <v>0</v>
      </c>
    </row>
    <row r="25" spans="1:21" ht="14.4" customHeight="1" x14ac:dyDescent="0.3">
      <c r="A25" s="625">
        <v>6</v>
      </c>
      <c r="B25" s="626" t="s">
        <v>527</v>
      </c>
      <c r="C25" s="626">
        <v>89301062</v>
      </c>
      <c r="D25" s="688" t="s">
        <v>3561</v>
      </c>
      <c r="E25" s="689" t="s">
        <v>3339</v>
      </c>
      <c r="F25" s="626" t="s">
        <v>3324</v>
      </c>
      <c r="G25" s="626" t="s">
        <v>3376</v>
      </c>
      <c r="H25" s="626" t="s">
        <v>526</v>
      </c>
      <c r="I25" s="626" t="s">
        <v>3377</v>
      </c>
      <c r="J25" s="626" t="s">
        <v>3378</v>
      </c>
      <c r="K25" s="626" t="s">
        <v>3379</v>
      </c>
      <c r="L25" s="627">
        <v>913.5</v>
      </c>
      <c r="M25" s="627">
        <v>913.5</v>
      </c>
      <c r="N25" s="626">
        <v>1</v>
      </c>
      <c r="O25" s="690">
        <v>1</v>
      </c>
      <c r="P25" s="627">
        <v>913.5</v>
      </c>
      <c r="Q25" s="642">
        <v>1</v>
      </c>
      <c r="R25" s="626">
        <v>1</v>
      </c>
      <c r="S25" s="642">
        <v>1</v>
      </c>
      <c r="T25" s="690">
        <v>1</v>
      </c>
      <c r="U25" s="672">
        <v>1</v>
      </c>
    </row>
    <row r="26" spans="1:21" ht="14.4" customHeight="1" x14ac:dyDescent="0.3">
      <c r="A26" s="625">
        <v>6</v>
      </c>
      <c r="B26" s="626" t="s">
        <v>527</v>
      </c>
      <c r="C26" s="626">
        <v>89301062</v>
      </c>
      <c r="D26" s="688" t="s">
        <v>3561</v>
      </c>
      <c r="E26" s="689" t="s">
        <v>3339</v>
      </c>
      <c r="F26" s="626" t="s">
        <v>3324</v>
      </c>
      <c r="G26" s="626" t="s">
        <v>3380</v>
      </c>
      <c r="H26" s="626" t="s">
        <v>526</v>
      </c>
      <c r="I26" s="626" t="s">
        <v>904</v>
      </c>
      <c r="J26" s="626" t="s">
        <v>905</v>
      </c>
      <c r="K26" s="626" t="s">
        <v>906</v>
      </c>
      <c r="L26" s="627">
        <v>400.21</v>
      </c>
      <c r="M26" s="627">
        <v>1200.6299999999999</v>
      </c>
      <c r="N26" s="626">
        <v>3</v>
      </c>
      <c r="O26" s="690">
        <v>1.5</v>
      </c>
      <c r="P26" s="627">
        <v>1200.6299999999999</v>
      </c>
      <c r="Q26" s="642">
        <v>1</v>
      </c>
      <c r="R26" s="626">
        <v>3</v>
      </c>
      <c r="S26" s="642">
        <v>1</v>
      </c>
      <c r="T26" s="690">
        <v>1.5</v>
      </c>
      <c r="U26" s="672">
        <v>1</v>
      </c>
    </row>
    <row r="27" spans="1:21" ht="14.4" customHeight="1" x14ac:dyDescent="0.3">
      <c r="A27" s="625">
        <v>6</v>
      </c>
      <c r="B27" s="626" t="s">
        <v>527</v>
      </c>
      <c r="C27" s="626">
        <v>89301062</v>
      </c>
      <c r="D27" s="688" t="s">
        <v>3561</v>
      </c>
      <c r="E27" s="689" t="s">
        <v>3339</v>
      </c>
      <c r="F27" s="626" t="s">
        <v>3324</v>
      </c>
      <c r="G27" s="626" t="s">
        <v>3364</v>
      </c>
      <c r="H27" s="626" t="s">
        <v>526</v>
      </c>
      <c r="I27" s="626" t="s">
        <v>1419</v>
      </c>
      <c r="J27" s="626" t="s">
        <v>1420</v>
      </c>
      <c r="K27" s="626" t="s">
        <v>3365</v>
      </c>
      <c r="L27" s="627">
        <v>153.37</v>
      </c>
      <c r="M27" s="627">
        <v>306.74</v>
      </c>
      <c r="N27" s="626">
        <v>2</v>
      </c>
      <c r="O27" s="690">
        <v>1</v>
      </c>
      <c r="P27" s="627"/>
      <c r="Q27" s="642">
        <v>0</v>
      </c>
      <c r="R27" s="626"/>
      <c r="S27" s="642">
        <v>0</v>
      </c>
      <c r="T27" s="690"/>
      <c r="U27" s="672">
        <v>0</v>
      </c>
    </row>
    <row r="28" spans="1:21" ht="14.4" customHeight="1" x14ac:dyDescent="0.3">
      <c r="A28" s="625">
        <v>6</v>
      </c>
      <c r="B28" s="626" t="s">
        <v>527</v>
      </c>
      <c r="C28" s="626">
        <v>89301062</v>
      </c>
      <c r="D28" s="688" t="s">
        <v>3561</v>
      </c>
      <c r="E28" s="689" t="s">
        <v>3339</v>
      </c>
      <c r="F28" s="626" t="s">
        <v>3324</v>
      </c>
      <c r="G28" s="626" t="s">
        <v>3381</v>
      </c>
      <c r="H28" s="626" t="s">
        <v>526</v>
      </c>
      <c r="I28" s="626" t="s">
        <v>3382</v>
      </c>
      <c r="J28" s="626" t="s">
        <v>3383</v>
      </c>
      <c r="K28" s="626" t="s">
        <v>3384</v>
      </c>
      <c r="L28" s="627">
        <v>22.96</v>
      </c>
      <c r="M28" s="627">
        <v>22.96</v>
      </c>
      <c r="N28" s="626">
        <v>1</v>
      </c>
      <c r="O28" s="690">
        <v>1</v>
      </c>
      <c r="P28" s="627"/>
      <c r="Q28" s="642">
        <v>0</v>
      </c>
      <c r="R28" s="626"/>
      <c r="S28" s="642">
        <v>0</v>
      </c>
      <c r="T28" s="690"/>
      <c r="U28" s="672">
        <v>0</v>
      </c>
    </row>
    <row r="29" spans="1:21" ht="14.4" customHeight="1" x14ac:dyDescent="0.3">
      <c r="A29" s="625">
        <v>6</v>
      </c>
      <c r="B29" s="626" t="s">
        <v>527</v>
      </c>
      <c r="C29" s="626">
        <v>89301062</v>
      </c>
      <c r="D29" s="688" t="s">
        <v>3561</v>
      </c>
      <c r="E29" s="689" t="s">
        <v>3339</v>
      </c>
      <c r="F29" s="626" t="s">
        <v>3324</v>
      </c>
      <c r="G29" s="626" t="s">
        <v>3385</v>
      </c>
      <c r="H29" s="626" t="s">
        <v>526</v>
      </c>
      <c r="I29" s="626" t="s">
        <v>3386</v>
      </c>
      <c r="J29" s="626" t="s">
        <v>3387</v>
      </c>
      <c r="K29" s="626" t="s">
        <v>3388</v>
      </c>
      <c r="L29" s="627">
        <v>0</v>
      </c>
      <c r="M29" s="627">
        <v>0</v>
      </c>
      <c r="N29" s="626">
        <v>1</v>
      </c>
      <c r="O29" s="690">
        <v>1</v>
      </c>
      <c r="P29" s="627"/>
      <c r="Q29" s="642"/>
      <c r="R29" s="626"/>
      <c r="S29" s="642">
        <v>0</v>
      </c>
      <c r="T29" s="690"/>
      <c r="U29" s="672">
        <v>0</v>
      </c>
    </row>
    <row r="30" spans="1:21" ht="14.4" customHeight="1" x14ac:dyDescent="0.3">
      <c r="A30" s="625">
        <v>6</v>
      </c>
      <c r="B30" s="626" t="s">
        <v>527</v>
      </c>
      <c r="C30" s="626">
        <v>89301062</v>
      </c>
      <c r="D30" s="688" t="s">
        <v>3561</v>
      </c>
      <c r="E30" s="689" t="s">
        <v>3339</v>
      </c>
      <c r="F30" s="626" t="s">
        <v>3324</v>
      </c>
      <c r="G30" s="626" t="s">
        <v>3389</v>
      </c>
      <c r="H30" s="626" t="s">
        <v>526</v>
      </c>
      <c r="I30" s="626" t="s">
        <v>3390</v>
      </c>
      <c r="J30" s="626" t="s">
        <v>3391</v>
      </c>
      <c r="K30" s="626" t="s">
        <v>3392</v>
      </c>
      <c r="L30" s="627">
        <v>55.65</v>
      </c>
      <c r="M30" s="627">
        <v>111.3</v>
      </c>
      <c r="N30" s="626">
        <v>2</v>
      </c>
      <c r="O30" s="690">
        <v>0.5</v>
      </c>
      <c r="P30" s="627"/>
      <c r="Q30" s="642">
        <v>0</v>
      </c>
      <c r="R30" s="626"/>
      <c r="S30" s="642">
        <v>0</v>
      </c>
      <c r="T30" s="690"/>
      <c r="U30" s="672">
        <v>0</v>
      </c>
    </row>
    <row r="31" spans="1:21" ht="14.4" customHeight="1" x14ac:dyDescent="0.3">
      <c r="A31" s="625">
        <v>6</v>
      </c>
      <c r="B31" s="626" t="s">
        <v>527</v>
      </c>
      <c r="C31" s="626">
        <v>89301062</v>
      </c>
      <c r="D31" s="688" t="s">
        <v>3561</v>
      </c>
      <c r="E31" s="689" t="s">
        <v>3339</v>
      </c>
      <c r="F31" s="626" t="s">
        <v>3324</v>
      </c>
      <c r="G31" s="626" t="s">
        <v>3389</v>
      </c>
      <c r="H31" s="626" t="s">
        <v>526</v>
      </c>
      <c r="I31" s="626" t="s">
        <v>3393</v>
      </c>
      <c r="J31" s="626" t="s">
        <v>3391</v>
      </c>
      <c r="K31" s="626" t="s">
        <v>2850</v>
      </c>
      <c r="L31" s="627">
        <v>55.65</v>
      </c>
      <c r="M31" s="627">
        <v>55.65</v>
      </c>
      <c r="N31" s="626">
        <v>1</v>
      </c>
      <c r="O31" s="690">
        <v>1</v>
      </c>
      <c r="P31" s="627"/>
      <c r="Q31" s="642">
        <v>0</v>
      </c>
      <c r="R31" s="626"/>
      <c r="S31" s="642">
        <v>0</v>
      </c>
      <c r="T31" s="690"/>
      <c r="U31" s="672">
        <v>0</v>
      </c>
    </row>
    <row r="32" spans="1:21" ht="14.4" customHeight="1" x14ac:dyDescent="0.3">
      <c r="A32" s="625">
        <v>6</v>
      </c>
      <c r="B32" s="626" t="s">
        <v>527</v>
      </c>
      <c r="C32" s="626">
        <v>89301062</v>
      </c>
      <c r="D32" s="688" t="s">
        <v>3561</v>
      </c>
      <c r="E32" s="689" t="s">
        <v>3339</v>
      </c>
      <c r="F32" s="626" t="s">
        <v>3324</v>
      </c>
      <c r="G32" s="626" t="s">
        <v>3394</v>
      </c>
      <c r="H32" s="626" t="s">
        <v>526</v>
      </c>
      <c r="I32" s="626" t="s">
        <v>3395</v>
      </c>
      <c r="J32" s="626" t="s">
        <v>3396</v>
      </c>
      <c r="K32" s="626" t="s">
        <v>1373</v>
      </c>
      <c r="L32" s="627">
        <v>0</v>
      </c>
      <c r="M32" s="627">
        <v>0</v>
      </c>
      <c r="N32" s="626">
        <v>1</v>
      </c>
      <c r="O32" s="690">
        <v>1</v>
      </c>
      <c r="P32" s="627"/>
      <c r="Q32" s="642"/>
      <c r="R32" s="626"/>
      <c r="S32" s="642">
        <v>0</v>
      </c>
      <c r="T32" s="690"/>
      <c r="U32" s="672">
        <v>0</v>
      </c>
    </row>
    <row r="33" spans="1:21" ht="14.4" customHeight="1" x14ac:dyDescent="0.3">
      <c r="A33" s="625">
        <v>6</v>
      </c>
      <c r="B33" s="626" t="s">
        <v>527</v>
      </c>
      <c r="C33" s="626">
        <v>89301062</v>
      </c>
      <c r="D33" s="688" t="s">
        <v>3561</v>
      </c>
      <c r="E33" s="689" t="s">
        <v>3339</v>
      </c>
      <c r="F33" s="626" t="s">
        <v>3324</v>
      </c>
      <c r="G33" s="626" t="s">
        <v>3397</v>
      </c>
      <c r="H33" s="626" t="s">
        <v>1053</v>
      </c>
      <c r="I33" s="626" t="s">
        <v>3398</v>
      </c>
      <c r="J33" s="626" t="s">
        <v>3399</v>
      </c>
      <c r="K33" s="626" t="s">
        <v>838</v>
      </c>
      <c r="L33" s="627">
        <v>137.74</v>
      </c>
      <c r="M33" s="627">
        <v>275.48</v>
      </c>
      <c r="N33" s="626">
        <v>2</v>
      </c>
      <c r="O33" s="690">
        <v>1.5</v>
      </c>
      <c r="P33" s="627"/>
      <c r="Q33" s="642">
        <v>0</v>
      </c>
      <c r="R33" s="626"/>
      <c r="S33" s="642">
        <v>0</v>
      </c>
      <c r="T33" s="690"/>
      <c r="U33" s="672">
        <v>0</v>
      </c>
    </row>
    <row r="34" spans="1:21" ht="14.4" customHeight="1" x14ac:dyDescent="0.3">
      <c r="A34" s="625">
        <v>6</v>
      </c>
      <c r="B34" s="626" t="s">
        <v>527</v>
      </c>
      <c r="C34" s="626">
        <v>89301062</v>
      </c>
      <c r="D34" s="688" t="s">
        <v>3561</v>
      </c>
      <c r="E34" s="689" t="s">
        <v>3339</v>
      </c>
      <c r="F34" s="626" t="s">
        <v>3324</v>
      </c>
      <c r="G34" s="626" t="s">
        <v>3397</v>
      </c>
      <c r="H34" s="626" t="s">
        <v>1053</v>
      </c>
      <c r="I34" s="626" t="s">
        <v>3400</v>
      </c>
      <c r="J34" s="626" t="s">
        <v>3399</v>
      </c>
      <c r="K34" s="626" t="s">
        <v>3401</v>
      </c>
      <c r="L34" s="627">
        <v>413.22</v>
      </c>
      <c r="M34" s="627">
        <v>413.22</v>
      </c>
      <c r="N34" s="626">
        <v>1</v>
      </c>
      <c r="O34" s="690">
        <v>1</v>
      </c>
      <c r="P34" s="627"/>
      <c r="Q34" s="642">
        <v>0</v>
      </c>
      <c r="R34" s="626"/>
      <c r="S34" s="642">
        <v>0</v>
      </c>
      <c r="T34" s="690"/>
      <c r="U34" s="672">
        <v>0</v>
      </c>
    </row>
    <row r="35" spans="1:21" ht="14.4" customHeight="1" x14ac:dyDescent="0.3">
      <c r="A35" s="625">
        <v>6</v>
      </c>
      <c r="B35" s="626" t="s">
        <v>527</v>
      </c>
      <c r="C35" s="626">
        <v>89301062</v>
      </c>
      <c r="D35" s="688" t="s">
        <v>3561</v>
      </c>
      <c r="E35" s="689" t="s">
        <v>3339</v>
      </c>
      <c r="F35" s="626" t="s">
        <v>3324</v>
      </c>
      <c r="G35" s="626" t="s">
        <v>3402</v>
      </c>
      <c r="H35" s="626" t="s">
        <v>1053</v>
      </c>
      <c r="I35" s="626" t="s">
        <v>1169</v>
      </c>
      <c r="J35" s="626" t="s">
        <v>1170</v>
      </c>
      <c r="K35" s="626" t="s">
        <v>1171</v>
      </c>
      <c r="L35" s="627">
        <v>468.96</v>
      </c>
      <c r="M35" s="627">
        <v>468.96</v>
      </c>
      <c r="N35" s="626">
        <v>1</v>
      </c>
      <c r="O35" s="690">
        <v>1</v>
      </c>
      <c r="P35" s="627">
        <v>468.96</v>
      </c>
      <c r="Q35" s="642">
        <v>1</v>
      </c>
      <c r="R35" s="626">
        <v>1</v>
      </c>
      <c r="S35" s="642">
        <v>1</v>
      </c>
      <c r="T35" s="690">
        <v>1</v>
      </c>
      <c r="U35" s="672">
        <v>1</v>
      </c>
    </row>
    <row r="36" spans="1:21" ht="14.4" customHeight="1" x14ac:dyDescent="0.3">
      <c r="A36" s="625">
        <v>6</v>
      </c>
      <c r="B36" s="626" t="s">
        <v>527</v>
      </c>
      <c r="C36" s="626">
        <v>89301062</v>
      </c>
      <c r="D36" s="688" t="s">
        <v>3561</v>
      </c>
      <c r="E36" s="689" t="s">
        <v>3339</v>
      </c>
      <c r="F36" s="626" t="s">
        <v>3324</v>
      </c>
      <c r="G36" s="626" t="s">
        <v>3403</v>
      </c>
      <c r="H36" s="626" t="s">
        <v>526</v>
      </c>
      <c r="I36" s="626" t="s">
        <v>2068</v>
      </c>
      <c r="J36" s="626" t="s">
        <v>2069</v>
      </c>
      <c r="K36" s="626" t="s">
        <v>1968</v>
      </c>
      <c r="L36" s="627">
        <v>140.59</v>
      </c>
      <c r="M36" s="627">
        <v>140.59</v>
      </c>
      <c r="N36" s="626">
        <v>1</v>
      </c>
      <c r="O36" s="690">
        <v>1</v>
      </c>
      <c r="P36" s="627"/>
      <c r="Q36" s="642">
        <v>0</v>
      </c>
      <c r="R36" s="626"/>
      <c r="S36" s="642">
        <v>0</v>
      </c>
      <c r="T36" s="690"/>
      <c r="U36" s="672">
        <v>0</v>
      </c>
    </row>
    <row r="37" spans="1:21" ht="14.4" customHeight="1" x14ac:dyDescent="0.3">
      <c r="A37" s="625">
        <v>6</v>
      </c>
      <c r="B37" s="626" t="s">
        <v>527</v>
      </c>
      <c r="C37" s="626">
        <v>89301062</v>
      </c>
      <c r="D37" s="688" t="s">
        <v>3561</v>
      </c>
      <c r="E37" s="689" t="s">
        <v>3339</v>
      </c>
      <c r="F37" s="626" t="s">
        <v>3324</v>
      </c>
      <c r="G37" s="626" t="s">
        <v>3404</v>
      </c>
      <c r="H37" s="626" t="s">
        <v>526</v>
      </c>
      <c r="I37" s="626" t="s">
        <v>3405</v>
      </c>
      <c r="J37" s="626" t="s">
        <v>656</v>
      </c>
      <c r="K37" s="626" t="s">
        <v>3406</v>
      </c>
      <c r="L37" s="627">
        <v>95.24</v>
      </c>
      <c r="M37" s="627">
        <v>95.24</v>
      </c>
      <c r="N37" s="626">
        <v>1</v>
      </c>
      <c r="O37" s="690">
        <v>0.5</v>
      </c>
      <c r="P37" s="627">
        <v>95.24</v>
      </c>
      <c r="Q37" s="642">
        <v>1</v>
      </c>
      <c r="R37" s="626">
        <v>1</v>
      </c>
      <c r="S37" s="642">
        <v>1</v>
      </c>
      <c r="T37" s="690">
        <v>0.5</v>
      </c>
      <c r="U37" s="672">
        <v>1</v>
      </c>
    </row>
    <row r="38" spans="1:21" ht="14.4" customHeight="1" x14ac:dyDescent="0.3">
      <c r="A38" s="625">
        <v>6</v>
      </c>
      <c r="B38" s="626" t="s">
        <v>527</v>
      </c>
      <c r="C38" s="626">
        <v>89301062</v>
      </c>
      <c r="D38" s="688" t="s">
        <v>3561</v>
      </c>
      <c r="E38" s="689" t="s">
        <v>3339</v>
      </c>
      <c r="F38" s="626" t="s">
        <v>3324</v>
      </c>
      <c r="G38" s="626" t="s">
        <v>3407</v>
      </c>
      <c r="H38" s="626" t="s">
        <v>526</v>
      </c>
      <c r="I38" s="626" t="s">
        <v>3408</v>
      </c>
      <c r="J38" s="626" t="s">
        <v>3409</v>
      </c>
      <c r="K38" s="626" t="s">
        <v>3410</v>
      </c>
      <c r="L38" s="627">
        <v>211.14</v>
      </c>
      <c r="M38" s="627">
        <v>211.14</v>
      </c>
      <c r="N38" s="626">
        <v>1</v>
      </c>
      <c r="O38" s="690">
        <v>1</v>
      </c>
      <c r="P38" s="627"/>
      <c r="Q38" s="642">
        <v>0</v>
      </c>
      <c r="R38" s="626"/>
      <c r="S38" s="642">
        <v>0</v>
      </c>
      <c r="T38" s="690"/>
      <c r="U38" s="672">
        <v>0</v>
      </c>
    </row>
    <row r="39" spans="1:21" ht="14.4" customHeight="1" x14ac:dyDescent="0.3">
      <c r="A39" s="625">
        <v>6</v>
      </c>
      <c r="B39" s="626" t="s">
        <v>527</v>
      </c>
      <c r="C39" s="626">
        <v>89301062</v>
      </c>
      <c r="D39" s="688" t="s">
        <v>3561</v>
      </c>
      <c r="E39" s="689" t="s">
        <v>3339</v>
      </c>
      <c r="F39" s="626" t="s">
        <v>3324</v>
      </c>
      <c r="G39" s="626" t="s">
        <v>3411</v>
      </c>
      <c r="H39" s="626" t="s">
        <v>1053</v>
      </c>
      <c r="I39" s="626" t="s">
        <v>3412</v>
      </c>
      <c r="J39" s="626" t="s">
        <v>3413</v>
      </c>
      <c r="K39" s="626" t="s">
        <v>3414</v>
      </c>
      <c r="L39" s="627">
        <v>104.19</v>
      </c>
      <c r="M39" s="627">
        <v>208.38</v>
      </c>
      <c r="N39" s="626">
        <v>2</v>
      </c>
      <c r="O39" s="690">
        <v>1</v>
      </c>
      <c r="P39" s="627"/>
      <c r="Q39" s="642">
        <v>0</v>
      </c>
      <c r="R39" s="626"/>
      <c r="S39" s="642">
        <v>0</v>
      </c>
      <c r="T39" s="690"/>
      <c r="U39" s="672">
        <v>0</v>
      </c>
    </row>
    <row r="40" spans="1:21" ht="14.4" customHeight="1" x14ac:dyDescent="0.3">
      <c r="A40" s="625">
        <v>6</v>
      </c>
      <c r="B40" s="626" t="s">
        <v>527</v>
      </c>
      <c r="C40" s="626">
        <v>89301062</v>
      </c>
      <c r="D40" s="688" t="s">
        <v>3561</v>
      </c>
      <c r="E40" s="689" t="s">
        <v>3339</v>
      </c>
      <c r="F40" s="626" t="s">
        <v>3324</v>
      </c>
      <c r="G40" s="626" t="s">
        <v>3415</v>
      </c>
      <c r="H40" s="626" t="s">
        <v>526</v>
      </c>
      <c r="I40" s="626" t="s">
        <v>925</v>
      </c>
      <c r="J40" s="626" t="s">
        <v>3416</v>
      </c>
      <c r="K40" s="626" t="s">
        <v>3417</v>
      </c>
      <c r="L40" s="627">
        <v>17.53</v>
      </c>
      <c r="M40" s="627">
        <v>17.53</v>
      </c>
      <c r="N40" s="626">
        <v>1</v>
      </c>
      <c r="O40" s="690">
        <v>1</v>
      </c>
      <c r="P40" s="627"/>
      <c r="Q40" s="642">
        <v>0</v>
      </c>
      <c r="R40" s="626"/>
      <c r="S40" s="642">
        <v>0</v>
      </c>
      <c r="T40" s="690"/>
      <c r="U40" s="672">
        <v>0</v>
      </c>
    </row>
    <row r="41" spans="1:21" ht="14.4" customHeight="1" x14ac:dyDescent="0.3">
      <c r="A41" s="625">
        <v>6</v>
      </c>
      <c r="B41" s="626" t="s">
        <v>527</v>
      </c>
      <c r="C41" s="626">
        <v>89301062</v>
      </c>
      <c r="D41" s="688" t="s">
        <v>3561</v>
      </c>
      <c r="E41" s="689" t="s">
        <v>3339</v>
      </c>
      <c r="F41" s="626" t="s">
        <v>3326</v>
      </c>
      <c r="G41" s="626" t="s">
        <v>3418</v>
      </c>
      <c r="H41" s="626" t="s">
        <v>526</v>
      </c>
      <c r="I41" s="626" t="s">
        <v>3419</v>
      </c>
      <c r="J41" s="626" t="s">
        <v>3420</v>
      </c>
      <c r="K41" s="626" t="s">
        <v>3421</v>
      </c>
      <c r="L41" s="627">
        <v>410</v>
      </c>
      <c r="M41" s="627">
        <v>3690</v>
      </c>
      <c r="N41" s="626">
        <v>9</v>
      </c>
      <c r="O41" s="690">
        <v>9</v>
      </c>
      <c r="P41" s="627">
        <v>3690</v>
      </c>
      <c r="Q41" s="642">
        <v>1</v>
      </c>
      <c r="R41" s="626">
        <v>9</v>
      </c>
      <c r="S41" s="642">
        <v>1</v>
      </c>
      <c r="T41" s="690">
        <v>9</v>
      </c>
      <c r="U41" s="672">
        <v>1</v>
      </c>
    </row>
    <row r="42" spans="1:21" ht="14.4" customHeight="1" x14ac:dyDescent="0.3">
      <c r="A42" s="625">
        <v>6</v>
      </c>
      <c r="B42" s="626" t="s">
        <v>527</v>
      </c>
      <c r="C42" s="626">
        <v>89301062</v>
      </c>
      <c r="D42" s="688" t="s">
        <v>3561</v>
      </c>
      <c r="E42" s="689" t="s">
        <v>3339</v>
      </c>
      <c r="F42" s="626" t="s">
        <v>3326</v>
      </c>
      <c r="G42" s="626" t="s">
        <v>3348</v>
      </c>
      <c r="H42" s="626" t="s">
        <v>526</v>
      </c>
      <c r="I42" s="626" t="s">
        <v>3360</v>
      </c>
      <c r="J42" s="626" t="s">
        <v>3361</v>
      </c>
      <c r="K42" s="626" t="s">
        <v>3362</v>
      </c>
      <c r="L42" s="627">
        <v>864.39</v>
      </c>
      <c r="M42" s="627">
        <v>51863.399999999972</v>
      </c>
      <c r="N42" s="626">
        <v>60</v>
      </c>
      <c r="O42" s="690">
        <v>60</v>
      </c>
      <c r="P42" s="627">
        <v>48405.839999999975</v>
      </c>
      <c r="Q42" s="642">
        <v>0.93333333333333335</v>
      </c>
      <c r="R42" s="626">
        <v>56</v>
      </c>
      <c r="S42" s="642">
        <v>0.93333333333333335</v>
      </c>
      <c r="T42" s="690">
        <v>56</v>
      </c>
      <c r="U42" s="672">
        <v>0.93333333333333335</v>
      </c>
    </row>
    <row r="43" spans="1:21" ht="14.4" customHeight="1" x14ac:dyDescent="0.3">
      <c r="A43" s="625">
        <v>6</v>
      </c>
      <c r="B43" s="626" t="s">
        <v>527</v>
      </c>
      <c r="C43" s="626">
        <v>89301062</v>
      </c>
      <c r="D43" s="688" t="s">
        <v>3561</v>
      </c>
      <c r="E43" s="689" t="s">
        <v>3339</v>
      </c>
      <c r="F43" s="626" t="s">
        <v>3326</v>
      </c>
      <c r="G43" s="626" t="s">
        <v>3348</v>
      </c>
      <c r="H43" s="626" t="s">
        <v>526</v>
      </c>
      <c r="I43" s="626" t="s">
        <v>3366</v>
      </c>
      <c r="J43" s="626" t="s">
        <v>3367</v>
      </c>
      <c r="K43" s="626" t="s">
        <v>3368</v>
      </c>
      <c r="L43" s="627">
        <v>852.07</v>
      </c>
      <c r="M43" s="627">
        <v>852.07</v>
      </c>
      <c r="N43" s="626">
        <v>1</v>
      </c>
      <c r="O43" s="690">
        <v>1</v>
      </c>
      <c r="P43" s="627"/>
      <c r="Q43" s="642">
        <v>0</v>
      </c>
      <c r="R43" s="626"/>
      <c r="S43" s="642">
        <v>0</v>
      </c>
      <c r="T43" s="690"/>
      <c r="U43" s="672">
        <v>0</v>
      </c>
    </row>
    <row r="44" spans="1:21" ht="14.4" customHeight="1" x14ac:dyDescent="0.3">
      <c r="A44" s="625">
        <v>6</v>
      </c>
      <c r="B44" s="626" t="s">
        <v>527</v>
      </c>
      <c r="C44" s="626">
        <v>89301062</v>
      </c>
      <c r="D44" s="688" t="s">
        <v>3561</v>
      </c>
      <c r="E44" s="689" t="s">
        <v>3339</v>
      </c>
      <c r="F44" s="626" t="s">
        <v>3326</v>
      </c>
      <c r="G44" s="626" t="s">
        <v>3348</v>
      </c>
      <c r="H44" s="626" t="s">
        <v>526</v>
      </c>
      <c r="I44" s="626" t="s">
        <v>3352</v>
      </c>
      <c r="J44" s="626" t="s">
        <v>3353</v>
      </c>
      <c r="K44" s="626" t="s">
        <v>3354</v>
      </c>
      <c r="L44" s="627">
        <v>1978.94</v>
      </c>
      <c r="M44" s="627">
        <v>166230.96000000014</v>
      </c>
      <c r="N44" s="626">
        <v>84</v>
      </c>
      <c r="O44" s="690">
        <v>84</v>
      </c>
      <c r="P44" s="627">
        <v>156336.26000000013</v>
      </c>
      <c r="Q44" s="642">
        <v>0.94047619047619047</v>
      </c>
      <c r="R44" s="626">
        <v>79</v>
      </c>
      <c r="S44" s="642">
        <v>0.94047619047619047</v>
      </c>
      <c r="T44" s="690">
        <v>79</v>
      </c>
      <c r="U44" s="672">
        <v>0.94047619047619047</v>
      </c>
    </row>
    <row r="45" spans="1:21" ht="14.4" customHeight="1" x14ac:dyDescent="0.3">
      <c r="A45" s="625">
        <v>6</v>
      </c>
      <c r="B45" s="626" t="s">
        <v>527</v>
      </c>
      <c r="C45" s="626">
        <v>89301062</v>
      </c>
      <c r="D45" s="688" t="s">
        <v>3561</v>
      </c>
      <c r="E45" s="689" t="s">
        <v>3339</v>
      </c>
      <c r="F45" s="626" t="s">
        <v>3326</v>
      </c>
      <c r="G45" s="626" t="s">
        <v>3348</v>
      </c>
      <c r="H45" s="626" t="s">
        <v>526</v>
      </c>
      <c r="I45" s="626" t="s">
        <v>3422</v>
      </c>
      <c r="J45" s="626" t="s">
        <v>3423</v>
      </c>
      <c r="K45" s="626" t="s">
        <v>3424</v>
      </c>
      <c r="L45" s="627">
        <v>700</v>
      </c>
      <c r="M45" s="627">
        <v>700</v>
      </c>
      <c r="N45" s="626">
        <v>1</v>
      </c>
      <c r="O45" s="690">
        <v>1</v>
      </c>
      <c r="P45" s="627">
        <v>700</v>
      </c>
      <c r="Q45" s="642">
        <v>1</v>
      </c>
      <c r="R45" s="626">
        <v>1</v>
      </c>
      <c r="S45" s="642">
        <v>1</v>
      </c>
      <c r="T45" s="690">
        <v>1</v>
      </c>
      <c r="U45" s="672">
        <v>1</v>
      </c>
    </row>
    <row r="46" spans="1:21" ht="14.4" customHeight="1" x14ac:dyDescent="0.3">
      <c r="A46" s="625">
        <v>6</v>
      </c>
      <c r="B46" s="626" t="s">
        <v>527</v>
      </c>
      <c r="C46" s="626">
        <v>89301062</v>
      </c>
      <c r="D46" s="688" t="s">
        <v>3561</v>
      </c>
      <c r="E46" s="689" t="s">
        <v>3339</v>
      </c>
      <c r="F46" s="626" t="s">
        <v>3326</v>
      </c>
      <c r="G46" s="626" t="s">
        <v>3425</v>
      </c>
      <c r="H46" s="626" t="s">
        <v>526</v>
      </c>
      <c r="I46" s="626" t="s">
        <v>3426</v>
      </c>
      <c r="J46" s="626" t="s">
        <v>3427</v>
      </c>
      <c r="K46" s="626" t="s">
        <v>3428</v>
      </c>
      <c r="L46" s="627">
        <v>0</v>
      </c>
      <c r="M46" s="627">
        <v>0</v>
      </c>
      <c r="N46" s="626">
        <v>3</v>
      </c>
      <c r="O46" s="690">
        <v>3</v>
      </c>
      <c r="P46" s="627"/>
      <c r="Q46" s="642"/>
      <c r="R46" s="626"/>
      <c r="S46" s="642">
        <v>0</v>
      </c>
      <c r="T46" s="690"/>
      <c r="U46" s="672">
        <v>0</v>
      </c>
    </row>
    <row r="47" spans="1:21" ht="14.4" customHeight="1" x14ac:dyDescent="0.3">
      <c r="A47" s="625">
        <v>6</v>
      </c>
      <c r="B47" s="626" t="s">
        <v>527</v>
      </c>
      <c r="C47" s="626">
        <v>89301062</v>
      </c>
      <c r="D47" s="688" t="s">
        <v>3561</v>
      </c>
      <c r="E47" s="689" t="s">
        <v>3340</v>
      </c>
      <c r="F47" s="626" t="s">
        <v>3324</v>
      </c>
      <c r="G47" s="626" t="s">
        <v>3429</v>
      </c>
      <c r="H47" s="626" t="s">
        <v>1053</v>
      </c>
      <c r="I47" s="626" t="s">
        <v>1861</v>
      </c>
      <c r="J47" s="626" t="s">
        <v>3180</v>
      </c>
      <c r="K47" s="626" t="s">
        <v>3181</v>
      </c>
      <c r="L47" s="627">
        <v>416.46</v>
      </c>
      <c r="M47" s="627">
        <v>1249.3799999999999</v>
      </c>
      <c r="N47" s="626">
        <v>3</v>
      </c>
      <c r="O47" s="690">
        <v>0.5</v>
      </c>
      <c r="P47" s="627">
        <v>1249.3799999999999</v>
      </c>
      <c r="Q47" s="642">
        <v>1</v>
      </c>
      <c r="R47" s="626">
        <v>3</v>
      </c>
      <c r="S47" s="642">
        <v>1</v>
      </c>
      <c r="T47" s="690">
        <v>0.5</v>
      </c>
      <c r="U47" s="672">
        <v>1</v>
      </c>
    </row>
    <row r="48" spans="1:21" ht="14.4" customHeight="1" x14ac:dyDescent="0.3">
      <c r="A48" s="625">
        <v>6</v>
      </c>
      <c r="B48" s="626" t="s">
        <v>527</v>
      </c>
      <c r="C48" s="626">
        <v>89301062</v>
      </c>
      <c r="D48" s="688" t="s">
        <v>3561</v>
      </c>
      <c r="E48" s="689" t="s">
        <v>3340</v>
      </c>
      <c r="F48" s="626" t="s">
        <v>3324</v>
      </c>
      <c r="G48" s="626" t="s">
        <v>3429</v>
      </c>
      <c r="H48" s="626" t="s">
        <v>526</v>
      </c>
      <c r="I48" s="626" t="s">
        <v>3430</v>
      </c>
      <c r="J48" s="626" t="s">
        <v>3180</v>
      </c>
      <c r="K48" s="626" t="s">
        <v>3431</v>
      </c>
      <c r="L48" s="627">
        <v>0</v>
      </c>
      <c r="M48" s="627">
        <v>0</v>
      </c>
      <c r="N48" s="626">
        <v>3</v>
      </c>
      <c r="O48" s="690">
        <v>2</v>
      </c>
      <c r="P48" s="627">
        <v>0</v>
      </c>
      <c r="Q48" s="642"/>
      <c r="R48" s="626">
        <v>2</v>
      </c>
      <c r="S48" s="642">
        <v>0.66666666666666663</v>
      </c>
      <c r="T48" s="690">
        <v>1</v>
      </c>
      <c r="U48" s="672">
        <v>0.5</v>
      </c>
    </row>
    <row r="49" spans="1:21" ht="14.4" customHeight="1" x14ac:dyDescent="0.3">
      <c r="A49" s="625">
        <v>6</v>
      </c>
      <c r="B49" s="626" t="s">
        <v>527</v>
      </c>
      <c r="C49" s="626">
        <v>89301062</v>
      </c>
      <c r="D49" s="688" t="s">
        <v>3561</v>
      </c>
      <c r="E49" s="689" t="s">
        <v>3340</v>
      </c>
      <c r="F49" s="626" t="s">
        <v>3324</v>
      </c>
      <c r="G49" s="626" t="s">
        <v>3432</v>
      </c>
      <c r="H49" s="626" t="s">
        <v>526</v>
      </c>
      <c r="I49" s="626" t="s">
        <v>1531</v>
      </c>
      <c r="J49" s="626" t="s">
        <v>1532</v>
      </c>
      <c r="K49" s="626" t="s">
        <v>3433</v>
      </c>
      <c r="L49" s="627">
        <v>317.26</v>
      </c>
      <c r="M49" s="627">
        <v>3172.5999999999995</v>
      </c>
      <c r="N49" s="626">
        <v>10</v>
      </c>
      <c r="O49" s="690">
        <v>4</v>
      </c>
      <c r="P49" s="627">
        <v>951.78</v>
      </c>
      <c r="Q49" s="642">
        <v>0.30000000000000004</v>
      </c>
      <c r="R49" s="626">
        <v>3</v>
      </c>
      <c r="S49" s="642">
        <v>0.3</v>
      </c>
      <c r="T49" s="690">
        <v>1</v>
      </c>
      <c r="U49" s="672">
        <v>0.25</v>
      </c>
    </row>
    <row r="50" spans="1:21" ht="14.4" customHeight="1" x14ac:dyDescent="0.3">
      <c r="A50" s="625">
        <v>6</v>
      </c>
      <c r="B50" s="626" t="s">
        <v>527</v>
      </c>
      <c r="C50" s="626">
        <v>89301062</v>
      </c>
      <c r="D50" s="688" t="s">
        <v>3561</v>
      </c>
      <c r="E50" s="689" t="s">
        <v>3340</v>
      </c>
      <c r="F50" s="626" t="s">
        <v>3324</v>
      </c>
      <c r="G50" s="626" t="s">
        <v>3434</v>
      </c>
      <c r="H50" s="626" t="s">
        <v>526</v>
      </c>
      <c r="I50" s="626" t="s">
        <v>1450</v>
      </c>
      <c r="J50" s="626" t="s">
        <v>3435</v>
      </c>
      <c r="K50" s="626" t="s">
        <v>3436</v>
      </c>
      <c r="L50" s="627">
        <v>0</v>
      </c>
      <c r="M50" s="627">
        <v>0</v>
      </c>
      <c r="N50" s="626">
        <v>2</v>
      </c>
      <c r="O50" s="690">
        <v>0.5</v>
      </c>
      <c r="P50" s="627">
        <v>0</v>
      </c>
      <c r="Q50" s="642"/>
      <c r="R50" s="626">
        <v>2</v>
      </c>
      <c r="S50" s="642">
        <v>1</v>
      </c>
      <c r="T50" s="690">
        <v>0.5</v>
      </c>
      <c r="U50" s="672">
        <v>1</v>
      </c>
    </row>
    <row r="51" spans="1:21" ht="14.4" customHeight="1" x14ac:dyDescent="0.3">
      <c r="A51" s="625">
        <v>6</v>
      </c>
      <c r="B51" s="626" t="s">
        <v>527</v>
      </c>
      <c r="C51" s="626">
        <v>89301062</v>
      </c>
      <c r="D51" s="688" t="s">
        <v>3561</v>
      </c>
      <c r="E51" s="689" t="s">
        <v>3340</v>
      </c>
      <c r="F51" s="626" t="s">
        <v>3324</v>
      </c>
      <c r="G51" s="626" t="s">
        <v>3437</v>
      </c>
      <c r="H51" s="626" t="s">
        <v>526</v>
      </c>
      <c r="I51" s="626" t="s">
        <v>3438</v>
      </c>
      <c r="J51" s="626" t="s">
        <v>3439</v>
      </c>
      <c r="K51" s="626" t="s">
        <v>3401</v>
      </c>
      <c r="L51" s="627">
        <v>413.22</v>
      </c>
      <c r="M51" s="627">
        <v>413.22</v>
      </c>
      <c r="N51" s="626">
        <v>1</v>
      </c>
      <c r="O51" s="690">
        <v>0.5</v>
      </c>
      <c r="P51" s="627">
        <v>413.22</v>
      </c>
      <c r="Q51" s="642">
        <v>1</v>
      </c>
      <c r="R51" s="626">
        <v>1</v>
      </c>
      <c r="S51" s="642">
        <v>1</v>
      </c>
      <c r="T51" s="690">
        <v>0.5</v>
      </c>
      <c r="U51" s="672">
        <v>1</v>
      </c>
    </row>
    <row r="52" spans="1:21" ht="14.4" customHeight="1" x14ac:dyDescent="0.3">
      <c r="A52" s="625">
        <v>6</v>
      </c>
      <c r="B52" s="626" t="s">
        <v>527</v>
      </c>
      <c r="C52" s="626">
        <v>89301062</v>
      </c>
      <c r="D52" s="688" t="s">
        <v>3561</v>
      </c>
      <c r="E52" s="689" t="s">
        <v>3340</v>
      </c>
      <c r="F52" s="626" t="s">
        <v>3324</v>
      </c>
      <c r="G52" s="626" t="s">
        <v>3437</v>
      </c>
      <c r="H52" s="626" t="s">
        <v>526</v>
      </c>
      <c r="I52" s="626" t="s">
        <v>3440</v>
      </c>
      <c r="J52" s="626" t="s">
        <v>3439</v>
      </c>
      <c r="K52" s="626" t="s">
        <v>3441</v>
      </c>
      <c r="L52" s="627">
        <v>413.22</v>
      </c>
      <c r="M52" s="627">
        <v>413.22</v>
      </c>
      <c r="N52" s="626">
        <v>1</v>
      </c>
      <c r="O52" s="690">
        <v>1</v>
      </c>
      <c r="P52" s="627">
        <v>413.22</v>
      </c>
      <c r="Q52" s="642">
        <v>1</v>
      </c>
      <c r="R52" s="626">
        <v>1</v>
      </c>
      <c r="S52" s="642">
        <v>1</v>
      </c>
      <c r="T52" s="690">
        <v>1</v>
      </c>
      <c r="U52" s="672">
        <v>1</v>
      </c>
    </row>
    <row r="53" spans="1:21" ht="14.4" customHeight="1" x14ac:dyDescent="0.3">
      <c r="A53" s="625">
        <v>6</v>
      </c>
      <c r="B53" s="626" t="s">
        <v>527</v>
      </c>
      <c r="C53" s="626">
        <v>89301062</v>
      </c>
      <c r="D53" s="688" t="s">
        <v>3561</v>
      </c>
      <c r="E53" s="689" t="s">
        <v>3340</v>
      </c>
      <c r="F53" s="626" t="s">
        <v>3324</v>
      </c>
      <c r="G53" s="626" t="s">
        <v>3442</v>
      </c>
      <c r="H53" s="626" t="s">
        <v>526</v>
      </c>
      <c r="I53" s="626" t="s">
        <v>1446</v>
      </c>
      <c r="J53" s="626" t="s">
        <v>3443</v>
      </c>
      <c r="K53" s="626" t="s">
        <v>3444</v>
      </c>
      <c r="L53" s="627">
        <v>128.9</v>
      </c>
      <c r="M53" s="627">
        <v>644.5</v>
      </c>
      <c r="N53" s="626">
        <v>5</v>
      </c>
      <c r="O53" s="690">
        <v>2</v>
      </c>
      <c r="P53" s="627">
        <v>515.6</v>
      </c>
      <c r="Q53" s="642">
        <v>0.8</v>
      </c>
      <c r="R53" s="626">
        <v>4</v>
      </c>
      <c r="S53" s="642">
        <v>0.8</v>
      </c>
      <c r="T53" s="690">
        <v>1.5</v>
      </c>
      <c r="U53" s="672">
        <v>0.75</v>
      </c>
    </row>
    <row r="54" spans="1:21" ht="14.4" customHeight="1" x14ac:dyDescent="0.3">
      <c r="A54" s="625">
        <v>6</v>
      </c>
      <c r="B54" s="626" t="s">
        <v>527</v>
      </c>
      <c r="C54" s="626">
        <v>89301062</v>
      </c>
      <c r="D54" s="688" t="s">
        <v>3561</v>
      </c>
      <c r="E54" s="689" t="s">
        <v>3340</v>
      </c>
      <c r="F54" s="626" t="s">
        <v>3324</v>
      </c>
      <c r="G54" s="626" t="s">
        <v>3442</v>
      </c>
      <c r="H54" s="626" t="s">
        <v>526</v>
      </c>
      <c r="I54" s="626" t="s">
        <v>3445</v>
      </c>
      <c r="J54" s="626" t="s">
        <v>3443</v>
      </c>
      <c r="K54" s="626" t="s">
        <v>3446</v>
      </c>
      <c r="L54" s="627">
        <v>0</v>
      </c>
      <c r="M54" s="627">
        <v>0</v>
      </c>
      <c r="N54" s="626">
        <v>2</v>
      </c>
      <c r="O54" s="690">
        <v>0.5</v>
      </c>
      <c r="P54" s="627">
        <v>0</v>
      </c>
      <c r="Q54" s="642"/>
      <c r="R54" s="626">
        <v>2</v>
      </c>
      <c r="S54" s="642">
        <v>1</v>
      </c>
      <c r="T54" s="690">
        <v>0.5</v>
      </c>
      <c r="U54" s="672">
        <v>1</v>
      </c>
    </row>
    <row r="55" spans="1:21" ht="14.4" customHeight="1" x14ac:dyDescent="0.3">
      <c r="A55" s="625">
        <v>6</v>
      </c>
      <c r="B55" s="626" t="s">
        <v>527</v>
      </c>
      <c r="C55" s="626">
        <v>89301062</v>
      </c>
      <c r="D55" s="688" t="s">
        <v>3561</v>
      </c>
      <c r="E55" s="689" t="s">
        <v>3340</v>
      </c>
      <c r="F55" s="626" t="s">
        <v>3324</v>
      </c>
      <c r="G55" s="626" t="s">
        <v>3442</v>
      </c>
      <c r="H55" s="626" t="s">
        <v>526</v>
      </c>
      <c r="I55" s="626" t="s">
        <v>3447</v>
      </c>
      <c r="J55" s="626" t="s">
        <v>3443</v>
      </c>
      <c r="K55" s="626" t="s">
        <v>3448</v>
      </c>
      <c r="L55" s="627">
        <v>386.72</v>
      </c>
      <c r="M55" s="627">
        <v>773.44</v>
      </c>
      <c r="N55" s="626">
        <v>2</v>
      </c>
      <c r="O55" s="690">
        <v>1</v>
      </c>
      <c r="P55" s="627">
        <v>773.44</v>
      </c>
      <c r="Q55" s="642">
        <v>1</v>
      </c>
      <c r="R55" s="626">
        <v>2</v>
      </c>
      <c r="S55" s="642">
        <v>1</v>
      </c>
      <c r="T55" s="690">
        <v>1</v>
      </c>
      <c r="U55" s="672">
        <v>1</v>
      </c>
    </row>
    <row r="56" spans="1:21" ht="14.4" customHeight="1" x14ac:dyDescent="0.3">
      <c r="A56" s="625">
        <v>6</v>
      </c>
      <c r="B56" s="626" t="s">
        <v>527</v>
      </c>
      <c r="C56" s="626">
        <v>89301062</v>
      </c>
      <c r="D56" s="688" t="s">
        <v>3561</v>
      </c>
      <c r="E56" s="689" t="s">
        <v>3340</v>
      </c>
      <c r="F56" s="626" t="s">
        <v>3324</v>
      </c>
      <c r="G56" s="626" t="s">
        <v>3449</v>
      </c>
      <c r="H56" s="626" t="s">
        <v>526</v>
      </c>
      <c r="I56" s="626" t="s">
        <v>3450</v>
      </c>
      <c r="J56" s="626" t="s">
        <v>3451</v>
      </c>
      <c r="K56" s="626" t="s">
        <v>3452</v>
      </c>
      <c r="L56" s="627">
        <v>0</v>
      </c>
      <c r="M56" s="627">
        <v>0</v>
      </c>
      <c r="N56" s="626">
        <v>1</v>
      </c>
      <c r="O56" s="690">
        <v>0.5</v>
      </c>
      <c r="P56" s="627"/>
      <c r="Q56" s="642"/>
      <c r="R56" s="626"/>
      <c r="S56" s="642">
        <v>0</v>
      </c>
      <c r="T56" s="690"/>
      <c r="U56" s="672">
        <v>0</v>
      </c>
    </row>
    <row r="57" spans="1:21" ht="14.4" customHeight="1" x14ac:dyDescent="0.3">
      <c r="A57" s="625">
        <v>6</v>
      </c>
      <c r="B57" s="626" t="s">
        <v>527</v>
      </c>
      <c r="C57" s="626">
        <v>89301062</v>
      </c>
      <c r="D57" s="688" t="s">
        <v>3561</v>
      </c>
      <c r="E57" s="689" t="s">
        <v>3340</v>
      </c>
      <c r="F57" s="626" t="s">
        <v>3324</v>
      </c>
      <c r="G57" s="626" t="s">
        <v>3453</v>
      </c>
      <c r="H57" s="626" t="s">
        <v>526</v>
      </c>
      <c r="I57" s="626" t="s">
        <v>2172</v>
      </c>
      <c r="J57" s="626" t="s">
        <v>2173</v>
      </c>
      <c r="K57" s="626" t="s">
        <v>3149</v>
      </c>
      <c r="L57" s="627">
        <v>0</v>
      </c>
      <c r="M57" s="627">
        <v>0</v>
      </c>
      <c r="N57" s="626">
        <v>2</v>
      </c>
      <c r="O57" s="690">
        <v>1</v>
      </c>
      <c r="P57" s="627">
        <v>0</v>
      </c>
      <c r="Q57" s="642"/>
      <c r="R57" s="626">
        <v>2</v>
      </c>
      <c r="S57" s="642">
        <v>1</v>
      </c>
      <c r="T57" s="690">
        <v>1</v>
      </c>
      <c r="U57" s="672">
        <v>1</v>
      </c>
    </row>
    <row r="58" spans="1:21" ht="14.4" customHeight="1" x14ac:dyDescent="0.3">
      <c r="A58" s="625">
        <v>6</v>
      </c>
      <c r="B58" s="626" t="s">
        <v>527</v>
      </c>
      <c r="C58" s="626">
        <v>89301062</v>
      </c>
      <c r="D58" s="688" t="s">
        <v>3561</v>
      </c>
      <c r="E58" s="689" t="s">
        <v>3340</v>
      </c>
      <c r="F58" s="626" t="s">
        <v>3324</v>
      </c>
      <c r="G58" s="626" t="s">
        <v>3454</v>
      </c>
      <c r="H58" s="626" t="s">
        <v>526</v>
      </c>
      <c r="I58" s="626" t="s">
        <v>1474</v>
      </c>
      <c r="J58" s="626" t="s">
        <v>3455</v>
      </c>
      <c r="K58" s="626" t="s">
        <v>3456</v>
      </c>
      <c r="L58" s="627">
        <v>66.599999999999994</v>
      </c>
      <c r="M58" s="627">
        <v>266.39999999999998</v>
      </c>
      <c r="N58" s="626">
        <v>4</v>
      </c>
      <c r="O58" s="690">
        <v>1</v>
      </c>
      <c r="P58" s="627">
        <v>266.39999999999998</v>
      </c>
      <c r="Q58" s="642">
        <v>1</v>
      </c>
      <c r="R58" s="626">
        <v>4</v>
      </c>
      <c r="S58" s="642">
        <v>1</v>
      </c>
      <c r="T58" s="690">
        <v>1</v>
      </c>
      <c r="U58" s="672">
        <v>1</v>
      </c>
    </row>
    <row r="59" spans="1:21" ht="14.4" customHeight="1" x14ac:dyDescent="0.3">
      <c r="A59" s="625">
        <v>6</v>
      </c>
      <c r="B59" s="626" t="s">
        <v>527</v>
      </c>
      <c r="C59" s="626">
        <v>89301062</v>
      </c>
      <c r="D59" s="688" t="s">
        <v>3561</v>
      </c>
      <c r="E59" s="689" t="s">
        <v>3340</v>
      </c>
      <c r="F59" s="626" t="s">
        <v>3324</v>
      </c>
      <c r="G59" s="626" t="s">
        <v>3457</v>
      </c>
      <c r="H59" s="626" t="s">
        <v>526</v>
      </c>
      <c r="I59" s="626" t="s">
        <v>2852</v>
      </c>
      <c r="J59" s="626" t="s">
        <v>3458</v>
      </c>
      <c r="K59" s="626" t="s">
        <v>2854</v>
      </c>
      <c r="L59" s="627">
        <v>0</v>
      </c>
      <c r="M59" s="627">
        <v>0</v>
      </c>
      <c r="N59" s="626">
        <v>1</v>
      </c>
      <c r="O59" s="690">
        <v>1</v>
      </c>
      <c r="P59" s="627">
        <v>0</v>
      </c>
      <c r="Q59" s="642"/>
      <c r="R59" s="626">
        <v>1</v>
      </c>
      <c r="S59" s="642">
        <v>1</v>
      </c>
      <c r="T59" s="690">
        <v>1</v>
      </c>
      <c r="U59" s="672">
        <v>1</v>
      </c>
    </row>
    <row r="60" spans="1:21" ht="14.4" customHeight="1" x14ac:dyDescent="0.3">
      <c r="A60" s="625">
        <v>6</v>
      </c>
      <c r="B60" s="626" t="s">
        <v>527</v>
      </c>
      <c r="C60" s="626">
        <v>89301062</v>
      </c>
      <c r="D60" s="688" t="s">
        <v>3561</v>
      </c>
      <c r="E60" s="689" t="s">
        <v>3340</v>
      </c>
      <c r="F60" s="626" t="s">
        <v>3324</v>
      </c>
      <c r="G60" s="626" t="s">
        <v>3459</v>
      </c>
      <c r="H60" s="626" t="s">
        <v>526</v>
      </c>
      <c r="I60" s="626" t="s">
        <v>644</v>
      </c>
      <c r="J60" s="626" t="s">
        <v>645</v>
      </c>
      <c r="K60" s="626" t="s">
        <v>3460</v>
      </c>
      <c r="L60" s="627">
        <v>40.36</v>
      </c>
      <c r="M60" s="627">
        <v>80.72</v>
      </c>
      <c r="N60" s="626">
        <v>2</v>
      </c>
      <c r="O60" s="690">
        <v>1</v>
      </c>
      <c r="P60" s="627"/>
      <c r="Q60" s="642">
        <v>0</v>
      </c>
      <c r="R60" s="626"/>
      <c r="S60" s="642">
        <v>0</v>
      </c>
      <c r="T60" s="690"/>
      <c r="U60" s="672">
        <v>0</v>
      </c>
    </row>
    <row r="61" spans="1:21" ht="14.4" customHeight="1" x14ac:dyDescent="0.3">
      <c r="A61" s="625">
        <v>6</v>
      </c>
      <c r="B61" s="626" t="s">
        <v>527</v>
      </c>
      <c r="C61" s="626">
        <v>89301062</v>
      </c>
      <c r="D61" s="688" t="s">
        <v>3561</v>
      </c>
      <c r="E61" s="689" t="s">
        <v>3340</v>
      </c>
      <c r="F61" s="626" t="s">
        <v>3324</v>
      </c>
      <c r="G61" s="626" t="s">
        <v>3461</v>
      </c>
      <c r="H61" s="626" t="s">
        <v>526</v>
      </c>
      <c r="I61" s="626" t="s">
        <v>2198</v>
      </c>
      <c r="J61" s="626" t="s">
        <v>2199</v>
      </c>
      <c r="K61" s="626" t="s">
        <v>3462</v>
      </c>
      <c r="L61" s="627">
        <v>63.67</v>
      </c>
      <c r="M61" s="627">
        <v>127.34</v>
      </c>
      <c r="N61" s="626">
        <v>2</v>
      </c>
      <c r="O61" s="690">
        <v>0.5</v>
      </c>
      <c r="P61" s="627">
        <v>127.34</v>
      </c>
      <c r="Q61" s="642">
        <v>1</v>
      </c>
      <c r="R61" s="626">
        <v>2</v>
      </c>
      <c r="S61" s="642">
        <v>1</v>
      </c>
      <c r="T61" s="690">
        <v>0.5</v>
      </c>
      <c r="U61" s="672">
        <v>1</v>
      </c>
    </row>
    <row r="62" spans="1:21" ht="14.4" customHeight="1" x14ac:dyDescent="0.3">
      <c r="A62" s="625">
        <v>6</v>
      </c>
      <c r="B62" s="626" t="s">
        <v>527</v>
      </c>
      <c r="C62" s="626">
        <v>89301062</v>
      </c>
      <c r="D62" s="688" t="s">
        <v>3561</v>
      </c>
      <c r="E62" s="689" t="s">
        <v>3340</v>
      </c>
      <c r="F62" s="626" t="s">
        <v>3324</v>
      </c>
      <c r="G62" s="626" t="s">
        <v>3463</v>
      </c>
      <c r="H62" s="626" t="s">
        <v>526</v>
      </c>
      <c r="I62" s="626" t="s">
        <v>3464</v>
      </c>
      <c r="J62" s="626" t="s">
        <v>3465</v>
      </c>
      <c r="K62" s="626" t="s">
        <v>934</v>
      </c>
      <c r="L62" s="627">
        <v>36.67</v>
      </c>
      <c r="M62" s="627">
        <v>73.34</v>
      </c>
      <c r="N62" s="626">
        <v>2</v>
      </c>
      <c r="O62" s="690">
        <v>0.5</v>
      </c>
      <c r="P62" s="627">
        <v>73.34</v>
      </c>
      <c r="Q62" s="642">
        <v>1</v>
      </c>
      <c r="R62" s="626">
        <v>2</v>
      </c>
      <c r="S62" s="642">
        <v>1</v>
      </c>
      <c r="T62" s="690">
        <v>0.5</v>
      </c>
      <c r="U62" s="672">
        <v>1</v>
      </c>
    </row>
    <row r="63" spans="1:21" ht="14.4" customHeight="1" x14ac:dyDescent="0.3">
      <c r="A63" s="625">
        <v>6</v>
      </c>
      <c r="B63" s="626" t="s">
        <v>527</v>
      </c>
      <c r="C63" s="626">
        <v>89301062</v>
      </c>
      <c r="D63" s="688" t="s">
        <v>3561</v>
      </c>
      <c r="E63" s="689" t="s">
        <v>3340</v>
      </c>
      <c r="F63" s="626" t="s">
        <v>3324</v>
      </c>
      <c r="G63" s="626" t="s">
        <v>3466</v>
      </c>
      <c r="H63" s="626" t="s">
        <v>1053</v>
      </c>
      <c r="I63" s="626" t="s">
        <v>1243</v>
      </c>
      <c r="J63" s="626" t="s">
        <v>1244</v>
      </c>
      <c r="K63" s="626" t="s">
        <v>3134</v>
      </c>
      <c r="L63" s="627">
        <v>399.92</v>
      </c>
      <c r="M63" s="627">
        <v>399.92</v>
      </c>
      <c r="N63" s="626">
        <v>1</v>
      </c>
      <c r="O63" s="690">
        <v>0.5</v>
      </c>
      <c r="P63" s="627"/>
      <c r="Q63" s="642">
        <v>0</v>
      </c>
      <c r="R63" s="626"/>
      <c r="S63" s="642">
        <v>0</v>
      </c>
      <c r="T63" s="690"/>
      <c r="U63" s="672">
        <v>0</v>
      </c>
    </row>
    <row r="64" spans="1:21" ht="14.4" customHeight="1" x14ac:dyDescent="0.3">
      <c r="A64" s="625">
        <v>6</v>
      </c>
      <c r="B64" s="626" t="s">
        <v>527</v>
      </c>
      <c r="C64" s="626">
        <v>89301062</v>
      </c>
      <c r="D64" s="688" t="s">
        <v>3561</v>
      </c>
      <c r="E64" s="689" t="s">
        <v>3340</v>
      </c>
      <c r="F64" s="626" t="s">
        <v>3324</v>
      </c>
      <c r="G64" s="626" t="s">
        <v>3466</v>
      </c>
      <c r="H64" s="626" t="s">
        <v>1053</v>
      </c>
      <c r="I64" s="626" t="s">
        <v>3467</v>
      </c>
      <c r="J64" s="626" t="s">
        <v>3468</v>
      </c>
      <c r="K64" s="626" t="s">
        <v>3469</v>
      </c>
      <c r="L64" s="627">
        <v>199.96</v>
      </c>
      <c r="M64" s="627">
        <v>399.92</v>
      </c>
      <c r="N64" s="626">
        <v>2</v>
      </c>
      <c r="O64" s="690">
        <v>0.5</v>
      </c>
      <c r="P64" s="627">
        <v>399.92</v>
      </c>
      <c r="Q64" s="642">
        <v>1</v>
      </c>
      <c r="R64" s="626">
        <v>2</v>
      </c>
      <c r="S64" s="642">
        <v>1</v>
      </c>
      <c r="T64" s="690">
        <v>0.5</v>
      </c>
      <c r="U64" s="672">
        <v>1</v>
      </c>
    </row>
    <row r="65" spans="1:21" ht="14.4" customHeight="1" x14ac:dyDescent="0.3">
      <c r="A65" s="625">
        <v>6</v>
      </c>
      <c r="B65" s="626" t="s">
        <v>527</v>
      </c>
      <c r="C65" s="626">
        <v>89301062</v>
      </c>
      <c r="D65" s="688" t="s">
        <v>3561</v>
      </c>
      <c r="E65" s="689" t="s">
        <v>3340</v>
      </c>
      <c r="F65" s="626" t="s">
        <v>3324</v>
      </c>
      <c r="G65" s="626" t="s">
        <v>3470</v>
      </c>
      <c r="H65" s="626" t="s">
        <v>526</v>
      </c>
      <c r="I65" s="626" t="s">
        <v>2218</v>
      </c>
      <c r="J65" s="626" t="s">
        <v>3471</v>
      </c>
      <c r="K65" s="626" t="s">
        <v>3472</v>
      </c>
      <c r="L65" s="627">
        <v>86.76</v>
      </c>
      <c r="M65" s="627">
        <v>86.76</v>
      </c>
      <c r="N65" s="626">
        <v>1</v>
      </c>
      <c r="O65" s="690">
        <v>0.5</v>
      </c>
      <c r="P65" s="627"/>
      <c r="Q65" s="642">
        <v>0</v>
      </c>
      <c r="R65" s="626"/>
      <c r="S65" s="642">
        <v>0</v>
      </c>
      <c r="T65" s="690"/>
      <c r="U65" s="672">
        <v>0</v>
      </c>
    </row>
    <row r="66" spans="1:21" ht="14.4" customHeight="1" x14ac:dyDescent="0.3">
      <c r="A66" s="625">
        <v>6</v>
      </c>
      <c r="B66" s="626" t="s">
        <v>527</v>
      </c>
      <c r="C66" s="626">
        <v>89301062</v>
      </c>
      <c r="D66" s="688" t="s">
        <v>3561</v>
      </c>
      <c r="E66" s="689" t="s">
        <v>3340</v>
      </c>
      <c r="F66" s="626" t="s">
        <v>3324</v>
      </c>
      <c r="G66" s="626" t="s">
        <v>3473</v>
      </c>
      <c r="H66" s="626" t="s">
        <v>1053</v>
      </c>
      <c r="I66" s="626" t="s">
        <v>3474</v>
      </c>
      <c r="J66" s="626" t="s">
        <v>1131</v>
      </c>
      <c r="K66" s="626" t="s">
        <v>1132</v>
      </c>
      <c r="L66" s="627">
        <v>107.81</v>
      </c>
      <c r="M66" s="627">
        <v>215.62</v>
      </c>
      <c r="N66" s="626">
        <v>2</v>
      </c>
      <c r="O66" s="690">
        <v>1</v>
      </c>
      <c r="P66" s="627"/>
      <c r="Q66" s="642">
        <v>0</v>
      </c>
      <c r="R66" s="626"/>
      <c r="S66" s="642">
        <v>0</v>
      </c>
      <c r="T66" s="690"/>
      <c r="U66" s="672">
        <v>0</v>
      </c>
    </row>
    <row r="67" spans="1:21" ht="14.4" customHeight="1" x14ac:dyDescent="0.3">
      <c r="A67" s="625">
        <v>6</v>
      </c>
      <c r="B67" s="626" t="s">
        <v>527</v>
      </c>
      <c r="C67" s="626">
        <v>89301062</v>
      </c>
      <c r="D67" s="688" t="s">
        <v>3561</v>
      </c>
      <c r="E67" s="689" t="s">
        <v>3340</v>
      </c>
      <c r="F67" s="626" t="s">
        <v>3324</v>
      </c>
      <c r="G67" s="626" t="s">
        <v>3475</v>
      </c>
      <c r="H67" s="626" t="s">
        <v>1053</v>
      </c>
      <c r="I67" s="626" t="s">
        <v>3476</v>
      </c>
      <c r="J67" s="626" t="s">
        <v>3477</v>
      </c>
      <c r="K67" s="626" t="s">
        <v>3478</v>
      </c>
      <c r="L67" s="627">
        <v>386.51</v>
      </c>
      <c r="M67" s="627">
        <v>773.02</v>
      </c>
      <c r="N67" s="626">
        <v>2</v>
      </c>
      <c r="O67" s="690">
        <v>1</v>
      </c>
      <c r="P67" s="627"/>
      <c r="Q67" s="642">
        <v>0</v>
      </c>
      <c r="R67" s="626"/>
      <c r="S67" s="642">
        <v>0</v>
      </c>
      <c r="T67" s="690"/>
      <c r="U67" s="672">
        <v>0</v>
      </c>
    </row>
    <row r="68" spans="1:21" ht="14.4" customHeight="1" x14ac:dyDescent="0.3">
      <c r="A68" s="625">
        <v>6</v>
      </c>
      <c r="B68" s="626" t="s">
        <v>527</v>
      </c>
      <c r="C68" s="626">
        <v>89301062</v>
      </c>
      <c r="D68" s="688" t="s">
        <v>3561</v>
      </c>
      <c r="E68" s="689" t="s">
        <v>3340</v>
      </c>
      <c r="F68" s="626" t="s">
        <v>3324</v>
      </c>
      <c r="G68" s="626" t="s">
        <v>3479</v>
      </c>
      <c r="H68" s="626" t="s">
        <v>526</v>
      </c>
      <c r="I68" s="626" t="s">
        <v>728</v>
      </c>
      <c r="J68" s="626" t="s">
        <v>3480</v>
      </c>
      <c r="K68" s="626" t="s">
        <v>3481</v>
      </c>
      <c r="L68" s="627">
        <v>56.01</v>
      </c>
      <c r="M68" s="627">
        <v>168.03</v>
      </c>
      <c r="N68" s="626">
        <v>3</v>
      </c>
      <c r="O68" s="690">
        <v>0.5</v>
      </c>
      <c r="P68" s="627"/>
      <c r="Q68" s="642">
        <v>0</v>
      </c>
      <c r="R68" s="626"/>
      <c r="S68" s="642">
        <v>0</v>
      </c>
      <c r="T68" s="690"/>
      <c r="U68" s="672">
        <v>0</v>
      </c>
    </row>
    <row r="69" spans="1:21" ht="14.4" customHeight="1" x14ac:dyDescent="0.3">
      <c r="A69" s="625">
        <v>6</v>
      </c>
      <c r="B69" s="626" t="s">
        <v>527</v>
      </c>
      <c r="C69" s="626">
        <v>89301062</v>
      </c>
      <c r="D69" s="688" t="s">
        <v>3561</v>
      </c>
      <c r="E69" s="689" t="s">
        <v>3340</v>
      </c>
      <c r="F69" s="626" t="s">
        <v>3324</v>
      </c>
      <c r="G69" s="626" t="s">
        <v>3482</v>
      </c>
      <c r="H69" s="626" t="s">
        <v>526</v>
      </c>
      <c r="I69" s="626" t="s">
        <v>3483</v>
      </c>
      <c r="J69" s="626" t="s">
        <v>3484</v>
      </c>
      <c r="K69" s="626" t="s">
        <v>3485</v>
      </c>
      <c r="L69" s="627">
        <v>347.08</v>
      </c>
      <c r="M69" s="627">
        <v>347.08</v>
      </c>
      <c r="N69" s="626">
        <v>1</v>
      </c>
      <c r="O69" s="690">
        <v>1</v>
      </c>
      <c r="P69" s="627"/>
      <c r="Q69" s="642">
        <v>0</v>
      </c>
      <c r="R69" s="626"/>
      <c r="S69" s="642">
        <v>0</v>
      </c>
      <c r="T69" s="690"/>
      <c r="U69" s="672">
        <v>0</v>
      </c>
    </row>
    <row r="70" spans="1:21" ht="14.4" customHeight="1" x14ac:dyDescent="0.3">
      <c r="A70" s="625">
        <v>6</v>
      </c>
      <c r="B70" s="626" t="s">
        <v>527</v>
      </c>
      <c r="C70" s="626">
        <v>89301062</v>
      </c>
      <c r="D70" s="688" t="s">
        <v>3561</v>
      </c>
      <c r="E70" s="689" t="s">
        <v>3340</v>
      </c>
      <c r="F70" s="626" t="s">
        <v>3324</v>
      </c>
      <c r="G70" s="626" t="s">
        <v>3482</v>
      </c>
      <c r="H70" s="626" t="s">
        <v>526</v>
      </c>
      <c r="I70" s="626" t="s">
        <v>3486</v>
      </c>
      <c r="J70" s="626" t="s">
        <v>990</v>
      </c>
      <c r="K70" s="626" t="s">
        <v>3487</v>
      </c>
      <c r="L70" s="627">
        <v>136.58000000000001</v>
      </c>
      <c r="M70" s="627">
        <v>273.16000000000003</v>
      </c>
      <c r="N70" s="626">
        <v>2</v>
      </c>
      <c r="O70" s="690">
        <v>1</v>
      </c>
      <c r="P70" s="627">
        <v>273.16000000000003</v>
      </c>
      <c r="Q70" s="642">
        <v>1</v>
      </c>
      <c r="R70" s="626">
        <v>2</v>
      </c>
      <c r="S70" s="642">
        <v>1</v>
      </c>
      <c r="T70" s="690">
        <v>1</v>
      </c>
      <c r="U70" s="672">
        <v>1</v>
      </c>
    </row>
    <row r="71" spans="1:21" ht="14.4" customHeight="1" x14ac:dyDescent="0.3">
      <c r="A71" s="625">
        <v>6</v>
      </c>
      <c r="B71" s="626" t="s">
        <v>527</v>
      </c>
      <c r="C71" s="626">
        <v>89301062</v>
      </c>
      <c r="D71" s="688" t="s">
        <v>3561</v>
      </c>
      <c r="E71" s="689" t="s">
        <v>3340</v>
      </c>
      <c r="F71" s="626" t="s">
        <v>3324</v>
      </c>
      <c r="G71" s="626" t="s">
        <v>3404</v>
      </c>
      <c r="H71" s="626" t="s">
        <v>526</v>
      </c>
      <c r="I71" s="626" t="s">
        <v>3488</v>
      </c>
      <c r="J71" s="626" t="s">
        <v>3489</v>
      </c>
      <c r="K71" s="626" t="s">
        <v>657</v>
      </c>
      <c r="L71" s="627">
        <v>397.65</v>
      </c>
      <c r="M71" s="627">
        <v>397.65</v>
      </c>
      <c r="N71" s="626">
        <v>1</v>
      </c>
      <c r="O71" s="690">
        <v>0.5</v>
      </c>
      <c r="P71" s="627"/>
      <c r="Q71" s="642">
        <v>0</v>
      </c>
      <c r="R71" s="626"/>
      <c r="S71" s="642">
        <v>0</v>
      </c>
      <c r="T71" s="690"/>
      <c r="U71" s="672">
        <v>0</v>
      </c>
    </row>
    <row r="72" spans="1:21" ht="14.4" customHeight="1" x14ac:dyDescent="0.3">
      <c r="A72" s="625">
        <v>6</v>
      </c>
      <c r="B72" s="626" t="s">
        <v>527</v>
      </c>
      <c r="C72" s="626">
        <v>89301062</v>
      </c>
      <c r="D72" s="688" t="s">
        <v>3561</v>
      </c>
      <c r="E72" s="689" t="s">
        <v>3340</v>
      </c>
      <c r="F72" s="626" t="s">
        <v>3324</v>
      </c>
      <c r="G72" s="626" t="s">
        <v>3490</v>
      </c>
      <c r="H72" s="626" t="s">
        <v>526</v>
      </c>
      <c r="I72" s="626" t="s">
        <v>628</v>
      </c>
      <c r="J72" s="626" t="s">
        <v>3491</v>
      </c>
      <c r="K72" s="626" t="s">
        <v>2913</v>
      </c>
      <c r="L72" s="627">
        <v>0</v>
      </c>
      <c r="M72" s="627">
        <v>0</v>
      </c>
      <c r="N72" s="626">
        <v>1</v>
      </c>
      <c r="O72" s="690">
        <v>0.5</v>
      </c>
      <c r="P72" s="627">
        <v>0</v>
      </c>
      <c r="Q72" s="642"/>
      <c r="R72" s="626">
        <v>1</v>
      </c>
      <c r="S72" s="642">
        <v>1</v>
      </c>
      <c r="T72" s="690">
        <v>0.5</v>
      </c>
      <c r="U72" s="672">
        <v>1</v>
      </c>
    </row>
    <row r="73" spans="1:21" ht="14.4" customHeight="1" x14ac:dyDescent="0.3">
      <c r="A73" s="625">
        <v>6</v>
      </c>
      <c r="B73" s="626" t="s">
        <v>527</v>
      </c>
      <c r="C73" s="626">
        <v>89301062</v>
      </c>
      <c r="D73" s="688" t="s">
        <v>3561</v>
      </c>
      <c r="E73" s="689" t="s">
        <v>3340</v>
      </c>
      <c r="F73" s="626" t="s">
        <v>3324</v>
      </c>
      <c r="G73" s="626" t="s">
        <v>3492</v>
      </c>
      <c r="H73" s="626" t="s">
        <v>526</v>
      </c>
      <c r="I73" s="626" t="s">
        <v>3493</v>
      </c>
      <c r="J73" s="626" t="s">
        <v>3494</v>
      </c>
      <c r="K73" s="626" t="s">
        <v>1847</v>
      </c>
      <c r="L73" s="627">
        <v>67.42</v>
      </c>
      <c r="M73" s="627">
        <v>202.26</v>
      </c>
      <c r="N73" s="626">
        <v>3</v>
      </c>
      <c r="O73" s="690">
        <v>1</v>
      </c>
      <c r="P73" s="627"/>
      <c r="Q73" s="642">
        <v>0</v>
      </c>
      <c r="R73" s="626"/>
      <c r="S73" s="642">
        <v>0</v>
      </c>
      <c r="T73" s="690"/>
      <c r="U73" s="672">
        <v>0</v>
      </c>
    </row>
    <row r="74" spans="1:21" ht="14.4" customHeight="1" x14ac:dyDescent="0.3">
      <c r="A74" s="625">
        <v>6</v>
      </c>
      <c r="B74" s="626" t="s">
        <v>527</v>
      </c>
      <c r="C74" s="626">
        <v>89301062</v>
      </c>
      <c r="D74" s="688" t="s">
        <v>3561</v>
      </c>
      <c r="E74" s="689" t="s">
        <v>3340</v>
      </c>
      <c r="F74" s="626" t="s">
        <v>3324</v>
      </c>
      <c r="G74" s="626" t="s">
        <v>3492</v>
      </c>
      <c r="H74" s="626" t="s">
        <v>526</v>
      </c>
      <c r="I74" s="626" t="s">
        <v>3495</v>
      </c>
      <c r="J74" s="626" t="s">
        <v>3494</v>
      </c>
      <c r="K74" s="626" t="s">
        <v>3496</v>
      </c>
      <c r="L74" s="627">
        <v>303.45999999999998</v>
      </c>
      <c r="M74" s="627">
        <v>303.45999999999998</v>
      </c>
      <c r="N74" s="626">
        <v>1</v>
      </c>
      <c r="O74" s="690">
        <v>1</v>
      </c>
      <c r="P74" s="627"/>
      <c r="Q74" s="642">
        <v>0</v>
      </c>
      <c r="R74" s="626"/>
      <c r="S74" s="642">
        <v>0</v>
      </c>
      <c r="T74" s="690"/>
      <c r="U74" s="672">
        <v>0</v>
      </c>
    </row>
    <row r="75" spans="1:21" ht="14.4" customHeight="1" x14ac:dyDescent="0.3">
      <c r="A75" s="625">
        <v>6</v>
      </c>
      <c r="B75" s="626" t="s">
        <v>527</v>
      </c>
      <c r="C75" s="626">
        <v>89301062</v>
      </c>
      <c r="D75" s="688" t="s">
        <v>3561</v>
      </c>
      <c r="E75" s="689" t="s">
        <v>3340</v>
      </c>
      <c r="F75" s="626" t="s">
        <v>3324</v>
      </c>
      <c r="G75" s="626" t="s">
        <v>3497</v>
      </c>
      <c r="H75" s="626" t="s">
        <v>526</v>
      </c>
      <c r="I75" s="626" t="s">
        <v>3498</v>
      </c>
      <c r="J75" s="626" t="s">
        <v>3499</v>
      </c>
      <c r="K75" s="626" t="s">
        <v>3500</v>
      </c>
      <c r="L75" s="627">
        <v>0</v>
      </c>
      <c r="M75" s="627">
        <v>0</v>
      </c>
      <c r="N75" s="626">
        <v>2</v>
      </c>
      <c r="O75" s="690">
        <v>0.5</v>
      </c>
      <c r="P75" s="627"/>
      <c r="Q75" s="642"/>
      <c r="R75" s="626"/>
      <c r="S75" s="642">
        <v>0</v>
      </c>
      <c r="T75" s="690"/>
      <c r="U75" s="672">
        <v>0</v>
      </c>
    </row>
    <row r="76" spans="1:21" ht="14.4" customHeight="1" x14ac:dyDescent="0.3">
      <c r="A76" s="625">
        <v>6</v>
      </c>
      <c r="B76" s="626" t="s">
        <v>527</v>
      </c>
      <c r="C76" s="626">
        <v>89301062</v>
      </c>
      <c r="D76" s="688" t="s">
        <v>3561</v>
      </c>
      <c r="E76" s="689" t="s">
        <v>3340</v>
      </c>
      <c r="F76" s="626" t="s">
        <v>3324</v>
      </c>
      <c r="G76" s="626" t="s">
        <v>3501</v>
      </c>
      <c r="H76" s="626" t="s">
        <v>526</v>
      </c>
      <c r="I76" s="626" t="s">
        <v>682</v>
      </c>
      <c r="J76" s="626" t="s">
        <v>3502</v>
      </c>
      <c r="K76" s="626" t="s">
        <v>3503</v>
      </c>
      <c r="L76" s="627">
        <v>0</v>
      </c>
      <c r="M76" s="627">
        <v>0</v>
      </c>
      <c r="N76" s="626">
        <v>5</v>
      </c>
      <c r="O76" s="690">
        <v>1.5</v>
      </c>
      <c r="P76" s="627">
        <v>0</v>
      </c>
      <c r="Q76" s="642"/>
      <c r="R76" s="626">
        <v>3</v>
      </c>
      <c r="S76" s="642">
        <v>0.6</v>
      </c>
      <c r="T76" s="690">
        <v>1</v>
      </c>
      <c r="U76" s="672">
        <v>0.66666666666666663</v>
      </c>
    </row>
    <row r="77" spans="1:21" ht="14.4" customHeight="1" x14ac:dyDescent="0.3">
      <c r="A77" s="625">
        <v>6</v>
      </c>
      <c r="B77" s="626" t="s">
        <v>527</v>
      </c>
      <c r="C77" s="626">
        <v>89301062</v>
      </c>
      <c r="D77" s="688" t="s">
        <v>3561</v>
      </c>
      <c r="E77" s="689" t="s">
        <v>3340</v>
      </c>
      <c r="F77" s="626" t="s">
        <v>3324</v>
      </c>
      <c r="G77" s="626" t="s">
        <v>3504</v>
      </c>
      <c r="H77" s="626" t="s">
        <v>526</v>
      </c>
      <c r="I77" s="626" t="s">
        <v>2027</v>
      </c>
      <c r="J77" s="626" t="s">
        <v>625</v>
      </c>
      <c r="K77" s="626" t="s">
        <v>3505</v>
      </c>
      <c r="L77" s="627">
        <v>219.94</v>
      </c>
      <c r="M77" s="627">
        <v>219.94</v>
      </c>
      <c r="N77" s="626">
        <v>1</v>
      </c>
      <c r="O77" s="690">
        <v>0.5</v>
      </c>
      <c r="P77" s="627">
        <v>219.94</v>
      </c>
      <c r="Q77" s="642">
        <v>1</v>
      </c>
      <c r="R77" s="626">
        <v>1</v>
      </c>
      <c r="S77" s="642">
        <v>1</v>
      </c>
      <c r="T77" s="690">
        <v>0.5</v>
      </c>
      <c r="U77" s="672">
        <v>1</v>
      </c>
    </row>
    <row r="78" spans="1:21" ht="14.4" customHeight="1" x14ac:dyDescent="0.3">
      <c r="A78" s="625">
        <v>6</v>
      </c>
      <c r="B78" s="626" t="s">
        <v>527</v>
      </c>
      <c r="C78" s="626">
        <v>89301062</v>
      </c>
      <c r="D78" s="688" t="s">
        <v>3561</v>
      </c>
      <c r="E78" s="689" t="s">
        <v>3340</v>
      </c>
      <c r="F78" s="626" t="s">
        <v>3324</v>
      </c>
      <c r="G78" s="626" t="s">
        <v>3506</v>
      </c>
      <c r="H78" s="626" t="s">
        <v>526</v>
      </c>
      <c r="I78" s="626" t="s">
        <v>1895</v>
      </c>
      <c r="J78" s="626" t="s">
        <v>1896</v>
      </c>
      <c r="K78" s="626" t="s">
        <v>3507</v>
      </c>
      <c r="L78" s="627">
        <v>38.99</v>
      </c>
      <c r="M78" s="627">
        <v>77.98</v>
      </c>
      <c r="N78" s="626">
        <v>2</v>
      </c>
      <c r="O78" s="690">
        <v>1</v>
      </c>
      <c r="P78" s="627"/>
      <c r="Q78" s="642">
        <v>0</v>
      </c>
      <c r="R78" s="626"/>
      <c r="S78" s="642">
        <v>0</v>
      </c>
      <c r="T78" s="690"/>
      <c r="U78" s="672">
        <v>0</v>
      </c>
    </row>
    <row r="79" spans="1:21" ht="14.4" customHeight="1" x14ac:dyDescent="0.3">
      <c r="A79" s="625">
        <v>6</v>
      </c>
      <c r="B79" s="626" t="s">
        <v>527</v>
      </c>
      <c r="C79" s="626">
        <v>89301062</v>
      </c>
      <c r="D79" s="688" t="s">
        <v>3561</v>
      </c>
      <c r="E79" s="689" t="s">
        <v>3340</v>
      </c>
      <c r="F79" s="626" t="s">
        <v>3324</v>
      </c>
      <c r="G79" s="626" t="s">
        <v>3411</v>
      </c>
      <c r="H79" s="626" t="s">
        <v>1053</v>
      </c>
      <c r="I79" s="626" t="s">
        <v>3412</v>
      </c>
      <c r="J79" s="626" t="s">
        <v>3413</v>
      </c>
      <c r="K79" s="626" t="s">
        <v>3414</v>
      </c>
      <c r="L79" s="627">
        <v>104.19</v>
      </c>
      <c r="M79" s="627">
        <v>104.19</v>
      </c>
      <c r="N79" s="626">
        <v>1</v>
      </c>
      <c r="O79" s="690">
        <v>0.5</v>
      </c>
      <c r="P79" s="627"/>
      <c r="Q79" s="642">
        <v>0</v>
      </c>
      <c r="R79" s="626"/>
      <c r="S79" s="642">
        <v>0</v>
      </c>
      <c r="T79" s="690"/>
      <c r="U79" s="672">
        <v>0</v>
      </c>
    </row>
    <row r="80" spans="1:21" ht="14.4" customHeight="1" x14ac:dyDescent="0.3">
      <c r="A80" s="625">
        <v>6</v>
      </c>
      <c r="B80" s="626" t="s">
        <v>527</v>
      </c>
      <c r="C80" s="626">
        <v>89301062</v>
      </c>
      <c r="D80" s="688" t="s">
        <v>3561</v>
      </c>
      <c r="E80" s="689" t="s">
        <v>3340</v>
      </c>
      <c r="F80" s="626" t="s">
        <v>3324</v>
      </c>
      <c r="G80" s="626" t="s">
        <v>3508</v>
      </c>
      <c r="H80" s="626" t="s">
        <v>526</v>
      </c>
      <c r="I80" s="626" t="s">
        <v>3509</v>
      </c>
      <c r="J80" s="626" t="s">
        <v>3510</v>
      </c>
      <c r="K80" s="626" t="s">
        <v>3511</v>
      </c>
      <c r="L80" s="627">
        <v>77.89</v>
      </c>
      <c r="M80" s="627">
        <v>155.78</v>
      </c>
      <c r="N80" s="626">
        <v>2</v>
      </c>
      <c r="O80" s="690">
        <v>0.5</v>
      </c>
      <c r="P80" s="627">
        <v>155.78</v>
      </c>
      <c r="Q80" s="642">
        <v>1</v>
      </c>
      <c r="R80" s="626">
        <v>2</v>
      </c>
      <c r="S80" s="642">
        <v>1</v>
      </c>
      <c r="T80" s="690">
        <v>0.5</v>
      </c>
      <c r="U80" s="672">
        <v>1</v>
      </c>
    </row>
    <row r="81" spans="1:21" ht="14.4" customHeight="1" x14ac:dyDescent="0.3">
      <c r="A81" s="625">
        <v>6</v>
      </c>
      <c r="B81" s="626" t="s">
        <v>527</v>
      </c>
      <c r="C81" s="626">
        <v>89301062</v>
      </c>
      <c r="D81" s="688" t="s">
        <v>3561</v>
      </c>
      <c r="E81" s="689" t="s">
        <v>3340</v>
      </c>
      <c r="F81" s="626" t="s">
        <v>3324</v>
      </c>
      <c r="G81" s="626" t="s">
        <v>3508</v>
      </c>
      <c r="H81" s="626" t="s">
        <v>526</v>
      </c>
      <c r="I81" s="626" t="s">
        <v>3512</v>
      </c>
      <c r="J81" s="626" t="s">
        <v>3510</v>
      </c>
      <c r="K81" s="626" t="s">
        <v>3511</v>
      </c>
      <c r="L81" s="627">
        <v>78.569999999999993</v>
      </c>
      <c r="M81" s="627">
        <v>78.569999999999993</v>
      </c>
      <c r="N81" s="626">
        <v>1</v>
      </c>
      <c r="O81" s="690">
        <v>0.5</v>
      </c>
      <c r="P81" s="627">
        <v>78.569999999999993</v>
      </c>
      <c r="Q81" s="642">
        <v>1</v>
      </c>
      <c r="R81" s="626">
        <v>1</v>
      </c>
      <c r="S81" s="642">
        <v>1</v>
      </c>
      <c r="T81" s="690">
        <v>0.5</v>
      </c>
      <c r="U81" s="672">
        <v>1</v>
      </c>
    </row>
    <row r="82" spans="1:21" ht="14.4" customHeight="1" x14ac:dyDescent="0.3">
      <c r="A82" s="625">
        <v>6</v>
      </c>
      <c r="B82" s="626" t="s">
        <v>527</v>
      </c>
      <c r="C82" s="626">
        <v>89301062</v>
      </c>
      <c r="D82" s="688" t="s">
        <v>3561</v>
      </c>
      <c r="E82" s="689" t="s">
        <v>3340</v>
      </c>
      <c r="F82" s="626" t="s">
        <v>3324</v>
      </c>
      <c r="G82" s="626" t="s">
        <v>3513</v>
      </c>
      <c r="H82" s="626" t="s">
        <v>526</v>
      </c>
      <c r="I82" s="626" t="s">
        <v>1409</v>
      </c>
      <c r="J82" s="626" t="s">
        <v>3514</v>
      </c>
      <c r="K82" s="626" t="s">
        <v>3088</v>
      </c>
      <c r="L82" s="627">
        <v>85.49</v>
      </c>
      <c r="M82" s="627">
        <v>427.44999999999993</v>
      </c>
      <c r="N82" s="626">
        <v>5</v>
      </c>
      <c r="O82" s="690">
        <v>1.5</v>
      </c>
      <c r="P82" s="627">
        <v>256.46999999999997</v>
      </c>
      <c r="Q82" s="642">
        <v>0.6</v>
      </c>
      <c r="R82" s="626">
        <v>3</v>
      </c>
      <c r="S82" s="642">
        <v>0.6</v>
      </c>
      <c r="T82" s="690">
        <v>1</v>
      </c>
      <c r="U82" s="672">
        <v>0.66666666666666663</v>
      </c>
    </row>
    <row r="83" spans="1:21" ht="14.4" customHeight="1" x14ac:dyDescent="0.3">
      <c r="A83" s="625">
        <v>6</v>
      </c>
      <c r="B83" s="626" t="s">
        <v>527</v>
      </c>
      <c r="C83" s="626">
        <v>89301062</v>
      </c>
      <c r="D83" s="688" t="s">
        <v>3561</v>
      </c>
      <c r="E83" s="689" t="s">
        <v>3340</v>
      </c>
      <c r="F83" s="626" t="s">
        <v>3324</v>
      </c>
      <c r="G83" s="626" t="s">
        <v>3515</v>
      </c>
      <c r="H83" s="626" t="s">
        <v>526</v>
      </c>
      <c r="I83" s="626" t="s">
        <v>3516</v>
      </c>
      <c r="J83" s="626" t="s">
        <v>3517</v>
      </c>
      <c r="K83" s="626" t="s">
        <v>3518</v>
      </c>
      <c r="L83" s="627">
        <v>0</v>
      </c>
      <c r="M83" s="627">
        <v>0</v>
      </c>
      <c r="N83" s="626">
        <v>1</v>
      </c>
      <c r="O83" s="690">
        <v>1</v>
      </c>
      <c r="P83" s="627"/>
      <c r="Q83" s="642"/>
      <c r="R83" s="626"/>
      <c r="S83" s="642">
        <v>0</v>
      </c>
      <c r="T83" s="690"/>
      <c r="U83" s="672">
        <v>0</v>
      </c>
    </row>
    <row r="84" spans="1:21" ht="14.4" customHeight="1" x14ac:dyDescent="0.3">
      <c r="A84" s="625">
        <v>6</v>
      </c>
      <c r="B84" s="626" t="s">
        <v>527</v>
      </c>
      <c r="C84" s="626">
        <v>89301062</v>
      </c>
      <c r="D84" s="688" t="s">
        <v>3561</v>
      </c>
      <c r="E84" s="689" t="s">
        <v>3340</v>
      </c>
      <c r="F84" s="626" t="s">
        <v>3324</v>
      </c>
      <c r="G84" s="626" t="s">
        <v>3519</v>
      </c>
      <c r="H84" s="626" t="s">
        <v>526</v>
      </c>
      <c r="I84" s="626" t="s">
        <v>3520</v>
      </c>
      <c r="J84" s="626" t="s">
        <v>3521</v>
      </c>
      <c r="K84" s="626" t="s">
        <v>2190</v>
      </c>
      <c r="L84" s="627">
        <v>429.45</v>
      </c>
      <c r="M84" s="627">
        <v>429.45</v>
      </c>
      <c r="N84" s="626">
        <v>1</v>
      </c>
      <c r="O84" s="690">
        <v>0.5</v>
      </c>
      <c r="P84" s="627">
        <v>429.45</v>
      </c>
      <c r="Q84" s="642">
        <v>1</v>
      </c>
      <c r="R84" s="626">
        <v>1</v>
      </c>
      <c r="S84" s="642">
        <v>1</v>
      </c>
      <c r="T84" s="690">
        <v>0.5</v>
      </c>
      <c r="U84" s="672">
        <v>1</v>
      </c>
    </row>
    <row r="85" spans="1:21" ht="14.4" customHeight="1" x14ac:dyDescent="0.3">
      <c r="A85" s="625">
        <v>6</v>
      </c>
      <c r="B85" s="626" t="s">
        <v>527</v>
      </c>
      <c r="C85" s="626">
        <v>89301062</v>
      </c>
      <c r="D85" s="688" t="s">
        <v>3561</v>
      </c>
      <c r="E85" s="689" t="s">
        <v>3340</v>
      </c>
      <c r="F85" s="626" t="s">
        <v>3324</v>
      </c>
      <c r="G85" s="626" t="s">
        <v>3522</v>
      </c>
      <c r="H85" s="626" t="s">
        <v>526</v>
      </c>
      <c r="I85" s="626" t="s">
        <v>3523</v>
      </c>
      <c r="J85" s="626" t="s">
        <v>3524</v>
      </c>
      <c r="K85" s="626" t="s">
        <v>3525</v>
      </c>
      <c r="L85" s="627">
        <v>134.13</v>
      </c>
      <c r="M85" s="627">
        <v>402.39</v>
      </c>
      <c r="N85" s="626">
        <v>3</v>
      </c>
      <c r="O85" s="690">
        <v>1</v>
      </c>
      <c r="P85" s="627"/>
      <c r="Q85" s="642">
        <v>0</v>
      </c>
      <c r="R85" s="626"/>
      <c r="S85" s="642">
        <v>0</v>
      </c>
      <c r="T85" s="690"/>
      <c r="U85" s="672">
        <v>0</v>
      </c>
    </row>
    <row r="86" spans="1:21" ht="14.4" customHeight="1" x14ac:dyDescent="0.3">
      <c r="A86" s="625">
        <v>6</v>
      </c>
      <c r="B86" s="626" t="s">
        <v>527</v>
      </c>
      <c r="C86" s="626">
        <v>89301062</v>
      </c>
      <c r="D86" s="688" t="s">
        <v>3561</v>
      </c>
      <c r="E86" s="689" t="s">
        <v>3340</v>
      </c>
      <c r="F86" s="626" t="s">
        <v>3324</v>
      </c>
      <c r="G86" s="626" t="s">
        <v>3526</v>
      </c>
      <c r="H86" s="626" t="s">
        <v>526</v>
      </c>
      <c r="I86" s="626" t="s">
        <v>3527</v>
      </c>
      <c r="J86" s="626" t="s">
        <v>3528</v>
      </c>
      <c r="K86" s="626" t="s">
        <v>1465</v>
      </c>
      <c r="L86" s="627">
        <v>0</v>
      </c>
      <c r="M86" s="627">
        <v>0</v>
      </c>
      <c r="N86" s="626">
        <v>3</v>
      </c>
      <c r="O86" s="690">
        <v>1.5</v>
      </c>
      <c r="P86" s="627">
        <v>0</v>
      </c>
      <c r="Q86" s="642"/>
      <c r="R86" s="626">
        <v>2</v>
      </c>
      <c r="S86" s="642">
        <v>0.66666666666666663</v>
      </c>
      <c r="T86" s="690">
        <v>0.5</v>
      </c>
      <c r="U86" s="672">
        <v>0.33333333333333331</v>
      </c>
    </row>
    <row r="87" spans="1:21" ht="14.4" customHeight="1" x14ac:dyDescent="0.3">
      <c r="A87" s="625">
        <v>6</v>
      </c>
      <c r="B87" s="626" t="s">
        <v>527</v>
      </c>
      <c r="C87" s="626">
        <v>89301062</v>
      </c>
      <c r="D87" s="688" t="s">
        <v>3561</v>
      </c>
      <c r="E87" s="689" t="s">
        <v>3340</v>
      </c>
      <c r="F87" s="626" t="s">
        <v>3325</v>
      </c>
      <c r="G87" s="626" t="s">
        <v>3529</v>
      </c>
      <c r="H87" s="626" t="s">
        <v>526</v>
      </c>
      <c r="I87" s="626" t="s">
        <v>959</v>
      </c>
      <c r="J87" s="626" t="s">
        <v>3530</v>
      </c>
      <c r="K87" s="626"/>
      <c r="L87" s="627">
        <v>0</v>
      </c>
      <c r="M87" s="627">
        <v>0</v>
      </c>
      <c r="N87" s="626">
        <v>1</v>
      </c>
      <c r="O87" s="690">
        <v>1</v>
      </c>
      <c r="P87" s="627">
        <v>0</v>
      </c>
      <c r="Q87" s="642"/>
      <c r="R87" s="626">
        <v>1</v>
      </c>
      <c r="S87" s="642">
        <v>1</v>
      </c>
      <c r="T87" s="690">
        <v>1</v>
      </c>
      <c r="U87" s="672">
        <v>1</v>
      </c>
    </row>
    <row r="88" spans="1:21" ht="14.4" customHeight="1" x14ac:dyDescent="0.3">
      <c r="A88" s="625">
        <v>6</v>
      </c>
      <c r="B88" s="626" t="s">
        <v>527</v>
      </c>
      <c r="C88" s="626">
        <v>89301062</v>
      </c>
      <c r="D88" s="688" t="s">
        <v>3561</v>
      </c>
      <c r="E88" s="689" t="s">
        <v>3340</v>
      </c>
      <c r="F88" s="626" t="s">
        <v>3326</v>
      </c>
      <c r="G88" s="626" t="s">
        <v>3348</v>
      </c>
      <c r="H88" s="626" t="s">
        <v>526</v>
      </c>
      <c r="I88" s="626" t="s">
        <v>3360</v>
      </c>
      <c r="J88" s="626" t="s">
        <v>3361</v>
      </c>
      <c r="K88" s="626" t="s">
        <v>3362</v>
      </c>
      <c r="L88" s="627">
        <v>864.39</v>
      </c>
      <c r="M88" s="627">
        <v>32846.819999999985</v>
      </c>
      <c r="N88" s="626">
        <v>38</v>
      </c>
      <c r="O88" s="690">
        <v>38</v>
      </c>
      <c r="P88" s="627">
        <v>30253.649999999987</v>
      </c>
      <c r="Q88" s="642">
        <v>0.92105263157894735</v>
      </c>
      <c r="R88" s="626">
        <v>35</v>
      </c>
      <c r="S88" s="642">
        <v>0.92105263157894735</v>
      </c>
      <c r="T88" s="690">
        <v>35</v>
      </c>
      <c r="U88" s="672">
        <v>0.92105263157894735</v>
      </c>
    </row>
    <row r="89" spans="1:21" ht="14.4" customHeight="1" x14ac:dyDescent="0.3">
      <c r="A89" s="625">
        <v>6</v>
      </c>
      <c r="B89" s="626" t="s">
        <v>527</v>
      </c>
      <c r="C89" s="626">
        <v>89301062</v>
      </c>
      <c r="D89" s="688" t="s">
        <v>3561</v>
      </c>
      <c r="E89" s="689" t="s">
        <v>3340</v>
      </c>
      <c r="F89" s="626" t="s">
        <v>3326</v>
      </c>
      <c r="G89" s="626" t="s">
        <v>3348</v>
      </c>
      <c r="H89" s="626" t="s">
        <v>526</v>
      </c>
      <c r="I89" s="626" t="s">
        <v>3531</v>
      </c>
      <c r="J89" s="626" t="s">
        <v>3532</v>
      </c>
      <c r="K89" s="626" t="s">
        <v>3533</v>
      </c>
      <c r="L89" s="627">
        <v>2541.6799999999998</v>
      </c>
      <c r="M89" s="627">
        <v>2541.6799999999998</v>
      </c>
      <c r="N89" s="626">
        <v>1</v>
      </c>
      <c r="O89" s="690">
        <v>1</v>
      </c>
      <c r="P89" s="627"/>
      <c r="Q89" s="642">
        <v>0</v>
      </c>
      <c r="R89" s="626"/>
      <c r="S89" s="642">
        <v>0</v>
      </c>
      <c r="T89" s="690"/>
      <c r="U89" s="672">
        <v>0</v>
      </c>
    </row>
    <row r="90" spans="1:21" ht="14.4" customHeight="1" x14ac:dyDescent="0.3">
      <c r="A90" s="625">
        <v>6</v>
      </c>
      <c r="B90" s="626" t="s">
        <v>527</v>
      </c>
      <c r="C90" s="626">
        <v>89301062</v>
      </c>
      <c r="D90" s="688" t="s">
        <v>3561</v>
      </c>
      <c r="E90" s="689" t="s">
        <v>3340</v>
      </c>
      <c r="F90" s="626" t="s">
        <v>3326</v>
      </c>
      <c r="G90" s="626" t="s">
        <v>3348</v>
      </c>
      <c r="H90" s="626" t="s">
        <v>526</v>
      </c>
      <c r="I90" s="626" t="s">
        <v>3534</v>
      </c>
      <c r="J90" s="626" t="s">
        <v>3535</v>
      </c>
      <c r="K90" s="626" t="s">
        <v>3536</v>
      </c>
      <c r="L90" s="627">
        <v>338.94</v>
      </c>
      <c r="M90" s="627">
        <v>338.94</v>
      </c>
      <c r="N90" s="626">
        <v>1</v>
      </c>
      <c r="O90" s="690">
        <v>1</v>
      </c>
      <c r="P90" s="627">
        <v>338.94</v>
      </c>
      <c r="Q90" s="642">
        <v>1</v>
      </c>
      <c r="R90" s="626">
        <v>1</v>
      </c>
      <c r="S90" s="642">
        <v>1</v>
      </c>
      <c r="T90" s="690">
        <v>1</v>
      </c>
      <c r="U90" s="672">
        <v>1</v>
      </c>
    </row>
    <row r="91" spans="1:21" ht="14.4" customHeight="1" x14ac:dyDescent="0.3">
      <c r="A91" s="625">
        <v>6</v>
      </c>
      <c r="B91" s="626" t="s">
        <v>527</v>
      </c>
      <c r="C91" s="626">
        <v>89301062</v>
      </c>
      <c r="D91" s="688" t="s">
        <v>3561</v>
      </c>
      <c r="E91" s="689" t="s">
        <v>3340</v>
      </c>
      <c r="F91" s="626" t="s">
        <v>3326</v>
      </c>
      <c r="G91" s="626" t="s">
        <v>3348</v>
      </c>
      <c r="H91" s="626" t="s">
        <v>526</v>
      </c>
      <c r="I91" s="626" t="s">
        <v>3352</v>
      </c>
      <c r="J91" s="626" t="s">
        <v>3353</v>
      </c>
      <c r="K91" s="626" t="s">
        <v>3354</v>
      </c>
      <c r="L91" s="627">
        <v>1978.94</v>
      </c>
      <c r="M91" s="627">
        <v>140504.74000000011</v>
      </c>
      <c r="N91" s="626">
        <v>71</v>
      </c>
      <c r="O91" s="690">
        <v>71</v>
      </c>
      <c r="P91" s="627">
        <v>126652.16000000011</v>
      </c>
      <c r="Q91" s="642">
        <v>0.90140845070422537</v>
      </c>
      <c r="R91" s="626">
        <v>64</v>
      </c>
      <c r="S91" s="642">
        <v>0.90140845070422537</v>
      </c>
      <c r="T91" s="690">
        <v>64</v>
      </c>
      <c r="U91" s="672">
        <v>0.90140845070422537</v>
      </c>
    </row>
    <row r="92" spans="1:21" ht="14.4" customHeight="1" x14ac:dyDescent="0.3">
      <c r="A92" s="625">
        <v>6</v>
      </c>
      <c r="B92" s="626" t="s">
        <v>527</v>
      </c>
      <c r="C92" s="626">
        <v>89301062</v>
      </c>
      <c r="D92" s="688" t="s">
        <v>3561</v>
      </c>
      <c r="E92" s="689" t="s">
        <v>3340</v>
      </c>
      <c r="F92" s="626" t="s">
        <v>3326</v>
      </c>
      <c r="G92" s="626" t="s">
        <v>3348</v>
      </c>
      <c r="H92" s="626" t="s">
        <v>526</v>
      </c>
      <c r="I92" s="626" t="s">
        <v>3422</v>
      </c>
      <c r="J92" s="626" t="s">
        <v>3423</v>
      </c>
      <c r="K92" s="626" t="s">
        <v>3424</v>
      </c>
      <c r="L92" s="627">
        <v>700</v>
      </c>
      <c r="M92" s="627">
        <v>1400</v>
      </c>
      <c r="N92" s="626">
        <v>2</v>
      </c>
      <c r="O92" s="690">
        <v>2</v>
      </c>
      <c r="P92" s="627">
        <v>1400</v>
      </c>
      <c r="Q92" s="642">
        <v>1</v>
      </c>
      <c r="R92" s="626">
        <v>2</v>
      </c>
      <c r="S92" s="642">
        <v>1</v>
      </c>
      <c r="T92" s="690">
        <v>2</v>
      </c>
      <c r="U92" s="672">
        <v>1</v>
      </c>
    </row>
    <row r="93" spans="1:21" ht="14.4" customHeight="1" x14ac:dyDescent="0.3">
      <c r="A93" s="625">
        <v>6</v>
      </c>
      <c r="B93" s="626" t="s">
        <v>527</v>
      </c>
      <c r="C93" s="626">
        <v>89301062</v>
      </c>
      <c r="D93" s="688" t="s">
        <v>3561</v>
      </c>
      <c r="E93" s="689" t="s">
        <v>3341</v>
      </c>
      <c r="F93" s="626" t="s">
        <v>3324</v>
      </c>
      <c r="G93" s="626" t="s">
        <v>3380</v>
      </c>
      <c r="H93" s="626" t="s">
        <v>526</v>
      </c>
      <c r="I93" s="626" t="s">
        <v>904</v>
      </c>
      <c r="J93" s="626" t="s">
        <v>905</v>
      </c>
      <c r="K93" s="626" t="s">
        <v>906</v>
      </c>
      <c r="L93" s="627">
        <v>400.21</v>
      </c>
      <c r="M93" s="627">
        <v>800.42</v>
      </c>
      <c r="N93" s="626">
        <v>2</v>
      </c>
      <c r="O93" s="690">
        <v>2</v>
      </c>
      <c r="P93" s="627"/>
      <c r="Q93" s="642">
        <v>0</v>
      </c>
      <c r="R93" s="626"/>
      <c r="S93" s="642">
        <v>0</v>
      </c>
      <c r="T93" s="690"/>
      <c r="U93" s="672">
        <v>0</v>
      </c>
    </row>
    <row r="94" spans="1:21" ht="14.4" customHeight="1" x14ac:dyDescent="0.3">
      <c r="A94" s="625">
        <v>6</v>
      </c>
      <c r="B94" s="626" t="s">
        <v>527</v>
      </c>
      <c r="C94" s="626">
        <v>89301062</v>
      </c>
      <c r="D94" s="688" t="s">
        <v>3561</v>
      </c>
      <c r="E94" s="689" t="s">
        <v>3341</v>
      </c>
      <c r="F94" s="626" t="s">
        <v>3324</v>
      </c>
      <c r="G94" s="626" t="s">
        <v>3537</v>
      </c>
      <c r="H94" s="626" t="s">
        <v>526</v>
      </c>
      <c r="I94" s="626" t="s">
        <v>3538</v>
      </c>
      <c r="J94" s="626" t="s">
        <v>1368</v>
      </c>
      <c r="K94" s="626" t="s">
        <v>3178</v>
      </c>
      <c r="L94" s="627">
        <v>115.3</v>
      </c>
      <c r="M94" s="627">
        <v>230.6</v>
      </c>
      <c r="N94" s="626">
        <v>2</v>
      </c>
      <c r="O94" s="690">
        <v>2</v>
      </c>
      <c r="P94" s="627">
        <v>230.6</v>
      </c>
      <c r="Q94" s="642">
        <v>1</v>
      </c>
      <c r="R94" s="626">
        <v>2</v>
      </c>
      <c r="S94" s="642">
        <v>1</v>
      </c>
      <c r="T94" s="690">
        <v>2</v>
      </c>
      <c r="U94" s="672">
        <v>1</v>
      </c>
    </row>
    <row r="95" spans="1:21" ht="14.4" customHeight="1" x14ac:dyDescent="0.3">
      <c r="A95" s="625">
        <v>6</v>
      </c>
      <c r="B95" s="626" t="s">
        <v>527</v>
      </c>
      <c r="C95" s="626">
        <v>89301062</v>
      </c>
      <c r="D95" s="688" t="s">
        <v>3561</v>
      </c>
      <c r="E95" s="689" t="s">
        <v>3341</v>
      </c>
      <c r="F95" s="626" t="s">
        <v>3324</v>
      </c>
      <c r="G95" s="626" t="s">
        <v>3539</v>
      </c>
      <c r="H95" s="626" t="s">
        <v>1053</v>
      </c>
      <c r="I95" s="626" t="s">
        <v>1161</v>
      </c>
      <c r="J95" s="626" t="s">
        <v>1162</v>
      </c>
      <c r="K95" s="626" t="s">
        <v>1163</v>
      </c>
      <c r="L95" s="627">
        <v>232.44</v>
      </c>
      <c r="M95" s="627">
        <v>464.88</v>
      </c>
      <c r="N95" s="626">
        <v>2</v>
      </c>
      <c r="O95" s="690">
        <v>1</v>
      </c>
      <c r="P95" s="627">
        <v>464.88</v>
      </c>
      <c r="Q95" s="642">
        <v>1</v>
      </c>
      <c r="R95" s="626">
        <v>2</v>
      </c>
      <c r="S95" s="642">
        <v>1</v>
      </c>
      <c r="T95" s="690">
        <v>1</v>
      </c>
      <c r="U95" s="672">
        <v>1</v>
      </c>
    </row>
    <row r="96" spans="1:21" ht="14.4" customHeight="1" x14ac:dyDescent="0.3">
      <c r="A96" s="625">
        <v>6</v>
      </c>
      <c r="B96" s="626" t="s">
        <v>527</v>
      </c>
      <c r="C96" s="626">
        <v>89301062</v>
      </c>
      <c r="D96" s="688" t="s">
        <v>3561</v>
      </c>
      <c r="E96" s="689" t="s">
        <v>3341</v>
      </c>
      <c r="F96" s="626" t="s">
        <v>3324</v>
      </c>
      <c r="G96" s="626" t="s">
        <v>3540</v>
      </c>
      <c r="H96" s="626" t="s">
        <v>1053</v>
      </c>
      <c r="I96" s="626" t="s">
        <v>3541</v>
      </c>
      <c r="J96" s="626" t="s">
        <v>3160</v>
      </c>
      <c r="K96" s="626" t="s">
        <v>3542</v>
      </c>
      <c r="L96" s="627">
        <v>887.05</v>
      </c>
      <c r="M96" s="627">
        <v>1774.1</v>
      </c>
      <c r="N96" s="626">
        <v>2</v>
      </c>
      <c r="O96" s="690">
        <v>1</v>
      </c>
      <c r="P96" s="627">
        <v>1774.1</v>
      </c>
      <c r="Q96" s="642">
        <v>1</v>
      </c>
      <c r="R96" s="626">
        <v>2</v>
      </c>
      <c r="S96" s="642">
        <v>1</v>
      </c>
      <c r="T96" s="690">
        <v>1</v>
      </c>
      <c r="U96" s="672">
        <v>1</v>
      </c>
    </row>
    <row r="97" spans="1:21" ht="14.4" customHeight="1" x14ac:dyDescent="0.3">
      <c r="A97" s="625">
        <v>6</v>
      </c>
      <c r="B97" s="626" t="s">
        <v>527</v>
      </c>
      <c r="C97" s="626">
        <v>89301062</v>
      </c>
      <c r="D97" s="688" t="s">
        <v>3561</v>
      </c>
      <c r="E97" s="689" t="s">
        <v>3341</v>
      </c>
      <c r="F97" s="626" t="s">
        <v>3324</v>
      </c>
      <c r="G97" s="626" t="s">
        <v>3359</v>
      </c>
      <c r="H97" s="626" t="s">
        <v>1053</v>
      </c>
      <c r="I97" s="626" t="s">
        <v>1066</v>
      </c>
      <c r="J97" s="626" t="s">
        <v>1067</v>
      </c>
      <c r="K97" s="626" t="s">
        <v>3146</v>
      </c>
      <c r="L97" s="627">
        <v>96.63</v>
      </c>
      <c r="M97" s="627">
        <v>96.63</v>
      </c>
      <c r="N97" s="626">
        <v>1</v>
      </c>
      <c r="O97" s="690">
        <v>1</v>
      </c>
      <c r="P97" s="627"/>
      <c r="Q97" s="642">
        <v>0</v>
      </c>
      <c r="R97" s="626"/>
      <c r="S97" s="642">
        <v>0</v>
      </c>
      <c r="T97" s="690"/>
      <c r="U97" s="672">
        <v>0</v>
      </c>
    </row>
    <row r="98" spans="1:21" ht="14.4" customHeight="1" x14ac:dyDescent="0.3">
      <c r="A98" s="625">
        <v>6</v>
      </c>
      <c r="B98" s="626" t="s">
        <v>527</v>
      </c>
      <c r="C98" s="626">
        <v>89301062</v>
      </c>
      <c r="D98" s="688" t="s">
        <v>3561</v>
      </c>
      <c r="E98" s="689" t="s">
        <v>3341</v>
      </c>
      <c r="F98" s="626" t="s">
        <v>3324</v>
      </c>
      <c r="G98" s="626" t="s">
        <v>3404</v>
      </c>
      <c r="H98" s="626" t="s">
        <v>526</v>
      </c>
      <c r="I98" s="626" t="s">
        <v>3405</v>
      </c>
      <c r="J98" s="626" t="s">
        <v>656</v>
      </c>
      <c r="K98" s="626" t="s">
        <v>3406</v>
      </c>
      <c r="L98" s="627">
        <v>61.86</v>
      </c>
      <c r="M98" s="627">
        <v>61.86</v>
      </c>
      <c r="N98" s="626">
        <v>1</v>
      </c>
      <c r="O98" s="690">
        <v>1</v>
      </c>
      <c r="P98" s="627"/>
      <c r="Q98" s="642">
        <v>0</v>
      </c>
      <c r="R98" s="626"/>
      <c r="S98" s="642">
        <v>0</v>
      </c>
      <c r="T98" s="690"/>
      <c r="U98" s="672">
        <v>0</v>
      </c>
    </row>
    <row r="99" spans="1:21" ht="14.4" customHeight="1" x14ac:dyDescent="0.3">
      <c r="A99" s="625">
        <v>6</v>
      </c>
      <c r="B99" s="626" t="s">
        <v>527</v>
      </c>
      <c r="C99" s="626">
        <v>89301062</v>
      </c>
      <c r="D99" s="688" t="s">
        <v>3561</v>
      </c>
      <c r="E99" s="689" t="s">
        <v>3341</v>
      </c>
      <c r="F99" s="626" t="s">
        <v>3324</v>
      </c>
      <c r="G99" s="626" t="s">
        <v>3501</v>
      </c>
      <c r="H99" s="626" t="s">
        <v>526</v>
      </c>
      <c r="I99" s="626" t="s">
        <v>682</v>
      </c>
      <c r="J99" s="626" t="s">
        <v>3502</v>
      </c>
      <c r="K99" s="626" t="s">
        <v>3503</v>
      </c>
      <c r="L99" s="627">
        <v>0</v>
      </c>
      <c r="M99" s="627">
        <v>0</v>
      </c>
      <c r="N99" s="626">
        <v>1</v>
      </c>
      <c r="O99" s="690">
        <v>1</v>
      </c>
      <c r="P99" s="627">
        <v>0</v>
      </c>
      <c r="Q99" s="642"/>
      <c r="R99" s="626">
        <v>1</v>
      </c>
      <c r="S99" s="642">
        <v>1</v>
      </c>
      <c r="T99" s="690">
        <v>1</v>
      </c>
      <c r="U99" s="672">
        <v>1</v>
      </c>
    </row>
    <row r="100" spans="1:21" ht="14.4" customHeight="1" x14ac:dyDescent="0.3">
      <c r="A100" s="625">
        <v>6</v>
      </c>
      <c r="B100" s="626" t="s">
        <v>527</v>
      </c>
      <c r="C100" s="626">
        <v>89301062</v>
      </c>
      <c r="D100" s="688" t="s">
        <v>3561</v>
      </c>
      <c r="E100" s="689" t="s">
        <v>3341</v>
      </c>
      <c r="F100" s="626" t="s">
        <v>3326</v>
      </c>
      <c r="G100" s="626" t="s">
        <v>3348</v>
      </c>
      <c r="H100" s="626" t="s">
        <v>526</v>
      </c>
      <c r="I100" s="626" t="s">
        <v>3360</v>
      </c>
      <c r="J100" s="626" t="s">
        <v>3361</v>
      </c>
      <c r="K100" s="626" t="s">
        <v>3362</v>
      </c>
      <c r="L100" s="627">
        <v>864.39</v>
      </c>
      <c r="M100" s="627">
        <v>4321.95</v>
      </c>
      <c r="N100" s="626">
        <v>5</v>
      </c>
      <c r="O100" s="690">
        <v>5</v>
      </c>
      <c r="P100" s="627">
        <v>3457.56</v>
      </c>
      <c r="Q100" s="642">
        <v>0.8</v>
      </c>
      <c r="R100" s="626">
        <v>4</v>
      </c>
      <c r="S100" s="642">
        <v>0.8</v>
      </c>
      <c r="T100" s="690">
        <v>4</v>
      </c>
      <c r="U100" s="672">
        <v>0.8</v>
      </c>
    </row>
    <row r="101" spans="1:21" ht="14.4" customHeight="1" x14ac:dyDescent="0.3">
      <c r="A101" s="625">
        <v>6</v>
      </c>
      <c r="B101" s="626" t="s">
        <v>527</v>
      </c>
      <c r="C101" s="626">
        <v>89301062</v>
      </c>
      <c r="D101" s="688" t="s">
        <v>3561</v>
      </c>
      <c r="E101" s="689" t="s">
        <v>3341</v>
      </c>
      <c r="F101" s="626" t="s">
        <v>3326</v>
      </c>
      <c r="G101" s="626" t="s">
        <v>3348</v>
      </c>
      <c r="H101" s="626" t="s">
        <v>526</v>
      </c>
      <c r="I101" s="626" t="s">
        <v>3543</v>
      </c>
      <c r="J101" s="626" t="s">
        <v>3544</v>
      </c>
      <c r="K101" s="626"/>
      <c r="L101" s="627">
        <v>199.89</v>
      </c>
      <c r="M101" s="627">
        <v>199.89</v>
      </c>
      <c r="N101" s="626">
        <v>1</v>
      </c>
      <c r="O101" s="690">
        <v>1</v>
      </c>
      <c r="P101" s="627"/>
      <c r="Q101" s="642">
        <v>0</v>
      </c>
      <c r="R101" s="626"/>
      <c r="S101" s="642">
        <v>0</v>
      </c>
      <c r="T101" s="690"/>
      <c r="U101" s="672">
        <v>0</v>
      </c>
    </row>
    <row r="102" spans="1:21" ht="14.4" customHeight="1" x14ac:dyDescent="0.3">
      <c r="A102" s="625">
        <v>6</v>
      </c>
      <c r="B102" s="626" t="s">
        <v>527</v>
      </c>
      <c r="C102" s="626">
        <v>89301062</v>
      </c>
      <c r="D102" s="688" t="s">
        <v>3561</v>
      </c>
      <c r="E102" s="689" t="s">
        <v>3341</v>
      </c>
      <c r="F102" s="626" t="s">
        <v>3326</v>
      </c>
      <c r="G102" s="626" t="s">
        <v>3348</v>
      </c>
      <c r="H102" s="626" t="s">
        <v>526</v>
      </c>
      <c r="I102" s="626" t="s">
        <v>3352</v>
      </c>
      <c r="J102" s="626" t="s">
        <v>3353</v>
      </c>
      <c r="K102" s="626" t="s">
        <v>3354</v>
      </c>
      <c r="L102" s="627">
        <v>1978.94</v>
      </c>
      <c r="M102" s="627">
        <v>27705.16</v>
      </c>
      <c r="N102" s="626">
        <v>14</v>
      </c>
      <c r="O102" s="690">
        <v>14</v>
      </c>
      <c r="P102" s="627">
        <v>23747.279999999999</v>
      </c>
      <c r="Q102" s="642">
        <v>0.8571428571428571</v>
      </c>
      <c r="R102" s="626">
        <v>12</v>
      </c>
      <c r="S102" s="642">
        <v>0.8571428571428571</v>
      </c>
      <c r="T102" s="690">
        <v>12</v>
      </c>
      <c r="U102" s="672">
        <v>0.8571428571428571</v>
      </c>
    </row>
    <row r="103" spans="1:21" ht="14.4" customHeight="1" x14ac:dyDescent="0.3">
      <c r="A103" s="625">
        <v>6</v>
      </c>
      <c r="B103" s="626" t="s">
        <v>527</v>
      </c>
      <c r="C103" s="626">
        <v>89301062</v>
      </c>
      <c r="D103" s="688" t="s">
        <v>3561</v>
      </c>
      <c r="E103" s="689" t="s">
        <v>3341</v>
      </c>
      <c r="F103" s="626" t="s">
        <v>3326</v>
      </c>
      <c r="G103" s="626" t="s">
        <v>3425</v>
      </c>
      <c r="H103" s="626" t="s">
        <v>526</v>
      </c>
      <c r="I103" s="626" t="s">
        <v>3545</v>
      </c>
      <c r="J103" s="626" t="s">
        <v>3546</v>
      </c>
      <c r="K103" s="626" t="s">
        <v>3547</v>
      </c>
      <c r="L103" s="627">
        <v>3500</v>
      </c>
      <c r="M103" s="627">
        <v>3500</v>
      </c>
      <c r="N103" s="626">
        <v>1</v>
      </c>
      <c r="O103" s="690">
        <v>1</v>
      </c>
      <c r="P103" s="627"/>
      <c r="Q103" s="642">
        <v>0</v>
      </c>
      <c r="R103" s="626"/>
      <c r="S103" s="642">
        <v>0</v>
      </c>
      <c r="T103" s="690"/>
      <c r="U103" s="672">
        <v>0</v>
      </c>
    </row>
    <row r="104" spans="1:21" ht="14.4" customHeight="1" x14ac:dyDescent="0.3">
      <c r="A104" s="625">
        <v>6</v>
      </c>
      <c r="B104" s="626" t="s">
        <v>527</v>
      </c>
      <c r="C104" s="626">
        <v>89301062</v>
      </c>
      <c r="D104" s="688" t="s">
        <v>3561</v>
      </c>
      <c r="E104" s="689" t="s">
        <v>3342</v>
      </c>
      <c r="F104" s="626" t="s">
        <v>3324</v>
      </c>
      <c r="G104" s="626" t="s">
        <v>3501</v>
      </c>
      <c r="H104" s="626" t="s">
        <v>526</v>
      </c>
      <c r="I104" s="626" t="s">
        <v>682</v>
      </c>
      <c r="J104" s="626" t="s">
        <v>3502</v>
      </c>
      <c r="K104" s="626" t="s">
        <v>3503</v>
      </c>
      <c r="L104" s="627">
        <v>0</v>
      </c>
      <c r="M104" s="627">
        <v>0</v>
      </c>
      <c r="N104" s="626">
        <v>2</v>
      </c>
      <c r="O104" s="690">
        <v>1</v>
      </c>
      <c r="P104" s="627">
        <v>0</v>
      </c>
      <c r="Q104" s="642"/>
      <c r="R104" s="626">
        <v>2</v>
      </c>
      <c r="S104" s="642">
        <v>1</v>
      </c>
      <c r="T104" s="690">
        <v>1</v>
      </c>
      <c r="U104" s="672">
        <v>1</v>
      </c>
    </row>
    <row r="105" spans="1:21" ht="14.4" customHeight="1" x14ac:dyDescent="0.3">
      <c r="A105" s="625">
        <v>6</v>
      </c>
      <c r="B105" s="626" t="s">
        <v>527</v>
      </c>
      <c r="C105" s="626">
        <v>89301062</v>
      </c>
      <c r="D105" s="688" t="s">
        <v>3561</v>
      </c>
      <c r="E105" s="689" t="s">
        <v>3342</v>
      </c>
      <c r="F105" s="626" t="s">
        <v>3326</v>
      </c>
      <c r="G105" s="626" t="s">
        <v>3348</v>
      </c>
      <c r="H105" s="626" t="s">
        <v>526</v>
      </c>
      <c r="I105" s="626" t="s">
        <v>3360</v>
      </c>
      <c r="J105" s="626" t="s">
        <v>3361</v>
      </c>
      <c r="K105" s="626" t="s">
        <v>3362</v>
      </c>
      <c r="L105" s="627">
        <v>864.39</v>
      </c>
      <c r="M105" s="627">
        <v>864.39</v>
      </c>
      <c r="N105" s="626">
        <v>1</v>
      </c>
      <c r="O105" s="690">
        <v>1</v>
      </c>
      <c r="P105" s="627">
        <v>864.39</v>
      </c>
      <c r="Q105" s="642">
        <v>1</v>
      </c>
      <c r="R105" s="626">
        <v>1</v>
      </c>
      <c r="S105" s="642">
        <v>1</v>
      </c>
      <c r="T105" s="690">
        <v>1</v>
      </c>
      <c r="U105" s="672">
        <v>1</v>
      </c>
    </row>
    <row r="106" spans="1:21" ht="14.4" customHeight="1" x14ac:dyDescent="0.3">
      <c r="A106" s="625">
        <v>6</v>
      </c>
      <c r="B106" s="626" t="s">
        <v>527</v>
      </c>
      <c r="C106" s="626">
        <v>89301062</v>
      </c>
      <c r="D106" s="688" t="s">
        <v>3561</v>
      </c>
      <c r="E106" s="689" t="s">
        <v>3342</v>
      </c>
      <c r="F106" s="626" t="s">
        <v>3326</v>
      </c>
      <c r="G106" s="626" t="s">
        <v>3348</v>
      </c>
      <c r="H106" s="626" t="s">
        <v>526</v>
      </c>
      <c r="I106" s="626" t="s">
        <v>3352</v>
      </c>
      <c r="J106" s="626" t="s">
        <v>3353</v>
      </c>
      <c r="K106" s="626" t="s">
        <v>3354</v>
      </c>
      <c r="L106" s="627">
        <v>1978.94</v>
      </c>
      <c r="M106" s="627">
        <v>9894.7000000000007</v>
      </c>
      <c r="N106" s="626">
        <v>5</v>
      </c>
      <c r="O106" s="690">
        <v>5</v>
      </c>
      <c r="P106" s="627">
        <v>9894.7000000000007</v>
      </c>
      <c r="Q106" s="642">
        <v>1</v>
      </c>
      <c r="R106" s="626">
        <v>5</v>
      </c>
      <c r="S106" s="642">
        <v>1</v>
      </c>
      <c r="T106" s="690">
        <v>5</v>
      </c>
      <c r="U106" s="672">
        <v>1</v>
      </c>
    </row>
    <row r="107" spans="1:21" ht="14.4" customHeight="1" x14ac:dyDescent="0.3">
      <c r="A107" s="625">
        <v>6</v>
      </c>
      <c r="B107" s="626" t="s">
        <v>527</v>
      </c>
      <c r="C107" s="626">
        <v>89301062</v>
      </c>
      <c r="D107" s="688" t="s">
        <v>3561</v>
      </c>
      <c r="E107" s="689" t="s">
        <v>3343</v>
      </c>
      <c r="F107" s="626" t="s">
        <v>3324</v>
      </c>
      <c r="G107" s="626" t="s">
        <v>3548</v>
      </c>
      <c r="H107" s="626" t="s">
        <v>1053</v>
      </c>
      <c r="I107" s="626" t="s">
        <v>1240</v>
      </c>
      <c r="J107" s="626" t="s">
        <v>1241</v>
      </c>
      <c r="K107" s="626" t="s">
        <v>3131</v>
      </c>
      <c r="L107" s="627">
        <v>69.86</v>
      </c>
      <c r="M107" s="627">
        <v>139.72</v>
      </c>
      <c r="N107" s="626">
        <v>2</v>
      </c>
      <c r="O107" s="690">
        <v>1</v>
      </c>
      <c r="P107" s="627"/>
      <c r="Q107" s="642">
        <v>0</v>
      </c>
      <c r="R107" s="626"/>
      <c r="S107" s="642">
        <v>0</v>
      </c>
      <c r="T107" s="690"/>
      <c r="U107" s="672">
        <v>0</v>
      </c>
    </row>
    <row r="108" spans="1:21" ht="14.4" customHeight="1" x14ac:dyDescent="0.3">
      <c r="A108" s="625">
        <v>6</v>
      </c>
      <c r="B108" s="626" t="s">
        <v>527</v>
      </c>
      <c r="C108" s="626">
        <v>89301062</v>
      </c>
      <c r="D108" s="688" t="s">
        <v>3561</v>
      </c>
      <c r="E108" s="689" t="s">
        <v>3343</v>
      </c>
      <c r="F108" s="626" t="s">
        <v>3324</v>
      </c>
      <c r="G108" s="626" t="s">
        <v>3549</v>
      </c>
      <c r="H108" s="626" t="s">
        <v>1053</v>
      </c>
      <c r="I108" s="626" t="s">
        <v>1141</v>
      </c>
      <c r="J108" s="626" t="s">
        <v>1142</v>
      </c>
      <c r="K108" s="626" t="s">
        <v>3166</v>
      </c>
      <c r="L108" s="627">
        <v>162.13</v>
      </c>
      <c r="M108" s="627">
        <v>1134.9099999999999</v>
      </c>
      <c r="N108" s="626">
        <v>7</v>
      </c>
      <c r="O108" s="690">
        <v>1</v>
      </c>
      <c r="P108" s="627">
        <v>162.13</v>
      </c>
      <c r="Q108" s="642">
        <v>0.14285714285714288</v>
      </c>
      <c r="R108" s="626">
        <v>1</v>
      </c>
      <c r="S108" s="642">
        <v>0.14285714285714285</v>
      </c>
      <c r="T108" s="690"/>
      <c r="U108" s="672">
        <v>0</v>
      </c>
    </row>
    <row r="109" spans="1:21" ht="14.4" customHeight="1" x14ac:dyDescent="0.3">
      <c r="A109" s="625">
        <v>6</v>
      </c>
      <c r="B109" s="626" t="s">
        <v>527</v>
      </c>
      <c r="C109" s="626">
        <v>89301062</v>
      </c>
      <c r="D109" s="688" t="s">
        <v>3561</v>
      </c>
      <c r="E109" s="689" t="s">
        <v>3343</v>
      </c>
      <c r="F109" s="626" t="s">
        <v>3324</v>
      </c>
      <c r="G109" s="626" t="s">
        <v>3550</v>
      </c>
      <c r="H109" s="626" t="s">
        <v>526</v>
      </c>
      <c r="I109" s="626" t="s">
        <v>3551</v>
      </c>
      <c r="J109" s="626" t="s">
        <v>3552</v>
      </c>
      <c r="K109" s="626" t="s">
        <v>3553</v>
      </c>
      <c r="L109" s="627">
        <v>0</v>
      </c>
      <c r="M109" s="627">
        <v>0</v>
      </c>
      <c r="N109" s="626">
        <v>2</v>
      </c>
      <c r="O109" s="690">
        <v>1</v>
      </c>
      <c r="P109" s="627">
        <v>0</v>
      </c>
      <c r="Q109" s="642"/>
      <c r="R109" s="626">
        <v>2</v>
      </c>
      <c r="S109" s="642">
        <v>1</v>
      </c>
      <c r="T109" s="690">
        <v>1</v>
      </c>
      <c r="U109" s="672">
        <v>1</v>
      </c>
    </row>
    <row r="110" spans="1:21" ht="14.4" customHeight="1" x14ac:dyDescent="0.3">
      <c r="A110" s="625">
        <v>6</v>
      </c>
      <c r="B110" s="626" t="s">
        <v>527</v>
      </c>
      <c r="C110" s="626">
        <v>89301062</v>
      </c>
      <c r="D110" s="688" t="s">
        <v>3561</v>
      </c>
      <c r="E110" s="689" t="s">
        <v>3343</v>
      </c>
      <c r="F110" s="626" t="s">
        <v>3324</v>
      </c>
      <c r="G110" s="626" t="s">
        <v>3554</v>
      </c>
      <c r="H110" s="626" t="s">
        <v>1053</v>
      </c>
      <c r="I110" s="626" t="s">
        <v>3555</v>
      </c>
      <c r="J110" s="626" t="s">
        <v>3556</v>
      </c>
      <c r="K110" s="626" t="s">
        <v>1766</v>
      </c>
      <c r="L110" s="627">
        <v>578.23</v>
      </c>
      <c r="M110" s="627">
        <v>578.23</v>
      </c>
      <c r="N110" s="626">
        <v>1</v>
      </c>
      <c r="O110" s="690"/>
      <c r="P110" s="627">
        <v>578.23</v>
      </c>
      <c r="Q110" s="642">
        <v>1</v>
      </c>
      <c r="R110" s="626">
        <v>1</v>
      </c>
      <c r="S110" s="642">
        <v>1</v>
      </c>
      <c r="T110" s="690"/>
      <c r="U110" s="672"/>
    </row>
    <row r="111" spans="1:21" ht="14.4" customHeight="1" x14ac:dyDescent="0.3">
      <c r="A111" s="625">
        <v>6</v>
      </c>
      <c r="B111" s="626" t="s">
        <v>527</v>
      </c>
      <c r="C111" s="626">
        <v>89301062</v>
      </c>
      <c r="D111" s="688" t="s">
        <v>3561</v>
      </c>
      <c r="E111" s="689" t="s">
        <v>3344</v>
      </c>
      <c r="F111" s="626" t="s">
        <v>3326</v>
      </c>
      <c r="G111" s="626" t="s">
        <v>3418</v>
      </c>
      <c r="H111" s="626" t="s">
        <v>526</v>
      </c>
      <c r="I111" s="626" t="s">
        <v>3419</v>
      </c>
      <c r="J111" s="626" t="s">
        <v>3420</v>
      </c>
      <c r="K111" s="626" t="s">
        <v>3421</v>
      </c>
      <c r="L111" s="627">
        <v>410</v>
      </c>
      <c r="M111" s="627">
        <v>2050</v>
      </c>
      <c r="N111" s="626">
        <v>5</v>
      </c>
      <c r="O111" s="690">
        <v>5</v>
      </c>
      <c r="P111" s="627">
        <v>2050</v>
      </c>
      <c r="Q111" s="642">
        <v>1</v>
      </c>
      <c r="R111" s="626">
        <v>5</v>
      </c>
      <c r="S111" s="642">
        <v>1</v>
      </c>
      <c r="T111" s="690">
        <v>5</v>
      </c>
      <c r="U111" s="672">
        <v>1</v>
      </c>
    </row>
    <row r="112" spans="1:21" ht="14.4" customHeight="1" x14ac:dyDescent="0.3">
      <c r="A112" s="625">
        <v>6</v>
      </c>
      <c r="B112" s="626" t="s">
        <v>527</v>
      </c>
      <c r="C112" s="626">
        <v>89301062</v>
      </c>
      <c r="D112" s="688" t="s">
        <v>3561</v>
      </c>
      <c r="E112" s="689" t="s">
        <v>3344</v>
      </c>
      <c r="F112" s="626" t="s">
        <v>3326</v>
      </c>
      <c r="G112" s="626" t="s">
        <v>3348</v>
      </c>
      <c r="H112" s="626" t="s">
        <v>526</v>
      </c>
      <c r="I112" s="626" t="s">
        <v>3360</v>
      </c>
      <c r="J112" s="626" t="s">
        <v>3361</v>
      </c>
      <c r="K112" s="626" t="s">
        <v>3362</v>
      </c>
      <c r="L112" s="627">
        <v>864.39</v>
      </c>
      <c r="M112" s="627">
        <v>57049.739999999976</v>
      </c>
      <c r="N112" s="626">
        <v>66</v>
      </c>
      <c r="O112" s="690">
        <v>66</v>
      </c>
      <c r="P112" s="627">
        <v>51863.399999999972</v>
      </c>
      <c r="Q112" s="642">
        <v>0.90909090909090895</v>
      </c>
      <c r="R112" s="626">
        <v>60</v>
      </c>
      <c r="S112" s="642">
        <v>0.90909090909090906</v>
      </c>
      <c r="T112" s="690">
        <v>60</v>
      </c>
      <c r="U112" s="672">
        <v>0.90909090909090906</v>
      </c>
    </row>
    <row r="113" spans="1:21" ht="14.4" customHeight="1" x14ac:dyDescent="0.3">
      <c r="A113" s="625">
        <v>6</v>
      </c>
      <c r="B113" s="626" t="s">
        <v>527</v>
      </c>
      <c r="C113" s="626">
        <v>89301062</v>
      </c>
      <c r="D113" s="688" t="s">
        <v>3561</v>
      </c>
      <c r="E113" s="689" t="s">
        <v>3344</v>
      </c>
      <c r="F113" s="626" t="s">
        <v>3326</v>
      </c>
      <c r="G113" s="626" t="s">
        <v>3348</v>
      </c>
      <c r="H113" s="626" t="s">
        <v>526</v>
      </c>
      <c r="I113" s="626" t="s">
        <v>3366</v>
      </c>
      <c r="J113" s="626" t="s">
        <v>3367</v>
      </c>
      <c r="K113" s="626" t="s">
        <v>3368</v>
      </c>
      <c r="L113" s="627">
        <v>852.07</v>
      </c>
      <c r="M113" s="627">
        <v>2556.21</v>
      </c>
      <c r="N113" s="626">
        <v>3</v>
      </c>
      <c r="O113" s="690">
        <v>3</v>
      </c>
      <c r="P113" s="627"/>
      <c r="Q113" s="642">
        <v>0</v>
      </c>
      <c r="R113" s="626"/>
      <c r="S113" s="642">
        <v>0</v>
      </c>
      <c r="T113" s="690"/>
      <c r="U113" s="672">
        <v>0</v>
      </c>
    </row>
    <row r="114" spans="1:21" ht="14.4" customHeight="1" x14ac:dyDescent="0.3">
      <c r="A114" s="625">
        <v>6</v>
      </c>
      <c r="B114" s="626" t="s">
        <v>527</v>
      </c>
      <c r="C114" s="626">
        <v>89301062</v>
      </c>
      <c r="D114" s="688" t="s">
        <v>3561</v>
      </c>
      <c r="E114" s="689" t="s">
        <v>3344</v>
      </c>
      <c r="F114" s="626" t="s">
        <v>3326</v>
      </c>
      <c r="G114" s="626" t="s">
        <v>3348</v>
      </c>
      <c r="H114" s="626" t="s">
        <v>526</v>
      </c>
      <c r="I114" s="626" t="s">
        <v>3352</v>
      </c>
      <c r="J114" s="626" t="s">
        <v>3353</v>
      </c>
      <c r="K114" s="626" t="s">
        <v>3354</v>
      </c>
      <c r="L114" s="627">
        <v>1978.94</v>
      </c>
      <c r="M114" s="627">
        <v>164252.02000000014</v>
      </c>
      <c r="N114" s="626">
        <v>83</v>
      </c>
      <c r="O114" s="690">
        <v>83</v>
      </c>
      <c r="P114" s="627">
        <v>150399.44000000012</v>
      </c>
      <c r="Q114" s="642">
        <v>0.91566265060240959</v>
      </c>
      <c r="R114" s="626">
        <v>76</v>
      </c>
      <c r="S114" s="642">
        <v>0.91566265060240959</v>
      </c>
      <c r="T114" s="690">
        <v>76</v>
      </c>
      <c r="U114" s="672">
        <v>0.91566265060240959</v>
      </c>
    </row>
    <row r="115" spans="1:21" ht="14.4" customHeight="1" x14ac:dyDescent="0.3">
      <c r="A115" s="625">
        <v>6</v>
      </c>
      <c r="B115" s="626" t="s">
        <v>527</v>
      </c>
      <c r="C115" s="626">
        <v>89301062</v>
      </c>
      <c r="D115" s="688" t="s">
        <v>3561</v>
      </c>
      <c r="E115" s="689" t="s">
        <v>3344</v>
      </c>
      <c r="F115" s="626" t="s">
        <v>3326</v>
      </c>
      <c r="G115" s="626" t="s">
        <v>3348</v>
      </c>
      <c r="H115" s="626" t="s">
        <v>526</v>
      </c>
      <c r="I115" s="626" t="s">
        <v>3422</v>
      </c>
      <c r="J115" s="626" t="s">
        <v>3423</v>
      </c>
      <c r="K115" s="626" t="s">
        <v>3424</v>
      </c>
      <c r="L115" s="627">
        <v>700</v>
      </c>
      <c r="M115" s="627">
        <v>1400</v>
      </c>
      <c r="N115" s="626">
        <v>2</v>
      </c>
      <c r="O115" s="690">
        <v>2</v>
      </c>
      <c r="P115" s="627">
        <v>1400</v>
      </c>
      <c r="Q115" s="642">
        <v>1</v>
      </c>
      <c r="R115" s="626">
        <v>2</v>
      </c>
      <c r="S115" s="642">
        <v>1</v>
      </c>
      <c r="T115" s="690">
        <v>2</v>
      </c>
      <c r="U115" s="672">
        <v>1</v>
      </c>
    </row>
    <row r="116" spans="1:21" ht="14.4" customHeight="1" x14ac:dyDescent="0.3">
      <c r="A116" s="625">
        <v>6</v>
      </c>
      <c r="B116" s="626" t="s">
        <v>527</v>
      </c>
      <c r="C116" s="626">
        <v>89301062</v>
      </c>
      <c r="D116" s="688" t="s">
        <v>3561</v>
      </c>
      <c r="E116" s="689" t="s">
        <v>3344</v>
      </c>
      <c r="F116" s="626" t="s">
        <v>3326</v>
      </c>
      <c r="G116" s="626" t="s">
        <v>3425</v>
      </c>
      <c r="H116" s="626" t="s">
        <v>526</v>
      </c>
      <c r="I116" s="626" t="s">
        <v>3426</v>
      </c>
      <c r="J116" s="626" t="s">
        <v>3427</v>
      </c>
      <c r="K116" s="626" t="s">
        <v>3428</v>
      </c>
      <c r="L116" s="627">
        <v>0</v>
      </c>
      <c r="M116" s="627">
        <v>0</v>
      </c>
      <c r="N116" s="626">
        <v>4</v>
      </c>
      <c r="O116" s="690">
        <v>4</v>
      </c>
      <c r="P116" s="627"/>
      <c r="Q116" s="642"/>
      <c r="R116" s="626"/>
      <c r="S116" s="642">
        <v>0</v>
      </c>
      <c r="T116" s="690"/>
      <c r="U116" s="672">
        <v>0</v>
      </c>
    </row>
    <row r="117" spans="1:21" ht="14.4" customHeight="1" x14ac:dyDescent="0.3">
      <c r="A117" s="625">
        <v>6</v>
      </c>
      <c r="B117" s="626" t="s">
        <v>527</v>
      </c>
      <c r="C117" s="626">
        <v>89301062</v>
      </c>
      <c r="D117" s="688" t="s">
        <v>3561</v>
      </c>
      <c r="E117" s="689" t="s">
        <v>3345</v>
      </c>
      <c r="F117" s="626" t="s">
        <v>3324</v>
      </c>
      <c r="G117" s="626" t="s">
        <v>3519</v>
      </c>
      <c r="H117" s="626" t="s">
        <v>526</v>
      </c>
      <c r="I117" s="626" t="s">
        <v>3520</v>
      </c>
      <c r="J117" s="626" t="s">
        <v>3521</v>
      </c>
      <c r="K117" s="626" t="s">
        <v>2190</v>
      </c>
      <c r="L117" s="627">
        <v>429.45</v>
      </c>
      <c r="M117" s="627">
        <v>858.9</v>
      </c>
      <c r="N117" s="626">
        <v>2</v>
      </c>
      <c r="O117" s="690">
        <v>1</v>
      </c>
      <c r="P117" s="627"/>
      <c r="Q117" s="642">
        <v>0</v>
      </c>
      <c r="R117" s="626"/>
      <c r="S117" s="642">
        <v>0</v>
      </c>
      <c r="T117" s="690"/>
      <c r="U117" s="672">
        <v>0</v>
      </c>
    </row>
    <row r="118" spans="1:21" ht="14.4" customHeight="1" x14ac:dyDescent="0.3">
      <c r="A118" s="625">
        <v>6</v>
      </c>
      <c r="B118" s="626" t="s">
        <v>527</v>
      </c>
      <c r="C118" s="626">
        <v>89301062</v>
      </c>
      <c r="D118" s="688" t="s">
        <v>3561</v>
      </c>
      <c r="E118" s="689" t="s">
        <v>3346</v>
      </c>
      <c r="F118" s="626" t="s">
        <v>3326</v>
      </c>
      <c r="G118" s="626" t="s">
        <v>3348</v>
      </c>
      <c r="H118" s="626" t="s">
        <v>526</v>
      </c>
      <c r="I118" s="626" t="s">
        <v>3360</v>
      </c>
      <c r="J118" s="626" t="s">
        <v>3361</v>
      </c>
      <c r="K118" s="626" t="s">
        <v>3362</v>
      </c>
      <c r="L118" s="627">
        <v>864.39</v>
      </c>
      <c r="M118" s="627">
        <v>864.39</v>
      </c>
      <c r="N118" s="626">
        <v>1</v>
      </c>
      <c r="O118" s="690">
        <v>1</v>
      </c>
      <c r="P118" s="627">
        <v>864.39</v>
      </c>
      <c r="Q118" s="642">
        <v>1</v>
      </c>
      <c r="R118" s="626">
        <v>1</v>
      </c>
      <c r="S118" s="642">
        <v>1</v>
      </c>
      <c r="T118" s="690">
        <v>1</v>
      </c>
      <c r="U118" s="672">
        <v>1</v>
      </c>
    </row>
    <row r="119" spans="1:21" ht="14.4" customHeight="1" x14ac:dyDescent="0.3">
      <c r="A119" s="625">
        <v>6</v>
      </c>
      <c r="B119" s="626" t="s">
        <v>527</v>
      </c>
      <c r="C119" s="626">
        <v>89301062</v>
      </c>
      <c r="D119" s="688" t="s">
        <v>3561</v>
      </c>
      <c r="E119" s="689" t="s">
        <v>3346</v>
      </c>
      <c r="F119" s="626" t="s">
        <v>3326</v>
      </c>
      <c r="G119" s="626" t="s">
        <v>3348</v>
      </c>
      <c r="H119" s="626" t="s">
        <v>526</v>
      </c>
      <c r="I119" s="626" t="s">
        <v>3352</v>
      </c>
      <c r="J119" s="626" t="s">
        <v>3353</v>
      </c>
      <c r="K119" s="626" t="s">
        <v>3354</v>
      </c>
      <c r="L119" s="627">
        <v>1978.94</v>
      </c>
      <c r="M119" s="627">
        <v>7915.76</v>
      </c>
      <c r="N119" s="626">
        <v>4</v>
      </c>
      <c r="O119" s="690">
        <v>4</v>
      </c>
      <c r="P119" s="627">
        <v>7915.76</v>
      </c>
      <c r="Q119" s="642">
        <v>1</v>
      </c>
      <c r="R119" s="626">
        <v>4</v>
      </c>
      <c r="S119" s="642">
        <v>1</v>
      </c>
      <c r="T119" s="690">
        <v>4</v>
      </c>
      <c r="U119" s="672">
        <v>1</v>
      </c>
    </row>
    <row r="120" spans="1:21" ht="14.4" customHeight="1" x14ac:dyDescent="0.3">
      <c r="A120" s="625">
        <v>6</v>
      </c>
      <c r="B120" s="626" t="s">
        <v>527</v>
      </c>
      <c r="C120" s="626">
        <v>89301062</v>
      </c>
      <c r="D120" s="688" t="s">
        <v>3561</v>
      </c>
      <c r="E120" s="689" t="s">
        <v>3347</v>
      </c>
      <c r="F120" s="626" t="s">
        <v>3326</v>
      </c>
      <c r="G120" s="626" t="s">
        <v>3348</v>
      </c>
      <c r="H120" s="626" t="s">
        <v>526</v>
      </c>
      <c r="I120" s="626" t="s">
        <v>3360</v>
      </c>
      <c r="J120" s="626" t="s">
        <v>3361</v>
      </c>
      <c r="K120" s="626" t="s">
        <v>3362</v>
      </c>
      <c r="L120" s="627">
        <v>864.39</v>
      </c>
      <c r="M120" s="627">
        <v>864.39</v>
      </c>
      <c r="N120" s="626">
        <v>1</v>
      </c>
      <c r="O120" s="690">
        <v>1</v>
      </c>
      <c r="P120" s="627">
        <v>864.39</v>
      </c>
      <c r="Q120" s="642">
        <v>1</v>
      </c>
      <c r="R120" s="626">
        <v>1</v>
      </c>
      <c r="S120" s="642">
        <v>1</v>
      </c>
      <c r="T120" s="690">
        <v>1</v>
      </c>
      <c r="U120" s="672">
        <v>1</v>
      </c>
    </row>
    <row r="121" spans="1:21" ht="14.4" customHeight="1" x14ac:dyDescent="0.3">
      <c r="A121" s="625">
        <v>6</v>
      </c>
      <c r="B121" s="626" t="s">
        <v>527</v>
      </c>
      <c r="C121" s="626">
        <v>89301062</v>
      </c>
      <c r="D121" s="688" t="s">
        <v>3561</v>
      </c>
      <c r="E121" s="689" t="s">
        <v>3347</v>
      </c>
      <c r="F121" s="626" t="s">
        <v>3326</v>
      </c>
      <c r="G121" s="626" t="s">
        <v>3348</v>
      </c>
      <c r="H121" s="626" t="s">
        <v>526</v>
      </c>
      <c r="I121" s="626" t="s">
        <v>3352</v>
      </c>
      <c r="J121" s="626" t="s">
        <v>3353</v>
      </c>
      <c r="K121" s="626" t="s">
        <v>3354</v>
      </c>
      <c r="L121" s="627">
        <v>1978.94</v>
      </c>
      <c r="M121" s="627">
        <v>7915.76</v>
      </c>
      <c r="N121" s="626">
        <v>4</v>
      </c>
      <c r="O121" s="690">
        <v>4</v>
      </c>
      <c r="P121" s="627">
        <v>3957.88</v>
      </c>
      <c r="Q121" s="642">
        <v>0.5</v>
      </c>
      <c r="R121" s="626">
        <v>2</v>
      </c>
      <c r="S121" s="642">
        <v>0.5</v>
      </c>
      <c r="T121" s="690">
        <v>2</v>
      </c>
      <c r="U121" s="672">
        <v>0.5</v>
      </c>
    </row>
    <row r="122" spans="1:21" ht="14.4" customHeight="1" x14ac:dyDescent="0.3">
      <c r="A122" s="625">
        <v>6</v>
      </c>
      <c r="B122" s="626" t="s">
        <v>527</v>
      </c>
      <c r="C122" s="626">
        <v>89301065</v>
      </c>
      <c r="D122" s="688" t="s">
        <v>3562</v>
      </c>
      <c r="E122" s="689" t="s">
        <v>3339</v>
      </c>
      <c r="F122" s="626" t="s">
        <v>3326</v>
      </c>
      <c r="G122" s="626" t="s">
        <v>3348</v>
      </c>
      <c r="H122" s="626" t="s">
        <v>526</v>
      </c>
      <c r="I122" s="626" t="s">
        <v>3352</v>
      </c>
      <c r="J122" s="626" t="s">
        <v>3353</v>
      </c>
      <c r="K122" s="626" t="s">
        <v>3354</v>
      </c>
      <c r="L122" s="627">
        <v>1978.94</v>
      </c>
      <c r="M122" s="627">
        <v>1978.94</v>
      </c>
      <c r="N122" s="626">
        <v>1</v>
      </c>
      <c r="O122" s="690">
        <v>1</v>
      </c>
      <c r="P122" s="627">
        <v>1978.94</v>
      </c>
      <c r="Q122" s="642">
        <v>1</v>
      </c>
      <c r="R122" s="626">
        <v>1</v>
      </c>
      <c r="S122" s="642">
        <v>1</v>
      </c>
      <c r="T122" s="690">
        <v>1</v>
      </c>
      <c r="U122" s="672">
        <v>1</v>
      </c>
    </row>
    <row r="123" spans="1:21" ht="14.4" customHeight="1" x14ac:dyDescent="0.3">
      <c r="A123" s="625">
        <v>6</v>
      </c>
      <c r="B123" s="626" t="s">
        <v>527</v>
      </c>
      <c r="C123" s="626">
        <v>89301061</v>
      </c>
      <c r="D123" s="688" t="s">
        <v>3563</v>
      </c>
      <c r="E123" s="689" t="s">
        <v>3342</v>
      </c>
      <c r="F123" s="626" t="s">
        <v>3324</v>
      </c>
      <c r="G123" s="626" t="s">
        <v>3380</v>
      </c>
      <c r="H123" s="626" t="s">
        <v>526</v>
      </c>
      <c r="I123" s="626" t="s">
        <v>904</v>
      </c>
      <c r="J123" s="626" t="s">
        <v>905</v>
      </c>
      <c r="K123" s="626" t="s">
        <v>906</v>
      </c>
      <c r="L123" s="627">
        <v>400.21</v>
      </c>
      <c r="M123" s="627">
        <v>400.21</v>
      </c>
      <c r="N123" s="626">
        <v>1</v>
      </c>
      <c r="O123" s="690">
        <v>0.5</v>
      </c>
      <c r="P123" s="627">
        <v>400.21</v>
      </c>
      <c r="Q123" s="642">
        <v>1</v>
      </c>
      <c r="R123" s="626">
        <v>1</v>
      </c>
      <c r="S123" s="642">
        <v>1</v>
      </c>
      <c r="T123" s="690">
        <v>0.5</v>
      </c>
      <c r="U123" s="672">
        <v>1</v>
      </c>
    </row>
    <row r="124" spans="1:21" ht="14.4" customHeight="1" thickBot="1" x14ac:dyDescent="0.35">
      <c r="A124" s="631">
        <v>6</v>
      </c>
      <c r="B124" s="632" t="s">
        <v>527</v>
      </c>
      <c r="C124" s="632">
        <v>89301061</v>
      </c>
      <c r="D124" s="691" t="s">
        <v>3563</v>
      </c>
      <c r="E124" s="692" t="s">
        <v>3342</v>
      </c>
      <c r="F124" s="632" t="s">
        <v>3324</v>
      </c>
      <c r="G124" s="632" t="s">
        <v>3557</v>
      </c>
      <c r="H124" s="632" t="s">
        <v>1053</v>
      </c>
      <c r="I124" s="632" t="s">
        <v>3558</v>
      </c>
      <c r="J124" s="632" t="s">
        <v>3559</v>
      </c>
      <c r="K124" s="632" t="s">
        <v>3560</v>
      </c>
      <c r="L124" s="633">
        <v>612.08000000000004</v>
      </c>
      <c r="M124" s="633">
        <v>612.08000000000004</v>
      </c>
      <c r="N124" s="632">
        <v>1</v>
      </c>
      <c r="O124" s="693">
        <v>0.5</v>
      </c>
      <c r="P124" s="633">
        <v>612.08000000000004</v>
      </c>
      <c r="Q124" s="643">
        <v>1</v>
      </c>
      <c r="R124" s="632">
        <v>1</v>
      </c>
      <c r="S124" s="643">
        <v>1</v>
      </c>
      <c r="T124" s="693">
        <v>0.5</v>
      </c>
      <c r="U124" s="673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74" t="s">
        <v>3564</v>
      </c>
      <c r="B1" s="474"/>
      <c r="C1" s="474"/>
      <c r="D1" s="474"/>
      <c r="E1" s="474"/>
      <c r="F1" s="474"/>
    </row>
    <row r="2" spans="1:6" ht="14.4" customHeight="1" thickBot="1" x14ac:dyDescent="0.35">
      <c r="A2" s="580" t="s">
        <v>297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75" t="s">
        <v>257</v>
      </c>
      <c r="C3" s="476"/>
      <c r="D3" s="477" t="s">
        <v>256</v>
      </c>
      <c r="E3" s="476"/>
      <c r="F3" s="180" t="s">
        <v>6</v>
      </c>
    </row>
    <row r="4" spans="1:6" ht="14.4" customHeight="1" thickBot="1" x14ac:dyDescent="0.35">
      <c r="A4" s="637" t="s">
        <v>280</v>
      </c>
      <c r="B4" s="638" t="s">
        <v>17</v>
      </c>
      <c r="C4" s="639" t="s">
        <v>5</v>
      </c>
      <c r="D4" s="638" t="s">
        <v>17</v>
      </c>
      <c r="E4" s="639" t="s">
        <v>5</v>
      </c>
      <c r="F4" s="640" t="s">
        <v>17</v>
      </c>
    </row>
    <row r="5" spans="1:6" ht="14.4" customHeight="1" x14ac:dyDescent="0.3">
      <c r="A5" s="651" t="s">
        <v>3340</v>
      </c>
      <c r="B5" s="623">
        <v>592.48</v>
      </c>
      <c r="C5" s="641">
        <v>0.15864914728225507</v>
      </c>
      <c r="D5" s="623">
        <v>3142.05</v>
      </c>
      <c r="E5" s="641">
        <v>0.8413508527177449</v>
      </c>
      <c r="F5" s="624">
        <v>3734.53</v>
      </c>
    </row>
    <row r="6" spans="1:6" ht="14.4" customHeight="1" x14ac:dyDescent="0.3">
      <c r="A6" s="652" t="s">
        <v>3343</v>
      </c>
      <c r="B6" s="629"/>
      <c r="C6" s="642">
        <v>0</v>
      </c>
      <c r="D6" s="629">
        <v>1852.86</v>
      </c>
      <c r="E6" s="642">
        <v>1</v>
      </c>
      <c r="F6" s="630">
        <v>1852.86</v>
      </c>
    </row>
    <row r="7" spans="1:6" ht="14.4" customHeight="1" x14ac:dyDescent="0.3">
      <c r="A7" s="652" t="s">
        <v>3339</v>
      </c>
      <c r="B7" s="629"/>
      <c r="C7" s="642">
        <v>0</v>
      </c>
      <c r="D7" s="629">
        <v>2128.0299999999997</v>
      </c>
      <c r="E7" s="642">
        <v>1</v>
      </c>
      <c r="F7" s="630">
        <v>2128.0299999999997</v>
      </c>
    </row>
    <row r="8" spans="1:6" ht="14.4" customHeight="1" x14ac:dyDescent="0.3">
      <c r="A8" s="652" t="s">
        <v>3338</v>
      </c>
      <c r="B8" s="629"/>
      <c r="C8" s="642">
        <v>0</v>
      </c>
      <c r="D8" s="629">
        <v>738.8</v>
      </c>
      <c r="E8" s="642">
        <v>1</v>
      </c>
      <c r="F8" s="630">
        <v>738.8</v>
      </c>
    </row>
    <row r="9" spans="1:6" ht="14.4" customHeight="1" x14ac:dyDescent="0.3">
      <c r="A9" s="652" t="s">
        <v>3342</v>
      </c>
      <c r="B9" s="629"/>
      <c r="C9" s="642">
        <v>0</v>
      </c>
      <c r="D9" s="629">
        <v>612.08000000000004</v>
      </c>
      <c r="E9" s="642">
        <v>1</v>
      </c>
      <c r="F9" s="630">
        <v>612.08000000000004</v>
      </c>
    </row>
    <row r="10" spans="1:6" ht="14.4" customHeight="1" x14ac:dyDescent="0.3">
      <c r="A10" s="652" t="s">
        <v>3337</v>
      </c>
      <c r="B10" s="629"/>
      <c r="C10" s="642">
        <v>0</v>
      </c>
      <c r="D10" s="629">
        <v>48.31</v>
      </c>
      <c r="E10" s="642">
        <v>1</v>
      </c>
      <c r="F10" s="630">
        <v>48.31</v>
      </c>
    </row>
    <row r="11" spans="1:6" ht="14.4" customHeight="1" thickBot="1" x14ac:dyDescent="0.35">
      <c r="A11" s="653" t="s">
        <v>3341</v>
      </c>
      <c r="B11" s="644"/>
      <c r="C11" s="645">
        <v>0</v>
      </c>
      <c r="D11" s="644">
        <v>2335.6099999999997</v>
      </c>
      <c r="E11" s="645">
        <v>1</v>
      </c>
      <c r="F11" s="646">
        <v>2335.6099999999997</v>
      </c>
    </row>
    <row r="12" spans="1:6" ht="14.4" customHeight="1" thickBot="1" x14ac:dyDescent="0.35">
      <c r="A12" s="647" t="s">
        <v>6</v>
      </c>
      <c r="B12" s="648">
        <v>592.48</v>
      </c>
      <c r="C12" s="649">
        <v>5.1743983958386829E-2</v>
      </c>
      <c r="D12" s="648">
        <v>10857.739999999998</v>
      </c>
      <c r="E12" s="649">
        <v>0.94825601604161303</v>
      </c>
      <c r="F12" s="650">
        <v>11450.22</v>
      </c>
    </row>
    <row r="13" spans="1:6" ht="14.4" customHeight="1" thickBot="1" x14ac:dyDescent="0.35"/>
    <row r="14" spans="1:6" ht="14.4" customHeight="1" x14ac:dyDescent="0.3">
      <c r="A14" s="651" t="s">
        <v>3015</v>
      </c>
      <c r="B14" s="623">
        <v>505.71999999999997</v>
      </c>
      <c r="C14" s="641">
        <v>1</v>
      </c>
      <c r="D14" s="623"/>
      <c r="E14" s="641">
        <v>0</v>
      </c>
      <c r="F14" s="624">
        <v>505.71999999999997</v>
      </c>
    </row>
    <row r="15" spans="1:6" ht="14.4" customHeight="1" x14ac:dyDescent="0.3">
      <c r="A15" s="652" t="s">
        <v>3021</v>
      </c>
      <c r="B15" s="629">
        <v>86.76</v>
      </c>
      <c r="C15" s="642">
        <v>1</v>
      </c>
      <c r="D15" s="629"/>
      <c r="E15" s="642">
        <v>0</v>
      </c>
      <c r="F15" s="630">
        <v>86.76</v>
      </c>
    </row>
    <row r="16" spans="1:6" ht="14.4" customHeight="1" x14ac:dyDescent="0.3">
      <c r="A16" s="652" t="s">
        <v>3055</v>
      </c>
      <c r="B16" s="629"/>
      <c r="C16" s="642">
        <v>0</v>
      </c>
      <c r="D16" s="629">
        <v>464.88</v>
      </c>
      <c r="E16" s="642">
        <v>1</v>
      </c>
      <c r="F16" s="630">
        <v>464.88</v>
      </c>
    </row>
    <row r="17" spans="1:6" ht="14.4" customHeight="1" x14ac:dyDescent="0.3">
      <c r="A17" s="652" t="s">
        <v>3037</v>
      </c>
      <c r="B17" s="629">
        <v>0</v>
      </c>
      <c r="C17" s="642"/>
      <c r="D17" s="629"/>
      <c r="E17" s="642"/>
      <c r="F17" s="630">
        <v>0</v>
      </c>
    </row>
    <row r="18" spans="1:6" ht="14.4" customHeight="1" x14ac:dyDescent="0.3">
      <c r="A18" s="652" t="s">
        <v>3565</v>
      </c>
      <c r="B18" s="629"/>
      <c r="C18" s="642">
        <v>0</v>
      </c>
      <c r="D18" s="629">
        <v>773.02</v>
      </c>
      <c r="E18" s="642">
        <v>1</v>
      </c>
      <c r="F18" s="630">
        <v>773.02</v>
      </c>
    </row>
    <row r="19" spans="1:6" ht="14.4" customHeight="1" x14ac:dyDescent="0.3">
      <c r="A19" s="652" t="s">
        <v>3069</v>
      </c>
      <c r="B19" s="629">
        <v>0</v>
      </c>
      <c r="C19" s="642">
        <v>0</v>
      </c>
      <c r="D19" s="629">
        <v>1249.3799999999999</v>
      </c>
      <c r="E19" s="642">
        <v>1</v>
      </c>
      <c r="F19" s="630">
        <v>1249.3799999999999</v>
      </c>
    </row>
    <row r="20" spans="1:6" ht="14.4" customHeight="1" x14ac:dyDescent="0.3">
      <c r="A20" s="652" t="s">
        <v>3566</v>
      </c>
      <c r="B20" s="629"/>
      <c r="C20" s="642">
        <v>0</v>
      </c>
      <c r="D20" s="629">
        <v>578.23</v>
      </c>
      <c r="E20" s="642">
        <v>1</v>
      </c>
      <c r="F20" s="630">
        <v>578.23</v>
      </c>
    </row>
    <row r="21" spans="1:6" ht="14.4" customHeight="1" x14ac:dyDescent="0.3">
      <c r="A21" s="652" t="s">
        <v>3023</v>
      </c>
      <c r="B21" s="629"/>
      <c r="C21" s="642">
        <v>0</v>
      </c>
      <c r="D21" s="629">
        <v>215.62</v>
      </c>
      <c r="E21" s="642">
        <v>1</v>
      </c>
      <c r="F21" s="630">
        <v>215.62</v>
      </c>
    </row>
    <row r="22" spans="1:6" ht="14.4" customHeight="1" x14ac:dyDescent="0.3">
      <c r="A22" s="652" t="s">
        <v>3082</v>
      </c>
      <c r="B22" s="629"/>
      <c r="C22" s="642">
        <v>0</v>
      </c>
      <c r="D22" s="629">
        <v>95.24</v>
      </c>
      <c r="E22" s="642">
        <v>1</v>
      </c>
      <c r="F22" s="630">
        <v>95.24</v>
      </c>
    </row>
    <row r="23" spans="1:6" ht="14.4" customHeight="1" x14ac:dyDescent="0.3">
      <c r="A23" s="652" t="s">
        <v>3044</v>
      </c>
      <c r="B23" s="629"/>
      <c r="C23" s="642">
        <v>0</v>
      </c>
      <c r="D23" s="629">
        <v>738.8</v>
      </c>
      <c r="E23" s="642">
        <v>1</v>
      </c>
      <c r="F23" s="630">
        <v>738.8</v>
      </c>
    </row>
    <row r="24" spans="1:6" ht="14.4" customHeight="1" x14ac:dyDescent="0.3">
      <c r="A24" s="652" t="s">
        <v>3012</v>
      </c>
      <c r="B24" s="629"/>
      <c r="C24" s="642">
        <v>0</v>
      </c>
      <c r="D24" s="629">
        <v>144.94</v>
      </c>
      <c r="E24" s="642">
        <v>1</v>
      </c>
      <c r="F24" s="630">
        <v>144.94</v>
      </c>
    </row>
    <row r="25" spans="1:6" ht="14.4" customHeight="1" x14ac:dyDescent="0.3">
      <c r="A25" s="652" t="s">
        <v>3046</v>
      </c>
      <c r="B25" s="629">
        <v>0</v>
      </c>
      <c r="C25" s="642"/>
      <c r="D25" s="629"/>
      <c r="E25" s="642"/>
      <c r="F25" s="630">
        <v>0</v>
      </c>
    </row>
    <row r="26" spans="1:6" ht="14.4" customHeight="1" x14ac:dyDescent="0.3">
      <c r="A26" s="652" t="s">
        <v>3567</v>
      </c>
      <c r="B26" s="629"/>
      <c r="C26" s="642">
        <v>0</v>
      </c>
      <c r="D26" s="629">
        <v>312.57</v>
      </c>
      <c r="E26" s="642">
        <v>1</v>
      </c>
      <c r="F26" s="630">
        <v>312.57</v>
      </c>
    </row>
    <row r="27" spans="1:6" ht="14.4" customHeight="1" x14ac:dyDescent="0.3">
      <c r="A27" s="652" t="s">
        <v>3051</v>
      </c>
      <c r="B27" s="629"/>
      <c r="C27" s="642">
        <v>0</v>
      </c>
      <c r="D27" s="629">
        <v>1774.1</v>
      </c>
      <c r="E27" s="642">
        <v>1</v>
      </c>
      <c r="F27" s="630">
        <v>1774.1</v>
      </c>
    </row>
    <row r="28" spans="1:6" ht="14.4" customHeight="1" x14ac:dyDescent="0.3">
      <c r="A28" s="652" t="s">
        <v>3053</v>
      </c>
      <c r="B28" s="629"/>
      <c r="C28" s="642">
        <v>0</v>
      </c>
      <c r="D28" s="629">
        <v>468.96</v>
      </c>
      <c r="E28" s="642">
        <v>1</v>
      </c>
      <c r="F28" s="630">
        <v>468.96</v>
      </c>
    </row>
    <row r="29" spans="1:6" ht="14.4" customHeight="1" x14ac:dyDescent="0.3">
      <c r="A29" s="652" t="s">
        <v>3005</v>
      </c>
      <c r="B29" s="629"/>
      <c r="C29" s="642">
        <v>0</v>
      </c>
      <c r="D29" s="629">
        <v>612.08000000000004</v>
      </c>
      <c r="E29" s="642">
        <v>1</v>
      </c>
      <c r="F29" s="630">
        <v>612.08000000000004</v>
      </c>
    </row>
    <row r="30" spans="1:6" ht="14.4" customHeight="1" x14ac:dyDescent="0.3">
      <c r="A30" s="652" t="s">
        <v>3011</v>
      </c>
      <c r="B30" s="629"/>
      <c r="C30" s="642">
        <v>0</v>
      </c>
      <c r="D30" s="629">
        <v>1134.9099999999999</v>
      </c>
      <c r="E30" s="642">
        <v>1</v>
      </c>
      <c r="F30" s="630">
        <v>1134.9099999999999</v>
      </c>
    </row>
    <row r="31" spans="1:6" ht="14.4" customHeight="1" x14ac:dyDescent="0.3">
      <c r="A31" s="652" t="s">
        <v>3076</v>
      </c>
      <c r="B31" s="629"/>
      <c r="C31" s="642">
        <v>0</v>
      </c>
      <c r="D31" s="629">
        <v>799.84</v>
      </c>
      <c r="E31" s="642">
        <v>1</v>
      </c>
      <c r="F31" s="630">
        <v>799.84</v>
      </c>
    </row>
    <row r="32" spans="1:6" ht="14.4" customHeight="1" x14ac:dyDescent="0.3">
      <c r="A32" s="652" t="s">
        <v>3024</v>
      </c>
      <c r="B32" s="629"/>
      <c r="C32" s="642">
        <v>0</v>
      </c>
      <c r="D32" s="629">
        <v>688.7</v>
      </c>
      <c r="E32" s="642">
        <v>1</v>
      </c>
      <c r="F32" s="630">
        <v>688.7</v>
      </c>
    </row>
    <row r="33" spans="1:6" ht="14.4" customHeight="1" x14ac:dyDescent="0.3">
      <c r="A33" s="652" t="s">
        <v>3019</v>
      </c>
      <c r="B33" s="629"/>
      <c r="C33" s="642">
        <v>0</v>
      </c>
      <c r="D33" s="629">
        <v>666.75</v>
      </c>
      <c r="E33" s="642">
        <v>1</v>
      </c>
      <c r="F33" s="630">
        <v>666.75</v>
      </c>
    </row>
    <row r="34" spans="1:6" ht="14.4" customHeight="1" thickBot="1" x14ac:dyDescent="0.35">
      <c r="A34" s="653" t="s">
        <v>3084</v>
      </c>
      <c r="B34" s="644"/>
      <c r="C34" s="645">
        <v>0</v>
      </c>
      <c r="D34" s="644">
        <v>139.72</v>
      </c>
      <c r="E34" s="645">
        <v>1</v>
      </c>
      <c r="F34" s="646">
        <v>139.72</v>
      </c>
    </row>
    <row r="35" spans="1:6" ht="14.4" customHeight="1" thickBot="1" x14ac:dyDescent="0.35">
      <c r="A35" s="647" t="s">
        <v>6</v>
      </c>
      <c r="B35" s="648">
        <v>592.48</v>
      </c>
      <c r="C35" s="649">
        <v>5.1743983958386829E-2</v>
      </c>
      <c r="D35" s="648">
        <v>10857.74</v>
      </c>
      <c r="E35" s="649">
        <v>0.94825601604161325</v>
      </c>
      <c r="F35" s="650">
        <v>11450.22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{16F86527-4576-4200-9CD3-047247D8882F}</x14:id>
        </ext>
      </extLst>
    </cfRule>
  </conditionalFormatting>
  <conditionalFormatting sqref="F14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{1B518AB6-E981-4D17-BED6-765914BDB683}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F86527-4576-4200-9CD3-047247D888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1B518AB6-E981-4D17-BED6-765914BDB6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74" t="s">
        <v>265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40"/>
      <c r="M1" s="440"/>
    </row>
    <row r="2" spans="1:13" ht="14.4" customHeight="1" thickBot="1" x14ac:dyDescent="0.35">
      <c r="A2" s="580" t="s">
        <v>297</v>
      </c>
      <c r="B2" s="96"/>
      <c r="C2" s="96"/>
      <c r="D2" s="96"/>
      <c r="E2" s="96"/>
      <c r="F2" s="97"/>
      <c r="G2" s="97"/>
      <c r="H2" s="353"/>
      <c r="I2" s="97"/>
      <c r="J2" s="97"/>
      <c r="K2" s="353"/>
      <c r="L2" s="97"/>
    </row>
    <row r="3" spans="1:13" ht="14.4" customHeight="1" thickBot="1" x14ac:dyDescent="0.35">
      <c r="E3" s="179" t="s">
        <v>255</v>
      </c>
      <c r="F3" s="56">
        <f>SUBTOTAL(9,F6:F1048576)</f>
        <v>11</v>
      </c>
      <c r="G3" s="56">
        <f>SUBTOTAL(9,G6:G1048576)</f>
        <v>592.48</v>
      </c>
      <c r="H3" s="57">
        <f>IF(M3=0,0,G3/M3)</f>
        <v>5.1743983958386829E-2</v>
      </c>
      <c r="I3" s="56">
        <f>SUBTOTAL(9,I6:I1048576)</f>
        <v>42</v>
      </c>
      <c r="J3" s="56">
        <f>SUBTOTAL(9,J6:J1048576)</f>
        <v>10857.739999999998</v>
      </c>
      <c r="K3" s="57">
        <f>IF(M3=0,0,J3/M3)</f>
        <v>0.94825601604161303</v>
      </c>
      <c r="L3" s="56">
        <f>SUBTOTAL(9,L6:L1048576)</f>
        <v>53</v>
      </c>
      <c r="M3" s="58">
        <f>SUBTOTAL(9,M6:M1048576)</f>
        <v>11450.22</v>
      </c>
    </row>
    <row r="4" spans="1:13" ht="14.4" customHeight="1" thickBot="1" x14ac:dyDescent="0.35">
      <c r="A4" s="54"/>
      <c r="B4" s="54"/>
      <c r="C4" s="54"/>
      <c r="D4" s="54"/>
      <c r="E4" s="55"/>
      <c r="F4" s="478" t="s">
        <v>257</v>
      </c>
      <c r="G4" s="479"/>
      <c r="H4" s="480"/>
      <c r="I4" s="481" t="s">
        <v>256</v>
      </c>
      <c r="J4" s="479"/>
      <c r="K4" s="480"/>
      <c r="L4" s="482" t="s">
        <v>6</v>
      </c>
      <c r="M4" s="483"/>
    </row>
    <row r="5" spans="1:13" ht="14.4" customHeight="1" thickBot="1" x14ac:dyDescent="0.35">
      <c r="A5" s="637" t="s">
        <v>264</v>
      </c>
      <c r="B5" s="654" t="s">
        <v>259</v>
      </c>
      <c r="C5" s="654" t="s">
        <v>175</v>
      </c>
      <c r="D5" s="654" t="s">
        <v>260</v>
      </c>
      <c r="E5" s="654" t="s">
        <v>261</v>
      </c>
      <c r="F5" s="655" t="s">
        <v>31</v>
      </c>
      <c r="G5" s="655" t="s">
        <v>17</v>
      </c>
      <c r="H5" s="639" t="s">
        <v>262</v>
      </c>
      <c r="I5" s="638" t="s">
        <v>31</v>
      </c>
      <c r="J5" s="655" t="s">
        <v>17</v>
      </c>
      <c r="K5" s="639" t="s">
        <v>262</v>
      </c>
      <c r="L5" s="638" t="s">
        <v>31</v>
      </c>
      <c r="M5" s="656" t="s">
        <v>17</v>
      </c>
    </row>
    <row r="6" spans="1:13" ht="14.4" customHeight="1" x14ac:dyDescent="0.3">
      <c r="A6" s="619" t="s">
        <v>3337</v>
      </c>
      <c r="B6" s="620" t="s">
        <v>3144</v>
      </c>
      <c r="C6" s="620" t="s">
        <v>1138</v>
      </c>
      <c r="D6" s="620" t="s">
        <v>1067</v>
      </c>
      <c r="E6" s="620" t="s">
        <v>3145</v>
      </c>
      <c r="F6" s="623"/>
      <c r="G6" s="623"/>
      <c r="H6" s="641">
        <v>0</v>
      </c>
      <c r="I6" s="623">
        <v>1</v>
      </c>
      <c r="J6" s="623">
        <v>48.31</v>
      </c>
      <c r="K6" s="641">
        <v>1</v>
      </c>
      <c r="L6" s="623">
        <v>1</v>
      </c>
      <c r="M6" s="624">
        <v>48.31</v>
      </c>
    </row>
    <row r="7" spans="1:13" ht="14.4" customHeight="1" x14ac:dyDescent="0.3">
      <c r="A7" s="625" t="s">
        <v>3338</v>
      </c>
      <c r="B7" s="626" t="s">
        <v>3109</v>
      </c>
      <c r="C7" s="626" t="s">
        <v>1831</v>
      </c>
      <c r="D7" s="626" t="s">
        <v>3208</v>
      </c>
      <c r="E7" s="626" t="s">
        <v>763</v>
      </c>
      <c r="F7" s="629"/>
      <c r="G7" s="629"/>
      <c r="H7" s="642">
        <v>0</v>
      </c>
      <c r="I7" s="629">
        <v>4</v>
      </c>
      <c r="J7" s="629">
        <v>738.8</v>
      </c>
      <c r="K7" s="642">
        <v>1</v>
      </c>
      <c r="L7" s="629">
        <v>4</v>
      </c>
      <c r="M7" s="630">
        <v>738.8</v>
      </c>
    </row>
    <row r="8" spans="1:13" ht="14.4" customHeight="1" x14ac:dyDescent="0.3">
      <c r="A8" s="625" t="s">
        <v>3339</v>
      </c>
      <c r="B8" s="626" t="s">
        <v>3091</v>
      </c>
      <c r="C8" s="626" t="s">
        <v>3405</v>
      </c>
      <c r="D8" s="626" t="s">
        <v>656</v>
      </c>
      <c r="E8" s="626" t="s">
        <v>3406</v>
      </c>
      <c r="F8" s="629"/>
      <c r="G8" s="629"/>
      <c r="H8" s="642">
        <v>0</v>
      </c>
      <c r="I8" s="629">
        <v>1</v>
      </c>
      <c r="J8" s="629">
        <v>95.24</v>
      </c>
      <c r="K8" s="642">
        <v>1</v>
      </c>
      <c r="L8" s="629">
        <v>1</v>
      </c>
      <c r="M8" s="630">
        <v>95.24</v>
      </c>
    </row>
    <row r="9" spans="1:13" ht="14.4" customHeight="1" x14ac:dyDescent="0.3">
      <c r="A9" s="625" t="s">
        <v>3339</v>
      </c>
      <c r="B9" s="626" t="s">
        <v>3098</v>
      </c>
      <c r="C9" s="626" t="s">
        <v>1169</v>
      </c>
      <c r="D9" s="626" t="s">
        <v>1170</v>
      </c>
      <c r="E9" s="626" t="s">
        <v>1171</v>
      </c>
      <c r="F9" s="629"/>
      <c r="G9" s="629"/>
      <c r="H9" s="642">
        <v>0</v>
      </c>
      <c r="I9" s="629">
        <v>1</v>
      </c>
      <c r="J9" s="629">
        <v>468.96</v>
      </c>
      <c r="K9" s="642">
        <v>1</v>
      </c>
      <c r="L9" s="629">
        <v>1</v>
      </c>
      <c r="M9" s="630">
        <v>468.96</v>
      </c>
    </row>
    <row r="10" spans="1:13" ht="14.4" customHeight="1" x14ac:dyDescent="0.3">
      <c r="A10" s="625" t="s">
        <v>3339</v>
      </c>
      <c r="B10" s="626" t="s">
        <v>3135</v>
      </c>
      <c r="C10" s="626" t="s">
        <v>1270</v>
      </c>
      <c r="D10" s="626" t="s">
        <v>1271</v>
      </c>
      <c r="E10" s="626" t="s">
        <v>1272</v>
      </c>
      <c r="F10" s="629"/>
      <c r="G10" s="629"/>
      <c r="H10" s="642">
        <v>0</v>
      </c>
      <c r="I10" s="629">
        <v>1</v>
      </c>
      <c r="J10" s="629">
        <v>222.25</v>
      </c>
      <c r="K10" s="642">
        <v>1</v>
      </c>
      <c r="L10" s="629">
        <v>1</v>
      </c>
      <c r="M10" s="630">
        <v>222.25</v>
      </c>
    </row>
    <row r="11" spans="1:13" ht="14.4" customHeight="1" x14ac:dyDescent="0.3">
      <c r="A11" s="625" t="s">
        <v>3339</v>
      </c>
      <c r="B11" s="626" t="s">
        <v>3135</v>
      </c>
      <c r="C11" s="626" t="s">
        <v>3373</v>
      </c>
      <c r="D11" s="626" t="s">
        <v>3374</v>
      </c>
      <c r="E11" s="626" t="s">
        <v>3375</v>
      </c>
      <c r="F11" s="629"/>
      <c r="G11" s="629"/>
      <c r="H11" s="642">
        <v>0</v>
      </c>
      <c r="I11" s="629">
        <v>2</v>
      </c>
      <c r="J11" s="629">
        <v>444.5</v>
      </c>
      <c r="K11" s="642">
        <v>1</v>
      </c>
      <c r="L11" s="629">
        <v>2</v>
      </c>
      <c r="M11" s="630">
        <v>444.5</v>
      </c>
    </row>
    <row r="12" spans="1:13" ht="14.4" customHeight="1" x14ac:dyDescent="0.3">
      <c r="A12" s="625" t="s">
        <v>3339</v>
      </c>
      <c r="B12" s="626" t="s">
        <v>3568</v>
      </c>
      <c r="C12" s="626" t="s">
        <v>3412</v>
      </c>
      <c r="D12" s="626" t="s">
        <v>3413</v>
      </c>
      <c r="E12" s="626" t="s">
        <v>3414</v>
      </c>
      <c r="F12" s="629"/>
      <c r="G12" s="629"/>
      <c r="H12" s="642">
        <v>0</v>
      </c>
      <c r="I12" s="629">
        <v>2</v>
      </c>
      <c r="J12" s="629">
        <v>208.38</v>
      </c>
      <c r="K12" s="642">
        <v>1</v>
      </c>
      <c r="L12" s="629">
        <v>2</v>
      </c>
      <c r="M12" s="630">
        <v>208.38</v>
      </c>
    </row>
    <row r="13" spans="1:13" ht="14.4" customHeight="1" x14ac:dyDescent="0.3">
      <c r="A13" s="625" t="s">
        <v>3339</v>
      </c>
      <c r="B13" s="626" t="s">
        <v>3239</v>
      </c>
      <c r="C13" s="626" t="s">
        <v>3398</v>
      </c>
      <c r="D13" s="626" t="s">
        <v>3399</v>
      </c>
      <c r="E13" s="626" t="s">
        <v>838</v>
      </c>
      <c r="F13" s="629"/>
      <c r="G13" s="629"/>
      <c r="H13" s="642">
        <v>0</v>
      </c>
      <c r="I13" s="629">
        <v>2</v>
      </c>
      <c r="J13" s="629">
        <v>275.48</v>
      </c>
      <c r="K13" s="642">
        <v>1</v>
      </c>
      <c r="L13" s="629">
        <v>2</v>
      </c>
      <c r="M13" s="630">
        <v>275.48</v>
      </c>
    </row>
    <row r="14" spans="1:13" ht="14.4" customHeight="1" x14ac:dyDescent="0.3">
      <c r="A14" s="625" t="s">
        <v>3339</v>
      </c>
      <c r="B14" s="626" t="s">
        <v>3239</v>
      </c>
      <c r="C14" s="626" t="s">
        <v>3400</v>
      </c>
      <c r="D14" s="626" t="s">
        <v>3399</v>
      </c>
      <c r="E14" s="626" t="s">
        <v>3401</v>
      </c>
      <c r="F14" s="629"/>
      <c r="G14" s="629"/>
      <c r="H14" s="642">
        <v>0</v>
      </c>
      <c r="I14" s="629">
        <v>1</v>
      </c>
      <c r="J14" s="629">
        <v>413.22</v>
      </c>
      <c r="K14" s="642">
        <v>1</v>
      </c>
      <c r="L14" s="629">
        <v>1</v>
      </c>
      <c r="M14" s="630">
        <v>413.22</v>
      </c>
    </row>
    <row r="15" spans="1:13" ht="14.4" customHeight="1" x14ac:dyDescent="0.3">
      <c r="A15" s="625" t="s">
        <v>3340</v>
      </c>
      <c r="B15" s="626" t="s">
        <v>3179</v>
      </c>
      <c r="C15" s="626" t="s">
        <v>1861</v>
      </c>
      <c r="D15" s="626" t="s">
        <v>3180</v>
      </c>
      <c r="E15" s="626" t="s">
        <v>3181</v>
      </c>
      <c r="F15" s="629"/>
      <c r="G15" s="629"/>
      <c r="H15" s="642">
        <v>0</v>
      </c>
      <c r="I15" s="629">
        <v>3</v>
      </c>
      <c r="J15" s="629">
        <v>1249.3799999999999</v>
      </c>
      <c r="K15" s="642">
        <v>1</v>
      </c>
      <c r="L15" s="629">
        <v>3</v>
      </c>
      <c r="M15" s="630">
        <v>1249.3799999999999</v>
      </c>
    </row>
    <row r="16" spans="1:13" ht="14.4" customHeight="1" x14ac:dyDescent="0.3">
      <c r="A16" s="625" t="s">
        <v>3340</v>
      </c>
      <c r="B16" s="626" t="s">
        <v>3179</v>
      </c>
      <c r="C16" s="626" t="s">
        <v>3430</v>
      </c>
      <c r="D16" s="626" t="s">
        <v>3180</v>
      </c>
      <c r="E16" s="626" t="s">
        <v>3431</v>
      </c>
      <c r="F16" s="629">
        <v>3</v>
      </c>
      <c r="G16" s="629">
        <v>0</v>
      </c>
      <c r="H16" s="642"/>
      <c r="I16" s="629"/>
      <c r="J16" s="629"/>
      <c r="K16" s="642"/>
      <c r="L16" s="629">
        <v>3</v>
      </c>
      <c r="M16" s="630">
        <v>0</v>
      </c>
    </row>
    <row r="17" spans="1:13" ht="14.4" customHeight="1" x14ac:dyDescent="0.3">
      <c r="A17" s="625" t="s">
        <v>3340</v>
      </c>
      <c r="B17" s="626" t="s">
        <v>3199</v>
      </c>
      <c r="C17" s="626" t="s">
        <v>3493</v>
      </c>
      <c r="D17" s="626" t="s">
        <v>3494</v>
      </c>
      <c r="E17" s="626" t="s">
        <v>1847</v>
      </c>
      <c r="F17" s="629">
        <v>3</v>
      </c>
      <c r="G17" s="629">
        <v>202.26</v>
      </c>
      <c r="H17" s="642">
        <v>1</v>
      </c>
      <c r="I17" s="629"/>
      <c r="J17" s="629"/>
      <c r="K17" s="642">
        <v>0</v>
      </c>
      <c r="L17" s="629">
        <v>3</v>
      </c>
      <c r="M17" s="630">
        <v>202.26</v>
      </c>
    </row>
    <row r="18" spans="1:13" ht="14.4" customHeight="1" x14ac:dyDescent="0.3">
      <c r="A18" s="625" t="s">
        <v>3340</v>
      </c>
      <c r="B18" s="626" t="s">
        <v>3199</v>
      </c>
      <c r="C18" s="626" t="s">
        <v>3495</v>
      </c>
      <c r="D18" s="626" t="s">
        <v>3494</v>
      </c>
      <c r="E18" s="626" t="s">
        <v>3496</v>
      </c>
      <c r="F18" s="629">
        <v>1</v>
      </c>
      <c r="G18" s="629">
        <v>303.45999999999998</v>
      </c>
      <c r="H18" s="642">
        <v>1</v>
      </c>
      <c r="I18" s="629"/>
      <c r="J18" s="629"/>
      <c r="K18" s="642">
        <v>0</v>
      </c>
      <c r="L18" s="629">
        <v>1</v>
      </c>
      <c r="M18" s="630">
        <v>303.45999999999998</v>
      </c>
    </row>
    <row r="19" spans="1:13" ht="14.4" customHeight="1" x14ac:dyDescent="0.3">
      <c r="A19" s="625" t="s">
        <v>3340</v>
      </c>
      <c r="B19" s="626" t="s">
        <v>3108</v>
      </c>
      <c r="C19" s="626" t="s">
        <v>3474</v>
      </c>
      <c r="D19" s="626" t="s">
        <v>1131</v>
      </c>
      <c r="E19" s="626" t="s">
        <v>1132</v>
      </c>
      <c r="F19" s="629"/>
      <c r="G19" s="629"/>
      <c r="H19" s="642">
        <v>0</v>
      </c>
      <c r="I19" s="629">
        <v>2</v>
      </c>
      <c r="J19" s="629">
        <v>215.62</v>
      </c>
      <c r="K19" s="642">
        <v>1</v>
      </c>
      <c r="L19" s="629">
        <v>2</v>
      </c>
      <c r="M19" s="630">
        <v>215.62</v>
      </c>
    </row>
    <row r="20" spans="1:13" ht="14.4" customHeight="1" x14ac:dyDescent="0.3">
      <c r="A20" s="625" t="s">
        <v>3340</v>
      </c>
      <c r="B20" s="626" t="s">
        <v>3272</v>
      </c>
      <c r="C20" s="626" t="s">
        <v>3498</v>
      </c>
      <c r="D20" s="626" t="s">
        <v>3499</v>
      </c>
      <c r="E20" s="626" t="s">
        <v>3500</v>
      </c>
      <c r="F20" s="629">
        <v>2</v>
      </c>
      <c r="G20" s="629">
        <v>0</v>
      </c>
      <c r="H20" s="642"/>
      <c r="I20" s="629"/>
      <c r="J20" s="629"/>
      <c r="K20" s="642"/>
      <c r="L20" s="629">
        <v>2</v>
      </c>
      <c r="M20" s="630">
        <v>0</v>
      </c>
    </row>
    <row r="21" spans="1:13" ht="14.4" customHeight="1" x14ac:dyDescent="0.3">
      <c r="A21" s="625" t="s">
        <v>3340</v>
      </c>
      <c r="B21" s="626" t="s">
        <v>3116</v>
      </c>
      <c r="C21" s="626" t="s">
        <v>2218</v>
      </c>
      <c r="D21" s="626" t="s">
        <v>3471</v>
      </c>
      <c r="E21" s="626" t="s">
        <v>3472</v>
      </c>
      <c r="F21" s="629">
        <v>1</v>
      </c>
      <c r="G21" s="629">
        <v>86.76</v>
      </c>
      <c r="H21" s="642">
        <v>1</v>
      </c>
      <c r="I21" s="629"/>
      <c r="J21" s="629"/>
      <c r="K21" s="642">
        <v>0</v>
      </c>
      <c r="L21" s="629">
        <v>1</v>
      </c>
      <c r="M21" s="630">
        <v>86.76</v>
      </c>
    </row>
    <row r="22" spans="1:13" ht="14.4" customHeight="1" x14ac:dyDescent="0.3">
      <c r="A22" s="625" t="s">
        <v>3340</v>
      </c>
      <c r="B22" s="626" t="s">
        <v>3133</v>
      </c>
      <c r="C22" s="626" t="s">
        <v>1243</v>
      </c>
      <c r="D22" s="626" t="s">
        <v>1244</v>
      </c>
      <c r="E22" s="626" t="s">
        <v>3134</v>
      </c>
      <c r="F22" s="629"/>
      <c r="G22" s="629"/>
      <c r="H22" s="642">
        <v>0</v>
      </c>
      <c r="I22" s="629">
        <v>1</v>
      </c>
      <c r="J22" s="629">
        <v>399.92</v>
      </c>
      <c r="K22" s="642">
        <v>1</v>
      </c>
      <c r="L22" s="629">
        <v>1</v>
      </c>
      <c r="M22" s="630">
        <v>399.92</v>
      </c>
    </row>
    <row r="23" spans="1:13" ht="14.4" customHeight="1" x14ac:dyDescent="0.3">
      <c r="A23" s="625" t="s">
        <v>3340</v>
      </c>
      <c r="B23" s="626" t="s">
        <v>3133</v>
      </c>
      <c r="C23" s="626" t="s">
        <v>3467</v>
      </c>
      <c r="D23" s="626" t="s">
        <v>3468</v>
      </c>
      <c r="E23" s="626" t="s">
        <v>3469</v>
      </c>
      <c r="F23" s="629"/>
      <c r="G23" s="629"/>
      <c r="H23" s="642">
        <v>0</v>
      </c>
      <c r="I23" s="629">
        <v>2</v>
      </c>
      <c r="J23" s="629">
        <v>399.92</v>
      </c>
      <c r="K23" s="642">
        <v>1</v>
      </c>
      <c r="L23" s="629">
        <v>2</v>
      </c>
      <c r="M23" s="630">
        <v>399.92</v>
      </c>
    </row>
    <row r="24" spans="1:13" ht="14.4" customHeight="1" x14ac:dyDescent="0.3">
      <c r="A24" s="625" t="s">
        <v>3340</v>
      </c>
      <c r="B24" s="626" t="s">
        <v>3569</v>
      </c>
      <c r="C24" s="626" t="s">
        <v>3476</v>
      </c>
      <c r="D24" s="626" t="s">
        <v>3477</v>
      </c>
      <c r="E24" s="626" t="s">
        <v>3478</v>
      </c>
      <c r="F24" s="629"/>
      <c r="G24" s="629"/>
      <c r="H24" s="642">
        <v>0</v>
      </c>
      <c r="I24" s="629">
        <v>2</v>
      </c>
      <c r="J24" s="629">
        <v>773.02</v>
      </c>
      <c r="K24" s="642">
        <v>1</v>
      </c>
      <c r="L24" s="629">
        <v>2</v>
      </c>
      <c r="M24" s="630">
        <v>773.02</v>
      </c>
    </row>
    <row r="25" spans="1:13" ht="14.4" customHeight="1" x14ac:dyDescent="0.3">
      <c r="A25" s="625" t="s">
        <v>3340</v>
      </c>
      <c r="B25" s="626" t="s">
        <v>3150</v>
      </c>
      <c r="C25" s="626" t="s">
        <v>3516</v>
      </c>
      <c r="D25" s="626" t="s">
        <v>3517</v>
      </c>
      <c r="E25" s="626" t="s">
        <v>3518</v>
      </c>
      <c r="F25" s="629">
        <v>1</v>
      </c>
      <c r="G25" s="629">
        <v>0</v>
      </c>
      <c r="H25" s="642"/>
      <c r="I25" s="629"/>
      <c r="J25" s="629"/>
      <c r="K25" s="642"/>
      <c r="L25" s="629">
        <v>1</v>
      </c>
      <c r="M25" s="630">
        <v>0</v>
      </c>
    </row>
    <row r="26" spans="1:13" ht="14.4" customHeight="1" x14ac:dyDescent="0.3">
      <c r="A26" s="625" t="s">
        <v>3340</v>
      </c>
      <c r="B26" s="626" t="s">
        <v>3568</v>
      </c>
      <c r="C26" s="626" t="s">
        <v>3412</v>
      </c>
      <c r="D26" s="626" t="s">
        <v>3413</v>
      </c>
      <c r="E26" s="626" t="s">
        <v>3414</v>
      </c>
      <c r="F26" s="629"/>
      <c r="G26" s="629"/>
      <c r="H26" s="642">
        <v>0</v>
      </c>
      <c r="I26" s="629">
        <v>1</v>
      </c>
      <c r="J26" s="629">
        <v>104.19</v>
      </c>
      <c r="K26" s="642">
        <v>1</v>
      </c>
      <c r="L26" s="629">
        <v>1</v>
      </c>
      <c r="M26" s="630">
        <v>104.19</v>
      </c>
    </row>
    <row r="27" spans="1:13" ht="14.4" customHeight="1" x14ac:dyDescent="0.3">
      <c r="A27" s="625" t="s">
        <v>3341</v>
      </c>
      <c r="B27" s="626" t="s">
        <v>3144</v>
      </c>
      <c r="C27" s="626" t="s">
        <v>1066</v>
      </c>
      <c r="D27" s="626" t="s">
        <v>1067</v>
      </c>
      <c r="E27" s="626" t="s">
        <v>3146</v>
      </c>
      <c r="F27" s="629"/>
      <c r="G27" s="629"/>
      <c r="H27" s="642">
        <v>0</v>
      </c>
      <c r="I27" s="629">
        <v>1</v>
      </c>
      <c r="J27" s="629">
        <v>96.63</v>
      </c>
      <c r="K27" s="642">
        <v>1</v>
      </c>
      <c r="L27" s="629">
        <v>1</v>
      </c>
      <c r="M27" s="630">
        <v>96.63</v>
      </c>
    </row>
    <row r="28" spans="1:13" ht="14.4" customHeight="1" x14ac:dyDescent="0.3">
      <c r="A28" s="625" t="s">
        <v>3341</v>
      </c>
      <c r="B28" s="626" t="s">
        <v>3157</v>
      </c>
      <c r="C28" s="626" t="s">
        <v>3541</v>
      </c>
      <c r="D28" s="626" t="s">
        <v>3160</v>
      </c>
      <c r="E28" s="626" t="s">
        <v>3542</v>
      </c>
      <c r="F28" s="629"/>
      <c r="G28" s="629"/>
      <c r="H28" s="642">
        <v>0</v>
      </c>
      <c r="I28" s="629">
        <v>2</v>
      </c>
      <c r="J28" s="629">
        <v>1774.1</v>
      </c>
      <c r="K28" s="642">
        <v>1</v>
      </c>
      <c r="L28" s="629">
        <v>2</v>
      </c>
      <c r="M28" s="630">
        <v>1774.1</v>
      </c>
    </row>
    <row r="29" spans="1:13" ht="14.4" customHeight="1" x14ac:dyDescent="0.3">
      <c r="A29" s="625" t="s">
        <v>3341</v>
      </c>
      <c r="B29" s="626" t="s">
        <v>3167</v>
      </c>
      <c r="C29" s="626" t="s">
        <v>1161</v>
      </c>
      <c r="D29" s="626" t="s">
        <v>1162</v>
      </c>
      <c r="E29" s="626" t="s">
        <v>1163</v>
      </c>
      <c r="F29" s="629"/>
      <c r="G29" s="629"/>
      <c r="H29" s="642">
        <v>0</v>
      </c>
      <c r="I29" s="629">
        <v>2</v>
      </c>
      <c r="J29" s="629">
        <v>464.88</v>
      </c>
      <c r="K29" s="642">
        <v>1</v>
      </c>
      <c r="L29" s="629">
        <v>2</v>
      </c>
      <c r="M29" s="630">
        <v>464.88</v>
      </c>
    </row>
    <row r="30" spans="1:13" ht="14.4" customHeight="1" x14ac:dyDescent="0.3">
      <c r="A30" s="625" t="s">
        <v>3342</v>
      </c>
      <c r="B30" s="626" t="s">
        <v>3302</v>
      </c>
      <c r="C30" s="626" t="s">
        <v>3558</v>
      </c>
      <c r="D30" s="626" t="s">
        <v>3559</v>
      </c>
      <c r="E30" s="626" t="s">
        <v>3560</v>
      </c>
      <c r="F30" s="629"/>
      <c r="G30" s="629"/>
      <c r="H30" s="642">
        <v>0</v>
      </c>
      <c r="I30" s="629">
        <v>1</v>
      </c>
      <c r="J30" s="629">
        <v>612.08000000000004</v>
      </c>
      <c r="K30" s="642">
        <v>1</v>
      </c>
      <c r="L30" s="629">
        <v>1</v>
      </c>
      <c r="M30" s="630">
        <v>612.08000000000004</v>
      </c>
    </row>
    <row r="31" spans="1:13" ht="14.4" customHeight="1" x14ac:dyDescent="0.3">
      <c r="A31" s="625" t="s">
        <v>3343</v>
      </c>
      <c r="B31" s="626" t="s">
        <v>3139</v>
      </c>
      <c r="C31" s="626" t="s">
        <v>1240</v>
      </c>
      <c r="D31" s="626" t="s">
        <v>1241</v>
      </c>
      <c r="E31" s="626" t="s">
        <v>3131</v>
      </c>
      <c r="F31" s="629"/>
      <c r="G31" s="629"/>
      <c r="H31" s="642">
        <v>0</v>
      </c>
      <c r="I31" s="629">
        <v>2</v>
      </c>
      <c r="J31" s="629">
        <v>139.72</v>
      </c>
      <c r="K31" s="642">
        <v>1</v>
      </c>
      <c r="L31" s="629">
        <v>2</v>
      </c>
      <c r="M31" s="630">
        <v>139.72</v>
      </c>
    </row>
    <row r="32" spans="1:13" ht="14.4" customHeight="1" x14ac:dyDescent="0.3">
      <c r="A32" s="625" t="s">
        <v>3343</v>
      </c>
      <c r="B32" s="626" t="s">
        <v>3570</v>
      </c>
      <c r="C32" s="626" t="s">
        <v>3555</v>
      </c>
      <c r="D32" s="626" t="s">
        <v>3556</v>
      </c>
      <c r="E32" s="626" t="s">
        <v>1766</v>
      </c>
      <c r="F32" s="629"/>
      <c r="G32" s="629"/>
      <c r="H32" s="642">
        <v>0</v>
      </c>
      <c r="I32" s="629">
        <v>1</v>
      </c>
      <c r="J32" s="629">
        <v>578.23</v>
      </c>
      <c r="K32" s="642">
        <v>1</v>
      </c>
      <c r="L32" s="629">
        <v>1</v>
      </c>
      <c r="M32" s="630">
        <v>578.23</v>
      </c>
    </row>
    <row r="33" spans="1:13" ht="14.4" customHeight="1" thickBot="1" x14ac:dyDescent="0.35">
      <c r="A33" s="631" t="s">
        <v>3343</v>
      </c>
      <c r="B33" s="632" t="s">
        <v>3165</v>
      </c>
      <c r="C33" s="632" t="s">
        <v>1141</v>
      </c>
      <c r="D33" s="632" t="s">
        <v>1142</v>
      </c>
      <c r="E33" s="632" t="s">
        <v>3166</v>
      </c>
      <c r="F33" s="635"/>
      <c r="G33" s="635"/>
      <c r="H33" s="643">
        <v>0</v>
      </c>
      <c r="I33" s="635">
        <v>7</v>
      </c>
      <c r="J33" s="635">
        <v>1134.9099999999999</v>
      </c>
      <c r="K33" s="643">
        <v>1</v>
      </c>
      <c r="L33" s="635">
        <v>7</v>
      </c>
      <c r="M33" s="636">
        <v>1134.9099999999999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6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67" t="s">
        <v>271</v>
      </c>
      <c r="B1" s="468"/>
      <c r="C1" s="468"/>
      <c r="D1" s="468"/>
      <c r="E1" s="468"/>
      <c r="F1" s="468"/>
      <c r="G1" s="441"/>
    </row>
    <row r="2" spans="1:8" ht="14.4" customHeight="1" thickBot="1" x14ac:dyDescent="0.35">
      <c r="A2" s="580" t="s">
        <v>297</v>
      </c>
      <c r="B2" s="96"/>
      <c r="C2" s="96"/>
      <c r="D2" s="96"/>
      <c r="E2" s="96"/>
      <c r="F2" s="96"/>
    </row>
    <row r="3" spans="1:8" ht="14.4" customHeight="1" thickBot="1" x14ac:dyDescent="0.35">
      <c r="A3" s="181" t="s">
        <v>0</v>
      </c>
      <c r="B3" s="182" t="s">
        <v>1</v>
      </c>
      <c r="C3" s="335" t="s">
        <v>2</v>
      </c>
      <c r="D3" s="336" t="s">
        <v>3</v>
      </c>
      <c r="E3" s="336" t="s">
        <v>4</v>
      </c>
      <c r="F3" s="336" t="s">
        <v>5</v>
      </c>
      <c r="G3" s="337" t="s">
        <v>278</v>
      </c>
    </row>
    <row r="4" spans="1:8" ht="14.4" customHeight="1" x14ac:dyDescent="0.3">
      <c r="A4" s="610" t="s">
        <v>525</v>
      </c>
      <c r="B4" s="611" t="s">
        <v>526</v>
      </c>
      <c r="C4" s="612" t="s">
        <v>527</v>
      </c>
      <c r="D4" s="612" t="s">
        <v>526</v>
      </c>
      <c r="E4" s="612" t="s">
        <v>526</v>
      </c>
      <c r="F4" s="613" t="s">
        <v>526</v>
      </c>
      <c r="G4" s="612" t="s">
        <v>526</v>
      </c>
      <c r="H4" s="612" t="s">
        <v>157</v>
      </c>
    </row>
    <row r="5" spans="1:8" ht="14.4" customHeight="1" x14ac:dyDescent="0.3">
      <c r="A5" s="610" t="s">
        <v>525</v>
      </c>
      <c r="B5" s="611" t="s">
        <v>3571</v>
      </c>
      <c r="C5" s="612" t="s">
        <v>3572</v>
      </c>
      <c r="D5" s="612">
        <v>16839.546344847695</v>
      </c>
      <c r="E5" s="612">
        <v>12129.533487679786</v>
      </c>
      <c r="F5" s="613">
        <v>0.72030049024396636</v>
      </c>
      <c r="G5" s="612">
        <v>-4710.0128571679088</v>
      </c>
      <c r="H5" s="612" t="s">
        <v>2</v>
      </c>
    </row>
    <row r="6" spans="1:8" ht="14.4" customHeight="1" x14ac:dyDescent="0.3">
      <c r="A6" s="610" t="s">
        <v>525</v>
      </c>
      <c r="B6" s="611" t="s">
        <v>3573</v>
      </c>
      <c r="C6" s="612" t="s">
        <v>3574</v>
      </c>
      <c r="D6" s="612">
        <v>667369.04912330222</v>
      </c>
      <c r="E6" s="612">
        <v>678016.75000000012</v>
      </c>
      <c r="F6" s="613">
        <v>1.0159547418189163</v>
      </c>
      <c r="G6" s="612">
        <v>10647.700876697898</v>
      </c>
      <c r="H6" s="612" t="s">
        <v>2</v>
      </c>
    </row>
    <row r="7" spans="1:8" ht="14.4" customHeight="1" x14ac:dyDescent="0.3">
      <c r="A7" s="610" t="s">
        <v>525</v>
      </c>
      <c r="B7" s="611" t="s">
        <v>3575</v>
      </c>
      <c r="C7" s="612" t="s">
        <v>3576</v>
      </c>
      <c r="D7" s="612">
        <v>4175169.0835042684</v>
      </c>
      <c r="E7" s="612">
        <v>4367437.8900000015</v>
      </c>
      <c r="F7" s="613">
        <v>1.0460505437385448</v>
      </c>
      <c r="G7" s="612">
        <v>192268.80649573309</v>
      </c>
      <c r="H7" s="612" t="s">
        <v>2</v>
      </c>
    </row>
    <row r="8" spans="1:8" ht="14.4" customHeight="1" x14ac:dyDescent="0.3">
      <c r="A8" s="610" t="s">
        <v>525</v>
      </c>
      <c r="B8" s="611" t="s">
        <v>3577</v>
      </c>
      <c r="C8" s="612" t="s">
        <v>3578</v>
      </c>
      <c r="D8" s="612">
        <v>1741.6051220837041</v>
      </c>
      <c r="E8" s="612">
        <v>416.4</v>
      </c>
      <c r="F8" s="613">
        <v>0.23908978833376857</v>
      </c>
      <c r="G8" s="612">
        <v>-1325.2051220837043</v>
      </c>
      <c r="H8" s="612" t="s">
        <v>2</v>
      </c>
    </row>
    <row r="9" spans="1:8" ht="14.4" customHeight="1" x14ac:dyDescent="0.3">
      <c r="A9" s="610" t="s">
        <v>525</v>
      </c>
      <c r="B9" s="611" t="s">
        <v>3577</v>
      </c>
      <c r="C9" s="612" t="s">
        <v>3578</v>
      </c>
      <c r="D9" s="612">
        <v>1741.6051220837041</v>
      </c>
      <c r="E9" s="612">
        <v>1203.6600000000001</v>
      </c>
      <c r="F9" s="613">
        <v>0.69112107258843392</v>
      </c>
      <c r="G9" s="612">
        <v>-537.94512208370406</v>
      </c>
      <c r="H9" s="612" t="s">
        <v>2</v>
      </c>
    </row>
    <row r="10" spans="1:8" ht="14.4" customHeight="1" x14ac:dyDescent="0.3">
      <c r="A10" s="610" t="s">
        <v>525</v>
      </c>
      <c r="B10" s="611" t="s">
        <v>3579</v>
      </c>
      <c r="C10" s="612" t="s">
        <v>3580</v>
      </c>
      <c r="D10" s="612">
        <v>18200921.186591182</v>
      </c>
      <c r="E10" s="612">
        <v>18655211.84999992</v>
      </c>
      <c r="F10" s="613">
        <v>1.0249597621324473</v>
      </c>
      <c r="G10" s="612">
        <v>454290.66340873763</v>
      </c>
      <c r="H10" s="612" t="s">
        <v>2</v>
      </c>
    </row>
    <row r="11" spans="1:8" ht="14.4" customHeight="1" x14ac:dyDescent="0.3">
      <c r="A11" s="610" t="s">
        <v>525</v>
      </c>
      <c r="B11" s="611" t="s">
        <v>3581</v>
      </c>
      <c r="C11" s="612" t="s">
        <v>3582</v>
      </c>
      <c r="D11" s="612">
        <v>15375555.555555524</v>
      </c>
      <c r="E11" s="612">
        <v>18597127.599999998</v>
      </c>
      <c r="F11" s="613">
        <v>1.2095255701691019</v>
      </c>
      <c r="G11" s="612">
        <v>3221572.0444444735</v>
      </c>
      <c r="H11" s="612" t="s">
        <v>2</v>
      </c>
    </row>
    <row r="12" spans="1:8" ht="14.4" customHeight="1" x14ac:dyDescent="0.3">
      <c r="A12" s="610" t="s">
        <v>525</v>
      </c>
      <c r="B12" s="611" t="s">
        <v>3583</v>
      </c>
      <c r="C12" s="612" t="s">
        <v>3584</v>
      </c>
      <c r="D12" s="612" t="s">
        <v>526</v>
      </c>
      <c r="E12" s="612">
        <v>0.17</v>
      </c>
      <c r="F12" s="613" t="s">
        <v>526</v>
      </c>
      <c r="G12" s="612">
        <v>0.17</v>
      </c>
      <c r="H12" s="612" t="s">
        <v>2</v>
      </c>
    </row>
    <row r="13" spans="1:8" ht="14.4" customHeight="1" x14ac:dyDescent="0.3">
      <c r="A13" s="610" t="s">
        <v>525</v>
      </c>
      <c r="B13" s="611" t="s">
        <v>3585</v>
      </c>
      <c r="C13" s="612" t="s">
        <v>3586</v>
      </c>
      <c r="D13" s="612">
        <v>5077722.1456672335</v>
      </c>
      <c r="E13" s="612">
        <v>5084643.0199999949</v>
      </c>
      <c r="F13" s="613">
        <v>1.0013629879962351</v>
      </c>
      <c r="G13" s="612">
        <v>6920.874332761392</v>
      </c>
      <c r="H13" s="612" t="s">
        <v>2</v>
      </c>
    </row>
    <row r="14" spans="1:8" ht="14.4" customHeight="1" x14ac:dyDescent="0.3">
      <c r="A14" s="610" t="s">
        <v>525</v>
      </c>
      <c r="B14" s="611" t="s">
        <v>3587</v>
      </c>
      <c r="C14" s="612" t="s">
        <v>3588</v>
      </c>
      <c r="D14" s="612">
        <v>1789037.6497209992</v>
      </c>
      <c r="E14" s="612">
        <v>1775562.44</v>
      </c>
      <c r="F14" s="613">
        <v>0.99246790042506894</v>
      </c>
      <c r="G14" s="612">
        <v>-13475.209720999235</v>
      </c>
      <c r="H14" s="612" t="s">
        <v>2</v>
      </c>
    </row>
    <row r="15" spans="1:8" ht="14.4" customHeight="1" x14ac:dyDescent="0.3">
      <c r="A15" s="610" t="s">
        <v>525</v>
      </c>
      <c r="B15" s="611" t="s">
        <v>3589</v>
      </c>
      <c r="C15" s="612" t="s">
        <v>3590</v>
      </c>
      <c r="D15" s="612" t="s">
        <v>526</v>
      </c>
      <c r="E15" s="612">
        <v>26686.59</v>
      </c>
      <c r="F15" s="613" t="s">
        <v>526</v>
      </c>
      <c r="G15" s="612">
        <v>26686.59</v>
      </c>
      <c r="H15" s="612" t="s">
        <v>2</v>
      </c>
    </row>
    <row r="16" spans="1:8" ht="14.4" customHeight="1" x14ac:dyDescent="0.3">
      <c r="A16" s="610" t="s">
        <v>525</v>
      </c>
      <c r="B16" s="611" t="s">
        <v>3591</v>
      </c>
      <c r="C16" s="612" t="s">
        <v>3592</v>
      </c>
      <c r="D16" s="612">
        <v>122361.05897209515</v>
      </c>
      <c r="E16" s="612">
        <v>108405.42</v>
      </c>
      <c r="F16" s="613">
        <v>0.88594705628301418</v>
      </c>
      <c r="G16" s="612">
        <v>-13955.638972095156</v>
      </c>
      <c r="H16" s="612" t="s">
        <v>2</v>
      </c>
    </row>
    <row r="17" spans="1:8" ht="14.4" customHeight="1" x14ac:dyDescent="0.3">
      <c r="A17" s="610" t="s">
        <v>525</v>
      </c>
      <c r="B17" s="611" t="s">
        <v>3593</v>
      </c>
      <c r="C17" s="612" t="s">
        <v>3594</v>
      </c>
      <c r="D17" s="612">
        <v>711313.68340897269</v>
      </c>
      <c r="E17" s="612">
        <v>656738.64000000013</v>
      </c>
      <c r="F17" s="613">
        <v>0.92327570144943438</v>
      </c>
      <c r="G17" s="612">
        <v>-54575.04340897256</v>
      </c>
      <c r="H17" s="612" t="s">
        <v>2</v>
      </c>
    </row>
    <row r="18" spans="1:8" ht="14.4" customHeight="1" x14ac:dyDescent="0.3">
      <c r="A18" s="610" t="s">
        <v>525</v>
      </c>
      <c r="B18" s="611" t="s">
        <v>3595</v>
      </c>
      <c r="C18" s="612" t="s">
        <v>3596</v>
      </c>
      <c r="D18" s="612">
        <v>84885.994093992456</v>
      </c>
      <c r="E18" s="612">
        <v>51544.639999999999</v>
      </c>
      <c r="F18" s="613">
        <v>0.60722196341278301</v>
      </c>
      <c r="G18" s="612">
        <v>-33341.354093992457</v>
      </c>
      <c r="H18" s="612" t="s">
        <v>2</v>
      </c>
    </row>
    <row r="19" spans="1:8" ht="14.4" customHeight="1" x14ac:dyDescent="0.3">
      <c r="A19" s="610" t="s">
        <v>525</v>
      </c>
      <c r="B19" s="611" t="s">
        <v>3597</v>
      </c>
      <c r="C19" s="612" t="s">
        <v>3598</v>
      </c>
      <c r="D19" s="612">
        <v>299158.69186636334</v>
      </c>
      <c r="E19" s="612">
        <v>259780.67999999993</v>
      </c>
      <c r="F19" s="613">
        <v>0.86837082479303696</v>
      </c>
      <c r="G19" s="612">
        <v>-39378.011866363406</v>
      </c>
      <c r="H19" s="612" t="s">
        <v>2</v>
      </c>
    </row>
    <row r="20" spans="1:8" ht="14.4" customHeight="1" x14ac:dyDescent="0.3">
      <c r="A20" s="610" t="s">
        <v>525</v>
      </c>
      <c r="B20" s="611" t="s">
        <v>6</v>
      </c>
      <c r="C20" s="612" t="s">
        <v>527</v>
      </c>
      <c r="D20" s="612">
        <v>46522075.249970861</v>
      </c>
      <c r="E20" s="612">
        <v>50274905.283487596</v>
      </c>
      <c r="F20" s="613">
        <v>1.080667726307396</v>
      </c>
      <c r="G20" s="612">
        <v>3752830.0335167348</v>
      </c>
      <c r="H20" s="612" t="s">
        <v>542</v>
      </c>
    </row>
    <row r="22" spans="1:8" ht="14.4" customHeight="1" x14ac:dyDescent="0.3">
      <c r="A22" s="610" t="s">
        <v>525</v>
      </c>
      <c r="B22" s="611" t="s">
        <v>526</v>
      </c>
      <c r="C22" s="612" t="s">
        <v>527</v>
      </c>
      <c r="D22" s="612" t="s">
        <v>526</v>
      </c>
      <c r="E22" s="612" t="s">
        <v>526</v>
      </c>
      <c r="F22" s="613" t="s">
        <v>526</v>
      </c>
      <c r="G22" s="612" t="s">
        <v>526</v>
      </c>
      <c r="H22" s="612" t="s">
        <v>157</v>
      </c>
    </row>
    <row r="23" spans="1:8" ht="14.4" customHeight="1" x14ac:dyDescent="0.3">
      <c r="A23" s="610" t="s">
        <v>543</v>
      </c>
      <c r="B23" s="611" t="s">
        <v>3573</v>
      </c>
      <c r="C23" s="612" t="s">
        <v>3574</v>
      </c>
      <c r="D23" s="612">
        <v>19424.444495071093</v>
      </c>
      <c r="E23" s="612">
        <v>20027.48</v>
      </c>
      <c r="F23" s="613">
        <v>1.0310451866503532</v>
      </c>
      <c r="G23" s="612">
        <v>603.03550492890645</v>
      </c>
      <c r="H23" s="612" t="s">
        <v>2</v>
      </c>
    </row>
    <row r="24" spans="1:8" ht="14.4" customHeight="1" x14ac:dyDescent="0.3">
      <c r="A24" s="610" t="s">
        <v>543</v>
      </c>
      <c r="B24" s="611" t="s">
        <v>3575</v>
      </c>
      <c r="C24" s="612" t="s">
        <v>3576</v>
      </c>
      <c r="D24" s="612">
        <v>29390.600817905248</v>
      </c>
      <c r="E24" s="612">
        <v>29033.260000000002</v>
      </c>
      <c r="F24" s="613">
        <v>0.98784166339030577</v>
      </c>
      <c r="G24" s="612">
        <v>-357.34081790524579</v>
      </c>
      <c r="H24" s="612" t="s">
        <v>2</v>
      </c>
    </row>
    <row r="25" spans="1:8" ht="14.4" customHeight="1" x14ac:dyDescent="0.3">
      <c r="A25" s="610" t="s">
        <v>543</v>
      </c>
      <c r="B25" s="611" t="s">
        <v>3591</v>
      </c>
      <c r="C25" s="612" t="s">
        <v>3592</v>
      </c>
      <c r="D25" s="612">
        <v>1741.7200690079942</v>
      </c>
      <c r="E25" s="612">
        <v>1584</v>
      </c>
      <c r="F25" s="613">
        <v>0.90944579911866985</v>
      </c>
      <c r="G25" s="612">
        <v>-157.7200690079942</v>
      </c>
      <c r="H25" s="612" t="s">
        <v>2</v>
      </c>
    </row>
    <row r="26" spans="1:8" ht="14.4" customHeight="1" x14ac:dyDescent="0.3">
      <c r="A26" s="610" t="s">
        <v>543</v>
      </c>
      <c r="B26" s="611" t="s">
        <v>3595</v>
      </c>
      <c r="C26" s="612" t="s">
        <v>3596</v>
      </c>
      <c r="D26" s="612">
        <v>1741.9524111665132</v>
      </c>
      <c r="E26" s="612">
        <v>1631</v>
      </c>
      <c r="F26" s="613">
        <v>0.93630571624387082</v>
      </c>
      <c r="G26" s="612">
        <v>-110.95241116651323</v>
      </c>
      <c r="H26" s="612" t="s">
        <v>2</v>
      </c>
    </row>
    <row r="27" spans="1:8" ht="14.4" customHeight="1" x14ac:dyDescent="0.3">
      <c r="A27" s="610" t="s">
        <v>543</v>
      </c>
      <c r="B27" s="611" t="s">
        <v>3597</v>
      </c>
      <c r="C27" s="612" t="s">
        <v>3598</v>
      </c>
      <c r="D27" s="612">
        <v>19986.077766453698</v>
      </c>
      <c r="E27" s="612">
        <v>13140.3</v>
      </c>
      <c r="F27" s="613">
        <v>0.65747267440616963</v>
      </c>
      <c r="G27" s="612">
        <v>-6845.7777664536989</v>
      </c>
      <c r="H27" s="612" t="s">
        <v>2</v>
      </c>
    </row>
    <row r="28" spans="1:8" ht="14.4" customHeight="1" x14ac:dyDescent="0.3">
      <c r="A28" s="610" t="s">
        <v>543</v>
      </c>
      <c r="B28" s="611" t="s">
        <v>6</v>
      </c>
      <c r="C28" s="612" t="s">
        <v>544</v>
      </c>
      <c r="D28" s="612">
        <v>72317.672720548027</v>
      </c>
      <c r="E28" s="612">
        <v>65416.040000000008</v>
      </c>
      <c r="F28" s="613">
        <v>0.90456506050440122</v>
      </c>
      <c r="G28" s="612">
        <v>-6901.6327205480193</v>
      </c>
      <c r="H28" s="612" t="s">
        <v>545</v>
      </c>
    </row>
    <row r="29" spans="1:8" ht="14.4" customHeight="1" x14ac:dyDescent="0.3">
      <c r="A29" s="610" t="s">
        <v>526</v>
      </c>
      <c r="B29" s="611" t="s">
        <v>526</v>
      </c>
      <c r="C29" s="612" t="s">
        <v>526</v>
      </c>
      <c r="D29" s="612" t="s">
        <v>526</v>
      </c>
      <c r="E29" s="612" t="s">
        <v>526</v>
      </c>
      <c r="F29" s="613" t="s">
        <v>526</v>
      </c>
      <c r="G29" s="612" t="s">
        <v>526</v>
      </c>
      <c r="H29" s="612" t="s">
        <v>546</v>
      </c>
    </row>
    <row r="30" spans="1:8" ht="14.4" customHeight="1" x14ac:dyDescent="0.3">
      <c r="A30" s="610" t="s">
        <v>547</v>
      </c>
      <c r="B30" s="611" t="s">
        <v>3573</v>
      </c>
      <c r="C30" s="612" t="s">
        <v>3574</v>
      </c>
      <c r="D30" s="612">
        <v>38812.234214978031</v>
      </c>
      <c r="E30" s="612">
        <v>35942.660000000011</v>
      </c>
      <c r="F30" s="613">
        <v>0.92606521440936218</v>
      </c>
      <c r="G30" s="612">
        <v>-2869.5742149780199</v>
      </c>
      <c r="H30" s="612" t="s">
        <v>2</v>
      </c>
    </row>
    <row r="31" spans="1:8" ht="14.4" customHeight="1" x14ac:dyDescent="0.3">
      <c r="A31" s="610" t="s">
        <v>547</v>
      </c>
      <c r="B31" s="611" t="s">
        <v>3575</v>
      </c>
      <c r="C31" s="612" t="s">
        <v>3576</v>
      </c>
      <c r="D31" s="612">
        <v>42162.780600836042</v>
      </c>
      <c r="E31" s="612">
        <v>46695.95</v>
      </c>
      <c r="F31" s="613">
        <v>1.1075159022854879</v>
      </c>
      <c r="G31" s="612">
        <v>4533.1693991639549</v>
      </c>
      <c r="H31" s="612" t="s">
        <v>2</v>
      </c>
    </row>
    <row r="32" spans="1:8" ht="14.4" customHeight="1" x14ac:dyDescent="0.3">
      <c r="A32" s="610" t="s">
        <v>547</v>
      </c>
      <c r="B32" s="611" t="s">
        <v>3591</v>
      </c>
      <c r="C32" s="612" t="s">
        <v>3592</v>
      </c>
      <c r="D32" s="612">
        <v>5225.0557059098655</v>
      </c>
      <c r="E32" s="612">
        <v>4067</v>
      </c>
      <c r="F32" s="613">
        <v>0.77836490726787244</v>
      </c>
      <c r="G32" s="612">
        <v>-1158.0557059098655</v>
      </c>
      <c r="H32" s="612" t="s">
        <v>2</v>
      </c>
    </row>
    <row r="33" spans="1:8" ht="14.4" customHeight="1" x14ac:dyDescent="0.3">
      <c r="A33" s="610" t="s">
        <v>547</v>
      </c>
      <c r="B33" s="611" t="s">
        <v>3595</v>
      </c>
      <c r="C33" s="612" t="s">
        <v>3596</v>
      </c>
      <c r="D33" s="612">
        <v>2704.2572813894089</v>
      </c>
      <c r="E33" s="612">
        <v>2565.75</v>
      </c>
      <c r="F33" s="613">
        <v>0.94878176631246935</v>
      </c>
      <c r="G33" s="612">
        <v>-138.50728138940894</v>
      </c>
      <c r="H33" s="612" t="s">
        <v>2</v>
      </c>
    </row>
    <row r="34" spans="1:8" ht="14.4" customHeight="1" x14ac:dyDescent="0.3">
      <c r="A34" s="610" t="s">
        <v>547</v>
      </c>
      <c r="B34" s="611" t="s">
        <v>3597</v>
      </c>
      <c r="C34" s="612" t="s">
        <v>3598</v>
      </c>
      <c r="D34" s="612">
        <v>26907.893073206291</v>
      </c>
      <c r="E34" s="612">
        <v>15136.8</v>
      </c>
      <c r="F34" s="613">
        <v>0.56254125727415527</v>
      </c>
      <c r="G34" s="612">
        <v>-11771.093073206292</v>
      </c>
      <c r="H34" s="612" t="s">
        <v>2</v>
      </c>
    </row>
    <row r="35" spans="1:8" ht="14.4" customHeight="1" x14ac:dyDescent="0.3">
      <c r="A35" s="610" t="s">
        <v>547</v>
      </c>
      <c r="B35" s="611" t="s">
        <v>3571</v>
      </c>
      <c r="C35" s="612" t="s">
        <v>3572</v>
      </c>
      <c r="D35" s="612">
        <v>841.95641724443794</v>
      </c>
      <c r="E35" s="612">
        <v>108.01371865474501</v>
      </c>
      <c r="F35" s="613">
        <v>0.12828896655750094</v>
      </c>
      <c r="G35" s="612">
        <v>-733.9426985896929</v>
      </c>
      <c r="H35" s="612" t="s">
        <v>2</v>
      </c>
    </row>
    <row r="36" spans="1:8" ht="14.4" customHeight="1" x14ac:dyDescent="0.3">
      <c r="A36" s="610" t="s">
        <v>547</v>
      </c>
      <c r="B36" s="611" t="s">
        <v>6</v>
      </c>
      <c r="C36" s="612" t="s">
        <v>548</v>
      </c>
      <c r="D36" s="612">
        <v>116654.17729356409</v>
      </c>
      <c r="E36" s="612">
        <v>104516.17371865477</v>
      </c>
      <c r="F36" s="613">
        <v>0.89594883049611129</v>
      </c>
      <c r="G36" s="612">
        <v>-12138.003574909322</v>
      </c>
      <c r="H36" s="612" t="s">
        <v>545</v>
      </c>
    </row>
    <row r="37" spans="1:8" ht="14.4" customHeight="1" x14ac:dyDescent="0.3">
      <c r="A37" s="610" t="s">
        <v>526</v>
      </c>
      <c r="B37" s="611" t="s">
        <v>526</v>
      </c>
      <c r="C37" s="612" t="s">
        <v>526</v>
      </c>
      <c r="D37" s="612" t="s">
        <v>526</v>
      </c>
      <c r="E37" s="612" t="s">
        <v>526</v>
      </c>
      <c r="F37" s="613" t="s">
        <v>526</v>
      </c>
      <c r="G37" s="612" t="s">
        <v>526</v>
      </c>
      <c r="H37" s="612" t="s">
        <v>546</v>
      </c>
    </row>
    <row r="38" spans="1:8" ht="14.4" customHeight="1" x14ac:dyDescent="0.3">
      <c r="A38" s="610" t="s">
        <v>549</v>
      </c>
      <c r="B38" s="611" t="s">
        <v>3573</v>
      </c>
      <c r="C38" s="612" t="s">
        <v>3574</v>
      </c>
      <c r="D38" s="612">
        <v>1923.9889036441057</v>
      </c>
      <c r="E38" s="612">
        <v>6548.18</v>
      </c>
      <c r="F38" s="613">
        <v>3.4034395872021439</v>
      </c>
      <c r="G38" s="612">
        <v>4624.1910963558948</v>
      </c>
      <c r="H38" s="612" t="s">
        <v>2</v>
      </c>
    </row>
    <row r="39" spans="1:8" ht="14.4" customHeight="1" x14ac:dyDescent="0.3">
      <c r="A39" s="610" t="s">
        <v>549</v>
      </c>
      <c r="B39" s="611" t="s">
        <v>3575</v>
      </c>
      <c r="C39" s="612" t="s">
        <v>3576</v>
      </c>
      <c r="D39" s="612">
        <v>2770.0763202871003</v>
      </c>
      <c r="E39" s="612">
        <v>308.5</v>
      </c>
      <c r="F39" s="613">
        <v>0.1113687726726699</v>
      </c>
      <c r="G39" s="612">
        <v>-2461.5763202871003</v>
      </c>
      <c r="H39" s="612" t="s">
        <v>2</v>
      </c>
    </row>
    <row r="40" spans="1:8" ht="14.4" customHeight="1" x14ac:dyDescent="0.3">
      <c r="A40" s="610" t="s">
        <v>549</v>
      </c>
      <c r="B40" s="611" t="s">
        <v>3595</v>
      </c>
      <c r="C40" s="612" t="s">
        <v>3596</v>
      </c>
      <c r="D40" s="612">
        <v>0</v>
      </c>
      <c r="E40" s="612">
        <v>241</v>
      </c>
      <c r="F40" s="613" t="s">
        <v>526</v>
      </c>
      <c r="G40" s="612">
        <v>241</v>
      </c>
      <c r="H40" s="612" t="s">
        <v>2</v>
      </c>
    </row>
    <row r="41" spans="1:8" ht="14.4" customHeight="1" x14ac:dyDescent="0.3">
      <c r="A41" s="610" t="s">
        <v>549</v>
      </c>
      <c r="B41" s="611" t="s">
        <v>3597</v>
      </c>
      <c r="C41" s="612" t="s">
        <v>3598</v>
      </c>
      <c r="D41" s="612">
        <v>9435.3238906951756</v>
      </c>
      <c r="E41" s="612">
        <v>1916.7</v>
      </c>
      <c r="F41" s="613">
        <v>0.20314088018644386</v>
      </c>
      <c r="G41" s="612">
        <v>-7518.6238906951758</v>
      </c>
      <c r="H41" s="612" t="s">
        <v>2</v>
      </c>
    </row>
    <row r="42" spans="1:8" ht="14.4" customHeight="1" x14ac:dyDescent="0.3">
      <c r="A42" s="610" t="s">
        <v>549</v>
      </c>
      <c r="B42" s="611" t="s">
        <v>6</v>
      </c>
      <c r="C42" s="612" t="s">
        <v>550</v>
      </c>
      <c r="D42" s="612">
        <v>14129.38911462638</v>
      </c>
      <c r="E42" s="612">
        <v>9014.380000000001</v>
      </c>
      <c r="F42" s="613">
        <v>0.63798795028360755</v>
      </c>
      <c r="G42" s="612">
        <v>-5115.0091146263785</v>
      </c>
      <c r="H42" s="612" t="s">
        <v>545</v>
      </c>
    </row>
    <row r="43" spans="1:8" ht="14.4" customHeight="1" x14ac:dyDescent="0.3">
      <c r="A43" s="610" t="s">
        <v>526</v>
      </c>
      <c r="B43" s="611" t="s">
        <v>526</v>
      </c>
      <c r="C43" s="612" t="s">
        <v>526</v>
      </c>
      <c r="D43" s="612" t="s">
        <v>526</v>
      </c>
      <c r="E43" s="612" t="s">
        <v>526</v>
      </c>
      <c r="F43" s="613" t="s">
        <v>526</v>
      </c>
      <c r="G43" s="612" t="s">
        <v>526</v>
      </c>
      <c r="H43" s="612" t="s">
        <v>546</v>
      </c>
    </row>
    <row r="44" spans="1:8" ht="14.4" customHeight="1" x14ac:dyDescent="0.3">
      <c r="A44" s="610" t="s">
        <v>551</v>
      </c>
      <c r="B44" s="611" t="s">
        <v>3573</v>
      </c>
      <c r="C44" s="612" t="s">
        <v>3574</v>
      </c>
      <c r="D44" s="612">
        <v>206839.33659984558</v>
      </c>
      <c r="E44" s="612">
        <v>199398.84000000005</v>
      </c>
      <c r="F44" s="613">
        <v>0.96402765198265927</v>
      </c>
      <c r="G44" s="612">
        <v>-7440.49659984553</v>
      </c>
      <c r="H44" s="612" t="s">
        <v>2</v>
      </c>
    </row>
    <row r="45" spans="1:8" ht="14.4" customHeight="1" x14ac:dyDescent="0.3">
      <c r="A45" s="610" t="s">
        <v>551</v>
      </c>
      <c r="B45" s="611" t="s">
        <v>3575</v>
      </c>
      <c r="C45" s="612" t="s">
        <v>3576</v>
      </c>
      <c r="D45" s="612">
        <v>1705428.0683214774</v>
      </c>
      <c r="E45" s="612">
        <v>1825764.1599999992</v>
      </c>
      <c r="F45" s="613">
        <v>1.0705606374808641</v>
      </c>
      <c r="G45" s="612">
        <v>120336.09167852183</v>
      </c>
      <c r="H45" s="612" t="s">
        <v>2</v>
      </c>
    </row>
    <row r="46" spans="1:8" ht="14.4" customHeight="1" x14ac:dyDescent="0.3">
      <c r="A46" s="610" t="s">
        <v>551</v>
      </c>
      <c r="B46" s="611" t="s">
        <v>3577</v>
      </c>
      <c r="C46" s="612" t="s">
        <v>3578</v>
      </c>
      <c r="D46" s="612">
        <v>1741.6051220837041</v>
      </c>
      <c r="E46" s="612">
        <v>416.4</v>
      </c>
      <c r="F46" s="613">
        <v>0.23908978833376857</v>
      </c>
      <c r="G46" s="612">
        <v>-1325.2051220837043</v>
      </c>
      <c r="H46" s="612" t="s">
        <v>2</v>
      </c>
    </row>
    <row r="47" spans="1:8" ht="14.4" customHeight="1" x14ac:dyDescent="0.3">
      <c r="A47" s="610" t="s">
        <v>551</v>
      </c>
      <c r="B47" s="611" t="s">
        <v>526</v>
      </c>
      <c r="C47" s="612" t="e">
        <v>#N/A</v>
      </c>
      <c r="D47" s="612" t="s">
        <v>526</v>
      </c>
      <c r="E47" s="612" t="s">
        <v>526</v>
      </c>
      <c r="F47" s="613" t="s">
        <v>526</v>
      </c>
      <c r="G47" s="612" t="s">
        <v>526</v>
      </c>
      <c r="H47" s="612" t="s">
        <v>157</v>
      </c>
    </row>
    <row r="48" spans="1:8" ht="14.4" customHeight="1" x14ac:dyDescent="0.3">
      <c r="A48" s="610" t="s">
        <v>551</v>
      </c>
      <c r="B48" s="611" t="s">
        <v>3579</v>
      </c>
      <c r="C48" s="612" t="s">
        <v>3580</v>
      </c>
      <c r="D48" s="612">
        <v>0</v>
      </c>
      <c r="E48" s="612">
        <v>1272.02</v>
      </c>
      <c r="F48" s="613" t="s">
        <v>526</v>
      </c>
      <c r="G48" s="612">
        <v>1272.02</v>
      </c>
      <c r="H48" s="612" t="s">
        <v>2</v>
      </c>
    </row>
    <row r="49" spans="1:8" ht="14.4" customHeight="1" x14ac:dyDescent="0.3">
      <c r="A49" s="610" t="s">
        <v>551</v>
      </c>
      <c r="B49" s="611" t="s">
        <v>3587</v>
      </c>
      <c r="C49" s="612" t="s">
        <v>3588</v>
      </c>
      <c r="D49" s="612">
        <v>308736.86693409545</v>
      </c>
      <c r="E49" s="612">
        <v>352990.46</v>
      </c>
      <c r="F49" s="613">
        <v>1.1433375725593249</v>
      </c>
      <c r="G49" s="612">
        <v>44253.59306590457</v>
      </c>
      <c r="H49" s="612" t="s">
        <v>2</v>
      </c>
    </row>
    <row r="50" spans="1:8" ht="14.4" customHeight="1" x14ac:dyDescent="0.3">
      <c r="A50" s="610" t="s">
        <v>551</v>
      </c>
      <c r="B50" s="611" t="s">
        <v>3591</v>
      </c>
      <c r="C50" s="612" t="s">
        <v>3592</v>
      </c>
      <c r="D50" s="612">
        <v>114951.22553001724</v>
      </c>
      <c r="E50" s="612">
        <v>102754.42</v>
      </c>
      <c r="F50" s="613">
        <v>0.89389581995511402</v>
      </c>
      <c r="G50" s="612">
        <v>-12196.805530017242</v>
      </c>
      <c r="H50" s="612" t="s">
        <v>2</v>
      </c>
    </row>
    <row r="51" spans="1:8" ht="14.4" customHeight="1" x14ac:dyDescent="0.3">
      <c r="A51" s="610" t="s">
        <v>551</v>
      </c>
      <c r="B51" s="611" t="s">
        <v>3595</v>
      </c>
      <c r="C51" s="612" t="s">
        <v>3596</v>
      </c>
      <c r="D51" s="612">
        <v>12193.457848056833</v>
      </c>
      <c r="E51" s="612">
        <v>7072</v>
      </c>
      <c r="F51" s="613">
        <v>0.57998314244609495</v>
      </c>
      <c r="G51" s="612">
        <v>-5121.4578480568325</v>
      </c>
      <c r="H51" s="612" t="s">
        <v>2</v>
      </c>
    </row>
    <row r="52" spans="1:8" ht="14.4" customHeight="1" x14ac:dyDescent="0.3">
      <c r="A52" s="610" t="s">
        <v>551</v>
      </c>
      <c r="B52" s="611" t="s">
        <v>3597</v>
      </c>
      <c r="C52" s="612" t="s">
        <v>3598</v>
      </c>
      <c r="D52" s="612">
        <v>155717.03333208093</v>
      </c>
      <c r="E52" s="612">
        <v>147748.4</v>
      </c>
      <c r="F52" s="613">
        <v>0.94882619350262676</v>
      </c>
      <c r="G52" s="612">
        <v>-7968.6333320809354</v>
      </c>
      <c r="H52" s="612" t="s">
        <v>2</v>
      </c>
    </row>
    <row r="53" spans="1:8" ht="14.4" customHeight="1" x14ac:dyDescent="0.3">
      <c r="A53" s="610" t="s">
        <v>551</v>
      </c>
      <c r="B53" s="611" t="s">
        <v>3571</v>
      </c>
      <c r="C53" s="612" t="s">
        <v>3572</v>
      </c>
      <c r="D53" s="612">
        <v>15997.589927603258</v>
      </c>
      <c r="E53" s="612">
        <v>12021.519769025041</v>
      </c>
      <c r="F53" s="613">
        <v>0.75145817735222398</v>
      </c>
      <c r="G53" s="612">
        <v>-3976.0701585782172</v>
      </c>
      <c r="H53" s="612" t="s">
        <v>2</v>
      </c>
    </row>
    <row r="54" spans="1:8" ht="14.4" customHeight="1" x14ac:dyDescent="0.3">
      <c r="A54" s="610" t="s">
        <v>551</v>
      </c>
      <c r="B54" s="611" t="s">
        <v>6</v>
      </c>
      <c r="C54" s="612" t="s">
        <v>552</v>
      </c>
      <c r="D54" s="612">
        <v>2594085.8475501658</v>
      </c>
      <c r="E54" s="612">
        <v>2650641.879769024</v>
      </c>
      <c r="F54" s="613">
        <v>1.0218019123277162</v>
      </c>
      <c r="G54" s="612">
        <v>56556.032218858134</v>
      </c>
      <c r="H54" s="612" t="s">
        <v>545</v>
      </c>
    </row>
    <row r="55" spans="1:8" ht="14.4" customHeight="1" x14ac:dyDescent="0.3">
      <c r="A55" s="610" t="s">
        <v>526</v>
      </c>
      <c r="B55" s="611" t="s">
        <v>526</v>
      </c>
      <c r="C55" s="612" t="s">
        <v>526</v>
      </c>
      <c r="D55" s="612" t="s">
        <v>526</v>
      </c>
      <c r="E55" s="612" t="s">
        <v>526</v>
      </c>
      <c r="F55" s="613" t="s">
        <v>526</v>
      </c>
      <c r="G55" s="612" t="s">
        <v>526</v>
      </c>
      <c r="H55" s="612" t="s">
        <v>546</v>
      </c>
    </row>
    <row r="56" spans="1:8" ht="14.4" customHeight="1" x14ac:dyDescent="0.3">
      <c r="A56" s="610" t="s">
        <v>553</v>
      </c>
      <c r="B56" s="611" t="s">
        <v>3573</v>
      </c>
      <c r="C56" s="612" t="s">
        <v>3574</v>
      </c>
      <c r="D56" s="612">
        <v>400369.04490976338</v>
      </c>
      <c r="E56" s="612">
        <v>416099.59000000014</v>
      </c>
      <c r="F56" s="613">
        <v>1.0392901131849046</v>
      </c>
      <c r="G56" s="612">
        <v>15730.545090236759</v>
      </c>
      <c r="H56" s="612" t="s">
        <v>2</v>
      </c>
    </row>
    <row r="57" spans="1:8" ht="14.4" customHeight="1" x14ac:dyDescent="0.3">
      <c r="A57" s="610" t="s">
        <v>553</v>
      </c>
      <c r="B57" s="611" t="s">
        <v>3575</v>
      </c>
      <c r="C57" s="612" t="s">
        <v>3576</v>
      </c>
      <c r="D57" s="612">
        <v>2395417.5574437627</v>
      </c>
      <c r="E57" s="612">
        <v>2465636.0200000023</v>
      </c>
      <c r="F57" s="613">
        <v>1.0293136628050654</v>
      </c>
      <c r="G57" s="612">
        <v>70218.462556239683</v>
      </c>
      <c r="H57" s="612" t="s">
        <v>2</v>
      </c>
    </row>
    <row r="58" spans="1:8" ht="14.4" customHeight="1" x14ac:dyDescent="0.3">
      <c r="A58" s="610" t="s">
        <v>553</v>
      </c>
      <c r="B58" s="611" t="s">
        <v>3579</v>
      </c>
      <c r="C58" s="612" t="s">
        <v>3580</v>
      </c>
      <c r="D58" s="612">
        <v>18200921.186591182</v>
      </c>
      <c r="E58" s="612">
        <v>18653939.82999992</v>
      </c>
      <c r="F58" s="613">
        <v>1.024889874460996</v>
      </c>
      <c r="G58" s="612">
        <v>453018.64340873808</v>
      </c>
      <c r="H58" s="612" t="s">
        <v>2</v>
      </c>
    </row>
    <row r="59" spans="1:8" ht="14.4" customHeight="1" x14ac:dyDescent="0.3">
      <c r="A59" s="610" t="s">
        <v>553</v>
      </c>
      <c r="B59" s="611" t="s">
        <v>3581</v>
      </c>
      <c r="C59" s="612" t="s">
        <v>3582</v>
      </c>
      <c r="D59" s="612">
        <v>15375555.555555524</v>
      </c>
      <c r="E59" s="612">
        <v>18597127.599999998</v>
      </c>
      <c r="F59" s="613">
        <v>1.2095255701691019</v>
      </c>
      <c r="G59" s="612">
        <v>3221572.0444444735</v>
      </c>
      <c r="H59" s="612" t="s">
        <v>2</v>
      </c>
    </row>
    <row r="60" spans="1:8" ht="14.4" customHeight="1" x14ac:dyDescent="0.3">
      <c r="A60" s="610" t="s">
        <v>553</v>
      </c>
      <c r="B60" s="611" t="s">
        <v>3583</v>
      </c>
      <c r="C60" s="612" t="s">
        <v>3584</v>
      </c>
      <c r="D60" s="612" t="s">
        <v>526</v>
      </c>
      <c r="E60" s="612">
        <v>0.17</v>
      </c>
      <c r="F60" s="613" t="s">
        <v>526</v>
      </c>
      <c r="G60" s="612">
        <v>0.17</v>
      </c>
      <c r="H60" s="612" t="s">
        <v>2</v>
      </c>
    </row>
    <row r="61" spans="1:8" ht="14.4" customHeight="1" x14ac:dyDescent="0.3">
      <c r="A61" s="610" t="s">
        <v>553</v>
      </c>
      <c r="B61" s="611" t="s">
        <v>3587</v>
      </c>
      <c r="C61" s="612" t="s">
        <v>3588</v>
      </c>
      <c r="D61" s="612">
        <v>1480267.9056259601</v>
      </c>
      <c r="E61" s="612">
        <v>1422571.98</v>
      </c>
      <c r="F61" s="613">
        <v>0.9610233219225528</v>
      </c>
      <c r="G61" s="612">
        <v>-57695.92562596011</v>
      </c>
      <c r="H61" s="612" t="s">
        <v>2</v>
      </c>
    </row>
    <row r="62" spans="1:8" ht="14.4" customHeight="1" x14ac:dyDescent="0.3">
      <c r="A62" s="610" t="s">
        <v>553</v>
      </c>
      <c r="B62" s="611" t="s">
        <v>3589</v>
      </c>
      <c r="C62" s="612" t="s">
        <v>3590</v>
      </c>
      <c r="D62" s="612" t="s">
        <v>526</v>
      </c>
      <c r="E62" s="612">
        <v>26686.59</v>
      </c>
      <c r="F62" s="613" t="s">
        <v>526</v>
      </c>
      <c r="G62" s="612">
        <v>26686.59</v>
      </c>
      <c r="H62" s="612" t="s">
        <v>2</v>
      </c>
    </row>
    <row r="63" spans="1:8" ht="14.4" customHeight="1" x14ac:dyDescent="0.3">
      <c r="A63" s="610" t="s">
        <v>553</v>
      </c>
      <c r="B63" s="611" t="s">
        <v>3593</v>
      </c>
      <c r="C63" s="612" t="s">
        <v>3594</v>
      </c>
      <c r="D63" s="612">
        <v>638833.01947406703</v>
      </c>
      <c r="E63" s="612">
        <v>656738.64000000013</v>
      </c>
      <c r="F63" s="613">
        <v>1.0280286396915963</v>
      </c>
      <c r="G63" s="612">
        <v>17905.620525933104</v>
      </c>
      <c r="H63" s="612" t="s">
        <v>2</v>
      </c>
    </row>
    <row r="64" spans="1:8" ht="14.4" customHeight="1" x14ac:dyDescent="0.3">
      <c r="A64" s="610" t="s">
        <v>553</v>
      </c>
      <c r="B64" s="611" t="s">
        <v>3595</v>
      </c>
      <c r="C64" s="612" t="s">
        <v>3596</v>
      </c>
      <c r="D64" s="612">
        <v>68246.326553379695</v>
      </c>
      <c r="E64" s="612">
        <v>40034.89</v>
      </c>
      <c r="F64" s="613">
        <v>0.58662336893233691</v>
      </c>
      <c r="G64" s="612">
        <v>-28211.436553379695</v>
      </c>
      <c r="H64" s="612" t="s">
        <v>2</v>
      </c>
    </row>
    <row r="65" spans="1:8" ht="14.4" customHeight="1" x14ac:dyDescent="0.3">
      <c r="A65" s="610" t="s">
        <v>553</v>
      </c>
      <c r="B65" s="611" t="s">
        <v>3597</v>
      </c>
      <c r="C65" s="612" t="s">
        <v>3598</v>
      </c>
      <c r="D65" s="612">
        <v>77677.039913232104</v>
      </c>
      <c r="E65" s="612">
        <v>81838.480000000025</v>
      </c>
      <c r="F65" s="613">
        <v>1.0535736182972006</v>
      </c>
      <c r="G65" s="612">
        <v>4161.4400867679215</v>
      </c>
      <c r="H65" s="612" t="s">
        <v>2</v>
      </c>
    </row>
    <row r="66" spans="1:8" ht="14.4" customHeight="1" x14ac:dyDescent="0.3">
      <c r="A66" s="610" t="s">
        <v>553</v>
      </c>
      <c r="B66" s="611" t="s">
        <v>3585</v>
      </c>
      <c r="C66" s="612" t="s">
        <v>3586</v>
      </c>
      <c r="D66" s="612">
        <v>5077722.1456672335</v>
      </c>
      <c r="E66" s="612">
        <v>5084643.0199999949</v>
      </c>
      <c r="F66" s="613">
        <v>1.0013629879962351</v>
      </c>
      <c r="G66" s="612">
        <v>6920.874332761392</v>
      </c>
      <c r="H66" s="612" t="s">
        <v>2</v>
      </c>
    </row>
    <row r="67" spans="1:8" ht="14.4" customHeight="1" x14ac:dyDescent="0.3">
      <c r="A67" s="610" t="s">
        <v>553</v>
      </c>
      <c r="B67" s="611" t="s">
        <v>6</v>
      </c>
      <c r="C67" s="612" t="s">
        <v>554</v>
      </c>
      <c r="D67" s="612">
        <v>43715452.83940126</v>
      </c>
      <c r="E67" s="612">
        <v>47445316.809999913</v>
      </c>
      <c r="F67" s="613">
        <v>1.0853214076107405</v>
      </c>
      <c r="G67" s="612">
        <v>3729863.970598653</v>
      </c>
      <c r="H67" s="612" t="s">
        <v>545</v>
      </c>
    </row>
    <row r="68" spans="1:8" ht="14.4" customHeight="1" x14ac:dyDescent="0.3">
      <c r="A68" s="610" t="s">
        <v>526</v>
      </c>
      <c r="B68" s="611" t="s">
        <v>526</v>
      </c>
      <c r="C68" s="612" t="s">
        <v>526</v>
      </c>
      <c r="D68" s="612" t="s">
        <v>526</v>
      </c>
      <c r="E68" s="612" t="s">
        <v>526</v>
      </c>
      <c r="F68" s="613" t="s">
        <v>526</v>
      </c>
      <c r="G68" s="612" t="s">
        <v>526</v>
      </c>
      <c r="H68" s="612" t="s">
        <v>546</v>
      </c>
    </row>
    <row r="69" spans="1:8" ht="14.4" customHeight="1" x14ac:dyDescent="0.3">
      <c r="A69" s="610" t="s">
        <v>525</v>
      </c>
      <c r="B69" s="611" t="s">
        <v>6</v>
      </c>
      <c r="C69" s="612" t="s">
        <v>527</v>
      </c>
      <c r="D69" s="612">
        <v>46522075.249970861</v>
      </c>
      <c r="E69" s="612">
        <v>50274905.283487596</v>
      </c>
      <c r="F69" s="613">
        <v>1.080667726307396</v>
      </c>
      <c r="G69" s="612">
        <v>3752830.0335167348</v>
      </c>
      <c r="H69" s="612" t="s">
        <v>542</v>
      </c>
    </row>
  </sheetData>
  <autoFilter ref="A3:G3"/>
  <mergeCells count="1">
    <mergeCell ref="A1:G1"/>
  </mergeCells>
  <conditionalFormatting sqref="F21 F70:F65536">
    <cfRule type="cellIs" dxfId="38" priority="19" stopIfTrue="1" operator="greaterThan">
      <formula>1</formula>
    </cfRule>
  </conditionalFormatting>
  <conditionalFormatting sqref="G4:G20">
    <cfRule type="cellIs" dxfId="37" priority="12" operator="greaterThan">
      <formula>0</formula>
    </cfRule>
  </conditionalFormatting>
  <conditionalFormatting sqref="F4:F20">
    <cfRule type="cellIs" dxfId="36" priority="14" operator="greaterThan">
      <formula>1</formula>
    </cfRule>
  </conditionalFormatting>
  <conditionalFormatting sqref="B4:B20">
    <cfRule type="expression" dxfId="35" priority="18">
      <formula>AND(LEFT(H4,6)&lt;&gt;"mezera",H4&lt;&gt;"")</formula>
    </cfRule>
  </conditionalFormatting>
  <conditionalFormatting sqref="A4:A20">
    <cfRule type="expression" dxfId="34" priority="15">
      <formula>AND(H4&lt;&gt;"",H4&lt;&gt;"mezeraKL")</formula>
    </cfRule>
  </conditionalFormatting>
  <conditionalFormatting sqref="B4:G20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20">
    <cfRule type="expression" dxfId="31" priority="13">
      <formula>$H4&lt;&gt;""</formula>
    </cfRule>
  </conditionalFormatting>
  <conditionalFormatting sqref="F4:F20">
    <cfRule type="cellIs" dxfId="30" priority="9" operator="greaterThan">
      <formula>1</formula>
    </cfRule>
  </conditionalFormatting>
  <conditionalFormatting sqref="F4:F20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20">
    <cfRule type="expression" dxfId="27" priority="8">
      <formula>$H4&lt;&gt;""</formula>
    </cfRule>
  </conditionalFormatting>
  <conditionalFormatting sqref="G22:G69">
    <cfRule type="cellIs" dxfId="26" priority="1" operator="greaterThan">
      <formula>0</formula>
    </cfRule>
  </conditionalFormatting>
  <conditionalFormatting sqref="F22:F69">
    <cfRule type="cellIs" dxfId="25" priority="3" operator="greaterThan">
      <formula>1</formula>
    </cfRule>
  </conditionalFormatting>
  <conditionalFormatting sqref="B22:B69">
    <cfRule type="expression" dxfId="24" priority="7">
      <formula>AND(LEFT(H22,6)&lt;&gt;"mezera",H22&lt;&gt;"")</formula>
    </cfRule>
  </conditionalFormatting>
  <conditionalFormatting sqref="A22:A69">
    <cfRule type="expression" dxfId="23" priority="4">
      <formula>AND(H22&lt;&gt;"",H22&lt;&gt;"mezeraKL")</formula>
    </cfRule>
  </conditionalFormatting>
  <conditionalFormatting sqref="B22:G69">
    <cfRule type="expression" dxfId="22" priority="5">
      <formula>$H22="SumaNS"</formula>
    </cfRule>
    <cfRule type="expression" dxfId="21" priority="6">
      <formula>OR($H22="KL",$H22="SumaKL")</formula>
    </cfRule>
  </conditionalFormatting>
  <conditionalFormatting sqref="A22:G69">
    <cfRule type="expression" dxfId="20" priority="2">
      <formula>$H22&lt;&gt;""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73" t="s">
        <v>272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ht="14.4" customHeight="1" thickBot="1" x14ac:dyDescent="0.35">
      <c r="A2" s="580" t="s">
        <v>297</v>
      </c>
      <c r="B2" s="88"/>
      <c r="C2" s="338"/>
      <c r="D2" s="338"/>
      <c r="E2" s="338"/>
      <c r="F2" s="338"/>
      <c r="G2" s="338"/>
      <c r="H2" s="338"/>
      <c r="I2" s="339"/>
      <c r="J2" s="339"/>
      <c r="K2" s="339"/>
    </row>
    <row r="3" spans="1:11" ht="14.4" customHeight="1" thickBot="1" x14ac:dyDescent="0.35">
      <c r="A3" s="88"/>
      <c r="B3" s="88"/>
      <c r="C3" s="469"/>
      <c r="D3" s="470"/>
      <c r="E3" s="470"/>
      <c r="F3" s="470"/>
      <c r="G3" s="470"/>
      <c r="H3" s="343" t="s">
        <v>255</v>
      </c>
      <c r="I3" s="340">
        <f>IF(J3&lt;&gt;0,K3/J3,0)</f>
        <v>71.882393296427196</v>
      </c>
      <c r="J3" s="340">
        <f>SUBTOTAL(9,J5:J1048576)</f>
        <v>699405</v>
      </c>
      <c r="K3" s="341">
        <f>SUBTOTAL(9,K5:K1048576)</f>
        <v>50274905.283487663</v>
      </c>
    </row>
    <row r="4" spans="1:11" s="89" customFormat="1" ht="14.4" customHeight="1" thickBot="1" x14ac:dyDescent="0.35">
      <c r="A4" s="614" t="s">
        <v>7</v>
      </c>
      <c r="B4" s="615" t="s">
        <v>8</v>
      </c>
      <c r="C4" s="615" t="s">
        <v>0</v>
      </c>
      <c r="D4" s="615" t="s">
        <v>9</v>
      </c>
      <c r="E4" s="615" t="s">
        <v>10</v>
      </c>
      <c r="F4" s="615" t="s">
        <v>2</v>
      </c>
      <c r="G4" s="615" t="s">
        <v>175</v>
      </c>
      <c r="H4" s="616" t="s">
        <v>14</v>
      </c>
      <c r="I4" s="617" t="s">
        <v>279</v>
      </c>
      <c r="J4" s="617" t="s">
        <v>16</v>
      </c>
      <c r="K4" s="618" t="s">
        <v>296</v>
      </c>
    </row>
    <row r="5" spans="1:11" ht="14.4" customHeight="1" x14ac:dyDescent="0.3">
      <c r="A5" s="619" t="s">
        <v>525</v>
      </c>
      <c r="B5" s="620" t="s">
        <v>527</v>
      </c>
      <c r="C5" s="621" t="s">
        <v>543</v>
      </c>
      <c r="D5" s="622" t="s">
        <v>544</v>
      </c>
      <c r="E5" s="621" t="s">
        <v>3573</v>
      </c>
      <c r="F5" s="622" t="s">
        <v>3574</v>
      </c>
      <c r="G5" s="621" t="s">
        <v>3599</v>
      </c>
      <c r="H5" s="621" t="s">
        <v>3600</v>
      </c>
      <c r="I5" s="623">
        <v>167.04333333333332</v>
      </c>
      <c r="J5" s="623">
        <v>3</v>
      </c>
      <c r="K5" s="624">
        <v>501.13</v>
      </c>
    </row>
    <row r="6" spans="1:11" ht="14.4" customHeight="1" x14ac:dyDescent="0.3">
      <c r="A6" s="625" t="s">
        <v>525</v>
      </c>
      <c r="B6" s="626" t="s">
        <v>527</v>
      </c>
      <c r="C6" s="627" t="s">
        <v>543</v>
      </c>
      <c r="D6" s="628" t="s">
        <v>544</v>
      </c>
      <c r="E6" s="627" t="s">
        <v>3573</v>
      </c>
      <c r="F6" s="628" t="s">
        <v>3574</v>
      </c>
      <c r="G6" s="627" t="s">
        <v>3601</v>
      </c>
      <c r="H6" s="627" t="s">
        <v>3602</v>
      </c>
      <c r="I6" s="629">
        <v>12.09</v>
      </c>
      <c r="J6" s="629">
        <v>110</v>
      </c>
      <c r="K6" s="630">
        <v>1330</v>
      </c>
    </row>
    <row r="7" spans="1:11" ht="14.4" customHeight="1" x14ac:dyDescent="0.3">
      <c r="A7" s="625" t="s">
        <v>525</v>
      </c>
      <c r="B7" s="626" t="s">
        <v>527</v>
      </c>
      <c r="C7" s="627" t="s">
        <v>543</v>
      </c>
      <c r="D7" s="628" t="s">
        <v>544</v>
      </c>
      <c r="E7" s="627" t="s">
        <v>3573</v>
      </c>
      <c r="F7" s="628" t="s">
        <v>3574</v>
      </c>
      <c r="G7" s="627" t="s">
        <v>3601</v>
      </c>
      <c r="H7" s="627" t="s">
        <v>3603</v>
      </c>
      <c r="I7" s="629">
        <v>12.08</v>
      </c>
      <c r="J7" s="629">
        <v>10</v>
      </c>
      <c r="K7" s="630">
        <v>120.8</v>
      </c>
    </row>
    <row r="8" spans="1:11" ht="14.4" customHeight="1" x14ac:dyDescent="0.3">
      <c r="A8" s="625" t="s">
        <v>525</v>
      </c>
      <c r="B8" s="626" t="s">
        <v>527</v>
      </c>
      <c r="C8" s="627" t="s">
        <v>543</v>
      </c>
      <c r="D8" s="628" t="s">
        <v>544</v>
      </c>
      <c r="E8" s="627" t="s">
        <v>3573</v>
      </c>
      <c r="F8" s="628" t="s">
        <v>3574</v>
      </c>
      <c r="G8" s="627" t="s">
        <v>3604</v>
      </c>
      <c r="H8" s="627" t="s">
        <v>3605</v>
      </c>
      <c r="I8" s="629">
        <v>26.83666666666667</v>
      </c>
      <c r="J8" s="629">
        <v>60</v>
      </c>
      <c r="K8" s="630">
        <v>1603.8000000000002</v>
      </c>
    </row>
    <row r="9" spans="1:11" ht="14.4" customHeight="1" x14ac:dyDescent="0.3">
      <c r="A9" s="625" t="s">
        <v>525</v>
      </c>
      <c r="B9" s="626" t="s">
        <v>527</v>
      </c>
      <c r="C9" s="627" t="s">
        <v>543</v>
      </c>
      <c r="D9" s="628" t="s">
        <v>544</v>
      </c>
      <c r="E9" s="627" t="s">
        <v>3573</v>
      </c>
      <c r="F9" s="628" t="s">
        <v>3574</v>
      </c>
      <c r="G9" s="627" t="s">
        <v>3606</v>
      </c>
      <c r="H9" s="627" t="s">
        <v>3607</v>
      </c>
      <c r="I9" s="629">
        <v>5.94</v>
      </c>
      <c r="J9" s="629">
        <v>200</v>
      </c>
      <c r="K9" s="630">
        <v>1188</v>
      </c>
    </row>
    <row r="10" spans="1:11" ht="14.4" customHeight="1" x14ac:dyDescent="0.3">
      <c r="A10" s="625" t="s">
        <v>525</v>
      </c>
      <c r="B10" s="626" t="s">
        <v>527</v>
      </c>
      <c r="C10" s="627" t="s">
        <v>543</v>
      </c>
      <c r="D10" s="628" t="s">
        <v>544</v>
      </c>
      <c r="E10" s="627" t="s">
        <v>3573</v>
      </c>
      <c r="F10" s="628" t="s">
        <v>3574</v>
      </c>
      <c r="G10" s="627" t="s">
        <v>3608</v>
      </c>
      <c r="H10" s="627" t="s">
        <v>3609</v>
      </c>
      <c r="I10" s="629">
        <v>30.172499999999999</v>
      </c>
      <c r="J10" s="629">
        <v>16</v>
      </c>
      <c r="K10" s="630">
        <v>482.75</v>
      </c>
    </row>
    <row r="11" spans="1:11" ht="14.4" customHeight="1" x14ac:dyDescent="0.3">
      <c r="A11" s="625" t="s">
        <v>525</v>
      </c>
      <c r="B11" s="626" t="s">
        <v>527</v>
      </c>
      <c r="C11" s="627" t="s">
        <v>543</v>
      </c>
      <c r="D11" s="628" t="s">
        <v>544</v>
      </c>
      <c r="E11" s="627" t="s">
        <v>3573</v>
      </c>
      <c r="F11" s="628" t="s">
        <v>3574</v>
      </c>
      <c r="G11" s="627" t="s">
        <v>3610</v>
      </c>
      <c r="H11" s="627" t="s">
        <v>3611</v>
      </c>
      <c r="I11" s="629">
        <v>1.48</v>
      </c>
      <c r="J11" s="629">
        <v>350</v>
      </c>
      <c r="K11" s="630">
        <v>515</v>
      </c>
    </row>
    <row r="12" spans="1:11" ht="14.4" customHeight="1" x14ac:dyDescent="0.3">
      <c r="A12" s="625" t="s">
        <v>525</v>
      </c>
      <c r="B12" s="626" t="s">
        <v>527</v>
      </c>
      <c r="C12" s="627" t="s">
        <v>543</v>
      </c>
      <c r="D12" s="628" t="s">
        <v>544</v>
      </c>
      <c r="E12" s="627" t="s">
        <v>3573</v>
      </c>
      <c r="F12" s="628" t="s">
        <v>3574</v>
      </c>
      <c r="G12" s="627" t="s">
        <v>3612</v>
      </c>
      <c r="H12" s="627" t="s">
        <v>3613</v>
      </c>
      <c r="I12" s="629">
        <v>0.6</v>
      </c>
      <c r="J12" s="629">
        <v>1000</v>
      </c>
      <c r="K12" s="630">
        <v>600</v>
      </c>
    </row>
    <row r="13" spans="1:11" ht="14.4" customHeight="1" x14ac:dyDescent="0.3">
      <c r="A13" s="625" t="s">
        <v>525</v>
      </c>
      <c r="B13" s="626" t="s">
        <v>527</v>
      </c>
      <c r="C13" s="627" t="s">
        <v>543</v>
      </c>
      <c r="D13" s="628" t="s">
        <v>544</v>
      </c>
      <c r="E13" s="627" t="s">
        <v>3573</v>
      </c>
      <c r="F13" s="628" t="s">
        <v>3574</v>
      </c>
      <c r="G13" s="627" t="s">
        <v>3614</v>
      </c>
      <c r="H13" s="627" t="s">
        <v>3615</v>
      </c>
      <c r="I13" s="629">
        <v>8.6124999999999989</v>
      </c>
      <c r="J13" s="629">
        <v>60</v>
      </c>
      <c r="K13" s="630">
        <v>516.84</v>
      </c>
    </row>
    <row r="14" spans="1:11" ht="14.4" customHeight="1" x14ac:dyDescent="0.3">
      <c r="A14" s="625" t="s">
        <v>525</v>
      </c>
      <c r="B14" s="626" t="s">
        <v>527</v>
      </c>
      <c r="C14" s="627" t="s">
        <v>543</v>
      </c>
      <c r="D14" s="628" t="s">
        <v>544</v>
      </c>
      <c r="E14" s="627" t="s">
        <v>3573</v>
      </c>
      <c r="F14" s="628" t="s">
        <v>3574</v>
      </c>
      <c r="G14" s="627" t="s">
        <v>3614</v>
      </c>
      <c r="H14" s="627" t="s">
        <v>3616</v>
      </c>
      <c r="I14" s="629">
        <v>8.58</v>
      </c>
      <c r="J14" s="629">
        <v>60</v>
      </c>
      <c r="K14" s="630">
        <v>514.79999999999995</v>
      </c>
    </row>
    <row r="15" spans="1:11" ht="14.4" customHeight="1" x14ac:dyDescent="0.3">
      <c r="A15" s="625" t="s">
        <v>525</v>
      </c>
      <c r="B15" s="626" t="s">
        <v>527</v>
      </c>
      <c r="C15" s="627" t="s">
        <v>543</v>
      </c>
      <c r="D15" s="628" t="s">
        <v>544</v>
      </c>
      <c r="E15" s="627" t="s">
        <v>3573</v>
      </c>
      <c r="F15" s="628" t="s">
        <v>3574</v>
      </c>
      <c r="G15" s="627" t="s">
        <v>3617</v>
      </c>
      <c r="H15" s="627" t="s">
        <v>3618</v>
      </c>
      <c r="I15" s="629">
        <v>26.799999999999997</v>
      </c>
      <c r="J15" s="629">
        <v>24</v>
      </c>
      <c r="K15" s="630">
        <v>645.19999999999993</v>
      </c>
    </row>
    <row r="16" spans="1:11" ht="14.4" customHeight="1" x14ac:dyDescent="0.3">
      <c r="A16" s="625" t="s">
        <v>525</v>
      </c>
      <c r="B16" s="626" t="s">
        <v>527</v>
      </c>
      <c r="C16" s="627" t="s">
        <v>543</v>
      </c>
      <c r="D16" s="628" t="s">
        <v>544</v>
      </c>
      <c r="E16" s="627" t="s">
        <v>3573</v>
      </c>
      <c r="F16" s="628" t="s">
        <v>3574</v>
      </c>
      <c r="G16" s="627" t="s">
        <v>3619</v>
      </c>
      <c r="H16" s="627" t="s">
        <v>3620</v>
      </c>
      <c r="I16" s="629">
        <v>1.2300000000000002</v>
      </c>
      <c r="J16" s="629">
        <v>4100</v>
      </c>
      <c r="K16" s="630">
        <v>5043</v>
      </c>
    </row>
    <row r="17" spans="1:11" ht="14.4" customHeight="1" x14ac:dyDescent="0.3">
      <c r="A17" s="625" t="s">
        <v>525</v>
      </c>
      <c r="B17" s="626" t="s">
        <v>527</v>
      </c>
      <c r="C17" s="627" t="s">
        <v>543</v>
      </c>
      <c r="D17" s="628" t="s">
        <v>544</v>
      </c>
      <c r="E17" s="627" t="s">
        <v>3573</v>
      </c>
      <c r="F17" s="628" t="s">
        <v>3574</v>
      </c>
      <c r="G17" s="627" t="s">
        <v>3621</v>
      </c>
      <c r="H17" s="627" t="s">
        <v>3622</v>
      </c>
      <c r="I17" s="629">
        <v>8.06</v>
      </c>
      <c r="J17" s="629">
        <v>50</v>
      </c>
      <c r="K17" s="630">
        <v>403</v>
      </c>
    </row>
    <row r="18" spans="1:11" ht="14.4" customHeight="1" x14ac:dyDescent="0.3">
      <c r="A18" s="625" t="s">
        <v>525</v>
      </c>
      <c r="B18" s="626" t="s">
        <v>527</v>
      </c>
      <c r="C18" s="627" t="s">
        <v>543</v>
      </c>
      <c r="D18" s="628" t="s">
        <v>544</v>
      </c>
      <c r="E18" s="627" t="s">
        <v>3573</v>
      </c>
      <c r="F18" s="628" t="s">
        <v>3574</v>
      </c>
      <c r="G18" s="627" t="s">
        <v>3623</v>
      </c>
      <c r="H18" s="627" t="s">
        <v>3624</v>
      </c>
      <c r="I18" s="629">
        <v>7.31</v>
      </c>
      <c r="J18" s="629">
        <v>48</v>
      </c>
      <c r="K18" s="630">
        <v>350.88</v>
      </c>
    </row>
    <row r="19" spans="1:11" ht="14.4" customHeight="1" x14ac:dyDescent="0.3">
      <c r="A19" s="625" t="s">
        <v>525</v>
      </c>
      <c r="B19" s="626" t="s">
        <v>527</v>
      </c>
      <c r="C19" s="627" t="s">
        <v>543</v>
      </c>
      <c r="D19" s="628" t="s">
        <v>544</v>
      </c>
      <c r="E19" s="627" t="s">
        <v>3573</v>
      </c>
      <c r="F19" s="628" t="s">
        <v>3574</v>
      </c>
      <c r="G19" s="627" t="s">
        <v>3623</v>
      </c>
      <c r="H19" s="627" t="s">
        <v>3625</v>
      </c>
      <c r="I19" s="629">
        <v>7.19</v>
      </c>
      <c r="J19" s="629">
        <v>12</v>
      </c>
      <c r="K19" s="630">
        <v>86.28</v>
      </c>
    </row>
    <row r="20" spans="1:11" ht="14.4" customHeight="1" x14ac:dyDescent="0.3">
      <c r="A20" s="625" t="s">
        <v>525</v>
      </c>
      <c r="B20" s="626" t="s">
        <v>527</v>
      </c>
      <c r="C20" s="627" t="s">
        <v>543</v>
      </c>
      <c r="D20" s="628" t="s">
        <v>544</v>
      </c>
      <c r="E20" s="627" t="s">
        <v>3573</v>
      </c>
      <c r="F20" s="628" t="s">
        <v>3574</v>
      </c>
      <c r="G20" s="627" t="s">
        <v>3626</v>
      </c>
      <c r="H20" s="627" t="s">
        <v>3627</v>
      </c>
      <c r="I20" s="629">
        <v>1.5177777777777777</v>
      </c>
      <c r="J20" s="629">
        <v>500</v>
      </c>
      <c r="K20" s="630">
        <v>759</v>
      </c>
    </row>
    <row r="21" spans="1:11" ht="14.4" customHeight="1" x14ac:dyDescent="0.3">
      <c r="A21" s="625" t="s">
        <v>525</v>
      </c>
      <c r="B21" s="626" t="s">
        <v>527</v>
      </c>
      <c r="C21" s="627" t="s">
        <v>543</v>
      </c>
      <c r="D21" s="628" t="s">
        <v>544</v>
      </c>
      <c r="E21" s="627" t="s">
        <v>3573</v>
      </c>
      <c r="F21" s="628" t="s">
        <v>3574</v>
      </c>
      <c r="G21" s="627" t="s">
        <v>3628</v>
      </c>
      <c r="H21" s="627" t="s">
        <v>3629</v>
      </c>
      <c r="I21" s="629">
        <v>2.0654545454545454</v>
      </c>
      <c r="J21" s="629">
        <v>850</v>
      </c>
      <c r="K21" s="630">
        <v>1756</v>
      </c>
    </row>
    <row r="22" spans="1:11" ht="14.4" customHeight="1" x14ac:dyDescent="0.3">
      <c r="A22" s="625" t="s">
        <v>525</v>
      </c>
      <c r="B22" s="626" t="s">
        <v>527</v>
      </c>
      <c r="C22" s="627" t="s">
        <v>543</v>
      </c>
      <c r="D22" s="628" t="s">
        <v>544</v>
      </c>
      <c r="E22" s="627" t="s">
        <v>3573</v>
      </c>
      <c r="F22" s="628" t="s">
        <v>3574</v>
      </c>
      <c r="G22" s="627" t="s">
        <v>3630</v>
      </c>
      <c r="H22" s="627" t="s">
        <v>3631</v>
      </c>
      <c r="I22" s="629">
        <v>3.3619999999999997</v>
      </c>
      <c r="J22" s="629">
        <v>900</v>
      </c>
      <c r="K22" s="630">
        <v>3026</v>
      </c>
    </row>
    <row r="23" spans="1:11" ht="14.4" customHeight="1" x14ac:dyDescent="0.3">
      <c r="A23" s="625" t="s">
        <v>525</v>
      </c>
      <c r="B23" s="626" t="s">
        <v>527</v>
      </c>
      <c r="C23" s="627" t="s">
        <v>543</v>
      </c>
      <c r="D23" s="628" t="s">
        <v>544</v>
      </c>
      <c r="E23" s="627" t="s">
        <v>3573</v>
      </c>
      <c r="F23" s="628" t="s">
        <v>3574</v>
      </c>
      <c r="G23" s="627" t="s">
        <v>3632</v>
      </c>
      <c r="H23" s="627" t="s">
        <v>3633</v>
      </c>
      <c r="I23" s="629">
        <v>1.17</v>
      </c>
      <c r="J23" s="629">
        <v>500</v>
      </c>
      <c r="K23" s="630">
        <v>585</v>
      </c>
    </row>
    <row r="24" spans="1:11" ht="14.4" customHeight="1" x14ac:dyDescent="0.3">
      <c r="A24" s="625" t="s">
        <v>525</v>
      </c>
      <c r="B24" s="626" t="s">
        <v>527</v>
      </c>
      <c r="C24" s="627" t="s">
        <v>543</v>
      </c>
      <c r="D24" s="628" t="s">
        <v>544</v>
      </c>
      <c r="E24" s="627" t="s">
        <v>3575</v>
      </c>
      <c r="F24" s="628" t="s">
        <v>3576</v>
      </c>
      <c r="G24" s="627" t="s">
        <v>3634</v>
      </c>
      <c r="H24" s="627" t="s">
        <v>3635</v>
      </c>
      <c r="I24" s="629">
        <v>4.8499999999999996</v>
      </c>
      <c r="J24" s="629">
        <v>150</v>
      </c>
      <c r="K24" s="630">
        <v>727.5</v>
      </c>
    </row>
    <row r="25" spans="1:11" ht="14.4" customHeight="1" x14ac:dyDescent="0.3">
      <c r="A25" s="625" t="s">
        <v>525</v>
      </c>
      <c r="B25" s="626" t="s">
        <v>527</v>
      </c>
      <c r="C25" s="627" t="s">
        <v>543</v>
      </c>
      <c r="D25" s="628" t="s">
        <v>544</v>
      </c>
      <c r="E25" s="627" t="s">
        <v>3575</v>
      </c>
      <c r="F25" s="628" t="s">
        <v>3576</v>
      </c>
      <c r="G25" s="627" t="s">
        <v>3636</v>
      </c>
      <c r="H25" s="627" t="s">
        <v>3637</v>
      </c>
      <c r="I25" s="629">
        <v>0.92285714285714282</v>
      </c>
      <c r="J25" s="629">
        <v>1400</v>
      </c>
      <c r="K25" s="630">
        <v>1292</v>
      </c>
    </row>
    <row r="26" spans="1:11" ht="14.4" customHeight="1" x14ac:dyDescent="0.3">
      <c r="A26" s="625" t="s">
        <v>525</v>
      </c>
      <c r="B26" s="626" t="s">
        <v>527</v>
      </c>
      <c r="C26" s="627" t="s">
        <v>543</v>
      </c>
      <c r="D26" s="628" t="s">
        <v>544</v>
      </c>
      <c r="E26" s="627" t="s">
        <v>3575</v>
      </c>
      <c r="F26" s="628" t="s">
        <v>3576</v>
      </c>
      <c r="G26" s="627" t="s">
        <v>3638</v>
      </c>
      <c r="H26" s="627" t="s">
        <v>3639</v>
      </c>
      <c r="I26" s="629">
        <v>1.4324999999999999</v>
      </c>
      <c r="J26" s="629">
        <v>500</v>
      </c>
      <c r="K26" s="630">
        <v>716</v>
      </c>
    </row>
    <row r="27" spans="1:11" ht="14.4" customHeight="1" x14ac:dyDescent="0.3">
      <c r="A27" s="625" t="s">
        <v>525</v>
      </c>
      <c r="B27" s="626" t="s">
        <v>527</v>
      </c>
      <c r="C27" s="627" t="s">
        <v>543</v>
      </c>
      <c r="D27" s="628" t="s">
        <v>544</v>
      </c>
      <c r="E27" s="627" t="s">
        <v>3575</v>
      </c>
      <c r="F27" s="628" t="s">
        <v>3576</v>
      </c>
      <c r="G27" s="627" t="s">
        <v>3640</v>
      </c>
      <c r="H27" s="627" t="s">
        <v>3641</v>
      </c>
      <c r="I27" s="629">
        <v>0.41636363636363638</v>
      </c>
      <c r="J27" s="629">
        <v>3200</v>
      </c>
      <c r="K27" s="630">
        <v>1332</v>
      </c>
    </row>
    <row r="28" spans="1:11" ht="14.4" customHeight="1" x14ac:dyDescent="0.3">
      <c r="A28" s="625" t="s">
        <v>525</v>
      </c>
      <c r="B28" s="626" t="s">
        <v>527</v>
      </c>
      <c r="C28" s="627" t="s">
        <v>543</v>
      </c>
      <c r="D28" s="628" t="s">
        <v>544</v>
      </c>
      <c r="E28" s="627" t="s">
        <v>3575</v>
      </c>
      <c r="F28" s="628" t="s">
        <v>3576</v>
      </c>
      <c r="G28" s="627" t="s">
        <v>3642</v>
      </c>
      <c r="H28" s="627" t="s">
        <v>3643</v>
      </c>
      <c r="I28" s="629">
        <v>0.57400000000000007</v>
      </c>
      <c r="J28" s="629">
        <v>1500</v>
      </c>
      <c r="K28" s="630">
        <v>861</v>
      </c>
    </row>
    <row r="29" spans="1:11" ht="14.4" customHeight="1" x14ac:dyDescent="0.3">
      <c r="A29" s="625" t="s">
        <v>525</v>
      </c>
      <c r="B29" s="626" t="s">
        <v>527</v>
      </c>
      <c r="C29" s="627" t="s">
        <v>543</v>
      </c>
      <c r="D29" s="628" t="s">
        <v>544</v>
      </c>
      <c r="E29" s="627" t="s">
        <v>3575</v>
      </c>
      <c r="F29" s="628" t="s">
        <v>3576</v>
      </c>
      <c r="G29" s="627" t="s">
        <v>3644</v>
      </c>
      <c r="H29" s="627" t="s">
        <v>3645</v>
      </c>
      <c r="I29" s="629">
        <v>22.72</v>
      </c>
      <c r="J29" s="629">
        <v>1</v>
      </c>
      <c r="K29" s="630">
        <v>22.72</v>
      </c>
    </row>
    <row r="30" spans="1:11" ht="14.4" customHeight="1" x14ac:dyDescent="0.3">
      <c r="A30" s="625" t="s">
        <v>525</v>
      </c>
      <c r="B30" s="626" t="s">
        <v>527</v>
      </c>
      <c r="C30" s="627" t="s">
        <v>543</v>
      </c>
      <c r="D30" s="628" t="s">
        <v>544</v>
      </c>
      <c r="E30" s="627" t="s">
        <v>3575</v>
      </c>
      <c r="F30" s="628" t="s">
        <v>3576</v>
      </c>
      <c r="G30" s="627" t="s">
        <v>3646</v>
      </c>
      <c r="H30" s="627" t="s">
        <v>3647</v>
      </c>
      <c r="I30" s="629">
        <v>5.92</v>
      </c>
      <c r="J30" s="629">
        <v>30</v>
      </c>
      <c r="K30" s="630">
        <v>177.6</v>
      </c>
    </row>
    <row r="31" spans="1:11" ht="14.4" customHeight="1" x14ac:dyDescent="0.3">
      <c r="A31" s="625" t="s">
        <v>525</v>
      </c>
      <c r="B31" s="626" t="s">
        <v>527</v>
      </c>
      <c r="C31" s="627" t="s">
        <v>543</v>
      </c>
      <c r="D31" s="628" t="s">
        <v>544</v>
      </c>
      <c r="E31" s="627" t="s">
        <v>3575</v>
      </c>
      <c r="F31" s="628" t="s">
        <v>3576</v>
      </c>
      <c r="G31" s="627" t="s">
        <v>3648</v>
      </c>
      <c r="H31" s="627" t="s">
        <v>3649</v>
      </c>
      <c r="I31" s="629">
        <v>2.1800000000000002</v>
      </c>
      <c r="J31" s="629">
        <v>100</v>
      </c>
      <c r="K31" s="630">
        <v>218</v>
      </c>
    </row>
    <row r="32" spans="1:11" ht="14.4" customHeight="1" x14ac:dyDescent="0.3">
      <c r="A32" s="625" t="s">
        <v>525</v>
      </c>
      <c r="B32" s="626" t="s">
        <v>527</v>
      </c>
      <c r="C32" s="627" t="s">
        <v>543</v>
      </c>
      <c r="D32" s="628" t="s">
        <v>544</v>
      </c>
      <c r="E32" s="627" t="s">
        <v>3575</v>
      </c>
      <c r="F32" s="628" t="s">
        <v>3576</v>
      </c>
      <c r="G32" s="627" t="s">
        <v>3650</v>
      </c>
      <c r="H32" s="627" t="s">
        <v>3651</v>
      </c>
      <c r="I32" s="629">
        <v>17.808333333333334</v>
      </c>
      <c r="J32" s="629">
        <v>95</v>
      </c>
      <c r="K32" s="630">
        <v>1699.3000000000002</v>
      </c>
    </row>
    <row r="33" spans="1:11" ht="14.4" customHeight="1" x14ac:dyDescent="0.3">
      <c r="A33" s="625" t="s">
        <v>525</v>
      </c>
      <c r="B33" s="626" t="s">
        <v>527</v>
      </c>
      <c r="C33" s="627" t="s">
        <v>543</v>
      </c>
      <c r="D33" s="628" t="s">
        <v>544</v>
      </c>
      <c r="E33" s="627" t="s">
        <v>3575</v>
      </c>
      <c r="F33" s="628" t="s">
        <v>3576</v>
      </c>
      <c r="G33" s="627" t="s">
        <v>3652</v>
      </c>
      <c r="H33" s="627" t="s">
        <v>3653</v>
      </c>
      <c r="I33" s="629">
        <v>5.4939999999999998</v>
      </c>
      <c r="J33" s="629">
        <v>170</v>
      </c>
      <c r="K33" s="630">
        <v>938.5</v>
      </c>
    </row>
    <row r="34" spans="1:11" ht="14.4" customHeight="1" x14ac:dyDescent="0.3">
      <c r="A34" s="625" t="s">
        <v>525</v>
      </c>
      <c r="B34" s="626" t="s">
        <v>527</v>
      </c>
      <c r="C34" s="627" t="s">
        <v>543</v>
      </c>
      <c r="D34" s="628" t="s">
        <v>544</v>
      </c>
      <c r="E34" s="627" t="s">
        <v>3575</v>
      </c>
      <c r="F34" s="628" t="s">
        <v>3576</v>
      </c>
      <c r="G34" s="627" t="s">
        <v>3652</v>
      </c>
      <c r="H34" s="627" t="s">
        <v>3654</v>
      </c>
      <c r="I34" s="629">
        <v>5.5633333333333326</v>
      </c>
      <c r="J34" s="629">
        <v>90</v>
      </c>
      <c r="K34" s="630">
        <v>500.70000000000005</v>
      </c>
    </row>
    <row r="35" spans="1:11" ht="14.4" customHeight="1" x14ac:dyDescent="0.3">
      <c r="A35" s="625" t="s">
        <v>525</v>
      </c>
      <c r="B35" s="626" t="s">
        <v>527</v>
      </c>
      <c r="C35" s="627" t="s">
        <v>543</v>
      </c>
      <c r="D35" s="628" t="s">
        <v>544</v>
      </c>
      <c r="E35" s="627" t="s">
        <v>3575</v>
      </c>
      <c r="F35" s="628" t="s">
        <v>3576</v>
      </c>
      <c r="G35" s="627" t="s">
        <v>3652</v>
      </c>
      <c r="H35" s="627" t="s">
        <v>3655</v>
      </c>
      <c r="I35" s="629">
        <v>5.57</v>
      </c>
      <c r="J35" s="629">
        <v>60</v>
      </c>
      <c r="K35" s="630">
        <v>334.2</v>
      </c>
    </row>
    <row r="36" spans="1:11" ht="14.4" customHeight="1" x14ac:dyDescent="0.3">
      <c r="A36" s="625" t="s">
        <v>525</v>
      </c>
      <c r="B36" s="626" t="s">
        <v>527</v>
      </c>
      <c r="C36" s="627" t="s">
        <v>543</v>
      </c>
      <c r="D36" s="628" t="s">
        <v>544</v>
      </c>
      <c r="E36" s="627" t="s">
        <v>3575</v>
      </c>
      <c r="F36" s="628" t="s">
        <v>3576</v>
      </c>
      <c r="G36" s="627" t="s">
        <v>3656</v>
      </c>
      <c r="H36" s="627" t="s">
        <v>3657</v>
      </c>
      <c r="I36" s="629">
        <v>1.78</v>
      </c>
      <c r="J36" s="629">
        <v>150</v>
      </c>
      <c r="K36" s="630">
        <v>267</v>
      </c>
    </row>
    <row r="37" spans="1:11" ht="14.4" customHeight="1" x14ac:dyDescent="0.3">
      <c r="A37" s="625" t="s">
        <v>525</v>
      </c>
      <c r="B37" s="626" t="s">
        <v>527</v>
      </c>
      <c r="C37" s="627" t="s">
        <v>543</v>
      </c>
      <c r="D37" s="628" t="s">
        <v>544</v>
      </c>
      <c r="E37" s="627" t="s">
        <v>3575</v>
      </c>
      <c r="F37" s="628" t="s">
        <v>3576</v>
      </c>
      <c r="G37" s="627" t="s">
        <v>3658</v>
      </c>
      <c r="H37" s="627" t="s">
        <v>3659</v>
      </c>
      <c r="I37" s="629">
        <v>1.7740000000000002</v>
      </c>
      <c r="J37" s="629">
        <v>250</v>
      </c>
      <c r="K37" s="630">
        <v>443.5</v>
      </c>
    </row>
    <row r="38" spans="1:11" ht="14.4" customHeight="1" x14ac:dyDescent="0.3">
      <c r="A38" s="625" t="s">
        <v>525</v>
      </c>
      <c r="B38" s="626" t="s">
        <v>527</v>
      </c>
      <c r="C38" s="627" t="s">
        <v>543</v>
      </c>
      <c r="D38" s="628" t="s">
        <v>544</v>
      </c>
      <c r="E38" s="627" t="s">
        <v>3575</v>
      </c>
      <c r="F38" s="628" t="s">
        <v>3576</v>
      </c>
      <c r="G38" s="627" t="s">
        <v>3660</v>
      </c>
      <c r="H38" s="627" t="s">
        <v>3661</v>
      </c>
      <c r="I38" s="629">
        <v>1.76</v>
      </c>
      <c r="J38" s="629">
        <v>50</v>
      </c>
      <c r="K38" s="630">
        <v>88</v>
      </c>
    </row>
    <row r="39" spans="1:11" ht="14.4" customHeight="1" x14ac:dyDescent="0.3">
      <c r="A39" s="625" t="s">
        <v>525</v>
      </c>
      <c r="B39" s="626" t="s">
        <v>527</v>
      </c>
      <c r="C39" s="627" t="s">
        <v>543</v>
      </c>
      <c r="D39" s="628" t="s">
        <v>544</v>
      </c>
      <c r="E39" s="627" t="s">
        <v>3575</v>
      </c>
      <c r="F39" s="628" t="s">
        <v>3576</v>
      </c>
      <c r="G39" s="627" t="s">
        <v>3662</v>
      </c>
      <c r="H39" s="627" t="s">
        <v>3663</v>
      </c>
      <c r="I39" s="629">
        <v>1.74</v>
      </c>
      <c r="J39" s="629">
        <v>100</v>
      </c>
      <c r="K39" s="630">
        <v>174</v>
      </c>
    </row>
    <row r="40" spans="1:11" ht="14.4" customHeight="1" x14ac:dyDescent="0.3">
      <c r="A40" s="625" t="s">
        <v>525</v>
      </c>
      <c r="B40" s="626" t="s">
        <v>527</v>
      </c>
      <c r="C40" s="627" t="s">
        <v>543</v>
      </c>
      <c r="D40" s="628" t="s">
        <v>544</v>
      </c>
      <c r="E40" s="627" t="s">
        <v>3575</v>
      </c>
      <c r="F40" s="628" t="s">
        <v>3576</v>
      </c>
      <c r="G40" s="627" t="s">
        <v>3664</v>
      </c>
      <c r="H40" s="627" t="s">
        <v>3665</v>
      </c>
      <c r="I40" s="629">
        <v>1.736</v>
      </c>
      <c r="J40" s="629">
        <v>500</v>
      </c>
      <c r="K40" s="630">
        <v>868</v>
      </c>
    </row>
    <row r="41" spans="1:11" ht="14.4" customHeight="1" x14ac:dyDescent="0.3">
      <c r="A41" s="625" t="s">
        <v>525</v>
      </c>
      <c r="B41" s="626" t="s">
        <v>527</v>
      </c>
      <c r="C41" s="627" t="s">
        <v>543</v>
      </c>
      <c r="D41" s="628" t="s">
        <v>544</v>
      </c>
      <c r="E41" s="627" t="s">
        <v>3575</v>
      </c>
      <c r="F41" s="628" t="s">
        <v>3576</v>
      </c>
      <c r="G41" s="627" t="s">
        <v>3666</v>
      </c>
      <c r="H41" s="627" t="s">
        <v>3667</v>
      </c>
      <c r="I41" s="629">
        <v>1.0909090909090908E-2</v>
      </c>
      <c r="J41" s="629">
        <v>690</v>
      </c>
      <c r="K41" s="630">
        <v>7.4</v>
      </c>
    </row>
    <row r="42" spans="1:11" ht="14.4" customHeight="1" x14ac:dyDescent="0.3">
      <c r="A42" s="625" t="s">
        <v>525</v>
      </c>
      <c r="B42" s="626" t="s">
        <v>527</v>
      </c>
      <c r="C42" s="627" t="s">
        <v>543</v>
      </c>
      <c r="D42" s="628" t="s">
        <v>544</v>
      </c>
      <c r="E42" s="627" t="s">
        <v>3575</v>
      </c>
      <c r="F42" s="628" t="s">
        <v>3576</v>
      </c>
      <c r="G42" s="627" t="s">
        <v>3668</v>
      </c>
      <c r="H42" s="627" t="s">
        <v>3669</v>
      </c>
      <c r="I42" s="629">
        <v>2</v>
      </c>
      <c r="J42" s="629">
        <v>50</v>
      </c>
      <c r="K42" s="630">
        <v>100</v>
      </c>
    </row>
    <row r="43" spans="1:11" ht="14.4" customHeight="1" x14ac:dyDescent="0.3">
      <c r="A43" s="625" t="s">
        <v>525</v>
      </c>
      <c r="B43" s="626" t="s">
        <v>527</v>
      </c>
      <c r="C43" s="627" t="s">
        <v>543</v>
      </c>
      <c r="D43" s="628" t="s">
        <v>544</v>
      </c>
      <c r="E43" s="627" t="s">
        <v>3575</v>
      </c>
      <c r="F43" s="628" t="s">
        <v>3576</v>
      </c>
      <c r="G43" s="627" t="s">
        <v>3670</v>
      </c>
      <c r="H43" s="627" t="s">
        <v>3671</v>
      </c>
      <c r="I43" s="629">
        <v>2.41</v>
      </c>
      <c r="J43" s="629">
        <v>100</v>
      </c>
      <c r="K43" s="630">
        <v>241</v>
      </c>
    </row>
    <row r="44" spans="1:11" ht="14.4" customHeight="1" x14ac:dyDescent="0.3">
      <c r="A44" s="625" t="s">
        <v>525</v>
      </c>
      <c r="B44" s="626" t="s">
        <v>527</v>
      </c>
      <c r="C44" s="627" t="s">
        <v>543</v>
      </c>
      <c r="D44" s="628" t="s">
        <v>544</v>
      </c>
      <c r="E44" s="627" t="s">
        <v>3575</v>
      </c>
      <c r="F44" s="628" t="s">
        <v>3576</v>
      </c>
      <c r="G44" s="627" t="s">
        <v>3672</v>
      </c>
      <c r="H44" s="627" t="s">
        <v>3673</v>
      </c>
      <c r="I44" s="629">
        <v>2.38375</v>
      </c>
      <c r="J44" s="629">
        <v>1050</v>
      </c>
      <c r="K44" s="630">
        <v>2533.5</v>
      </c>
    </row>
    <row r="45" spans="1:11" ht="14.4" customHeight="1" x14ac:dyDescent="0.3">
      <c r="A45" s="625" t="s">
        <v>525</v>
      </c>
      <c r="B45" s="626" t="s">
        <v>527</v>
      </c>
      <c r="C45" s="627" t="s">
        <v>543</v>
      </c>
      <c r="D45" s="628" t="s">
        <v>544</v>
      </c>
      <c r="E45" s="627" t="s">
        <v>3575</v>
      </c>
      <c r="F45" s="628" t="s">
        <v>3576</v>
      </c>
      <c r="G45" s="627" t="s">
        <v>3672</v>
      </c>
      <c r="H45" s="627" t="s">
        <v>3674</v>
      </c>
      <c r="I45" s="629">
        <v>2.17</v>
      </c>
      <c r="J45" s="629">
        <v>200</v>
      </c>
      <c r="K45" s="630">
        <v>434</v>
      </c>
    </row>
    <row r="46" spans="1:11" ht="14.4" customHeight="1" x14ac:dyDescent="0.3">
      <c r="A46" s="625" t="s">
        <v>525</v>
      </c>
      <c r="B46" s="626" t="s">
        <v>527</v>
      </c>
      <c r="C46" s="627" t="s">
        <v>543</v>
      </c>
      <c r="D46" s="628" t="s">
        <v>544</v>
      </c>
      <c r="E46" s="627" t="s">
        <v>3575</v>
      </c>
      <c r="F46" s="628" t="s">
        <v>3576</v>
      </c>
      <c r="G46" s="627" t="s">
        <v>3675</v>
      </c>
      <c r="H46" s="627" t="s">
        <v>3676</v>
      </c>
      <c r="I46" s="629">
        <v>1.18</v>
      </c>
      <c r="J46" s="629">
        <v>3</v>
      </c>
      <c r="K46" s="630">
        <v>3.54</v>
      </c>
    </row>
    <row r="47" spans="1:11" ht="14.4" customHeight="1" x14ac:dyDescent="0.3">
      <c r="A47" s="625" t="s">
        <v>525</v>
      </c>
      <c r="B47" s="626" t="s">
        <v>527</v>
      </c>
      <c r="C47" s="627" t="s">
        <v>543</v>
      </c>
      <c r="D47" s="628" t="s">
        <v>544</v>
      </c>
      <c r="E47" s="627" t="s">
        <v>3575</v>
      </c>
      <c r="F47" s="628" t="s">
        <v>3576</v>
      </c>
      <c r="G47" s="627" t="s">
        <v>3677</v>
      </c>
      <c r="H47" s="627" t="s">
        <v>3678</v>
      </c>
      <c r="I47" s="629">
        <v>5.0679999999999996</v>
      </c>
      <c r="J47" s="629">
        <v>300</v>
      </c>
      <c r="K47" s="630">
        <v>1516.2</v>
      </c>
    </row>
    <row r="48" spans="1:11" ht="14.4" customHeight="1" x14ac:dyDescent="0.3">
      <c r="A48" s="625" t="s">
        <v>525</v>
      </c>
      <c r="B48" s="626" t="s">
        <v>527</v>
      </c>
      <c r="C48" s="627" t="s">
        <v>543</v>
      </c>
      <c r="D48" s="628" t="s">
        <v>544</v>
      </c>
      <c r="E48" s="627" t="s">
        <v>3575</v>
      </c>
      <c r="F48" s="628" t="s">
        <v>3576</v>
      </c>
      <c r="G48" s="627" t="s">
        <v>3679</v>
      </c>
      <c r="H48" s="627" t="s">
        <v>3680</v>
      </c>
      <c r="I48" s="629">
        <v>17.98</v>
      </c>
      <c r="J48" s="629">
        <v>100</v>
      </c>
      <c r="K48" s="630">
        <v>1798</v>
      </c>
    </row>
    <row r="49" spans="1:11" ht="14.4" customHeight="1" x14ac:dyDescent="0.3">
      <c r="A49" s="625" t="s">
        <v>525</v>
      </c>
      <c r="B49" s="626" t="s">
        <v>527</v>
      </c>
      <c r="C49" s="627" t="s">
        <v>543</v>
      </c>
      <c r="D49" s="628" t="s">
        <v>544</v>
      </c>
      <c r="E49" s="627" t="s">
        <v>3575</v>
      </c>
      <c r="F49" s="628" t="s">
        <v>3576</v>
      </c>
      <c r="G49" s="627" t="s">
        <v>3681</v>
      </c>
      <c r="H49" s="627" t="s">
        <v>3682</v>
      </c>
      <c r="I49" s="629">
        <v>12.082000000000001</v>
      </c>
      <c r="J49" s="629">
        <v>45</v>
      </c>
      <c r="K49" s="630">
        <v>543.6</v>
      </c>
    </row>
    <row r="50" spans="1:11" ht="14.4" customHeight="1" x14ac:dyDescent="0.3">
      <c r="A50" s="625" t="s">
        <v>525</v>
      </c>
      <c r="B50" s="626" t="s">
        <v>527</v>
      </c>
      <c r="C50" s="627" t="s">
        <v>543</v>
      </c>
      <c r="D50" s="628" t="s">
        <v>544</v>
      </c>
      <c r="E50" s="627" t="s">
        <v>3575</v>
      </c>
      <c r="F50" s="628" t="s">
        <v>3576</v>
      </c>
      <c r="G50" s="627" t="s">
        <v>3683</v>
      </c>
      <c r="H50" s="627" t="s">
        <v>3684</v>
      </c>
      <c r="I50" s="629">
        <v>2.83</v>
      </c>
      <c r="J50" s="629">
        <v>150</v>
      </c>
      <c r="K50" s="630">
        <v>424.5</v>
      </c>
    </row>
    <row r="51" spans="1:11" ht="14.4" customHeight="1" x14ac:dyDescent="0.3">
      <c r="A51" s="625" t="s">
        <v>525</v>
      </c>
      <c r="B51" s="626" t="s">
        <v>527</v>
      </c>
      <c r="C51" s="627" t="s">
        <v>543</v>
      </c>
      <c r="D51" s="628" t="s">
        <v>544</v>
      </c>
      <c r="E51" s="627" t="s">
        <v>3575</v>
      </c>
      <c r="F51" s="628" t="s">
        <v>3576</v>
      </c>
      <c r="G51" s="627" t="s">
        <v>3683</v>
      </c>
      <c r="H51" s="627" t="s">
        <v>3685</v>
      </c>
      <c r="I51" s="629">
        <v>2.82</v>
      </c>
      <c r="J51" s="629">
        <v>50</v>
      </c>
      <c r="K51" s="630">
        <v>141</v>
      </c>
    </row>
    <row r="52" spans="1:11" ht="14.4" customHeight="1" x14ac:dyDescent="0.3">
      <c r="A52" s="625" t="s">
        <v>525</v>
      </c>
      <c r="B52" s="626" t="s">
        <v>527</v>
      </c>
      <c r="C52" s="627" t="s">
        <v>543</v>
      </c>
      <c r="D52" s="628" t="s">
        <v>544</v>
      </c>
      <c r="E52" s="627" t="s">
        <v>3575</v>
      </c>
      <c r="F52" s="628" t="s">
        <v>3576</v>
      </c>
      <c r="G52" s="627" t="s">
        <v>3686</v>
      </c>
      <c r="H52" s="627" t="s">
        <v>3687</v>
      </c>
      <c r="I52" s="629">
        <v>13.08</v>
      </c>
      <c r="J52" s="629">
        <v>140</v>
      </c>
      <c r="K52" s="630">
        <v>1838.8</v>
      </c>
    </row>
    <row r="53" spans="1:11" ht="14.4" customHeight="1" x14ac:dyDescent="0.3">
      <c r="A53" s="625" t="s">
        <v>525</v>
      </c>
      <c r="B53" s="626" t="s">
        <v>527</v>
      </c>
      <c r="C53" s="627" t="s">
        <v>543</v>
      </c>
      <c r="D53" s="628" t="s">
        <v>544</v>
      </c>
      <c r="E53" s="627" t="s">
        <v>3575</v>
      </c>
      <c r="F53" s="628" t="s">
        <v>3576</v>
      </c>
      <c r="G53" s="627" t="s">
        <v>3688</v>
      </c>
      <c r="H53" s="627" t="s">
        <v>3689</v>
      </c>
      <c r="I53" s="629">
        <v>12.996</v>
      </c>
      <c r="J53" s="629">
        <v>90</v>
      </c>
      <c r="K53" s="630">
        <v>1175.3</v>
      </c>
    </row>
    <row r="54" spans="1:11" ht="14.4" customHeight="1" x14ac:dyDescent="0.3">
      <c r="A54" s="625" t="s">
        <v>525</v>
      </c>
      <c r="B54" s="626" t="s">
        <v>527</v>
      </c>
      <c r="C54" s="627" t="s">
        <v>543</v>
      </c>
      <c r="D54" s="628" t="s">
        <v>544</v>
      </c>
      <c r="E54" s="627" t="s">
        <v>3575</v>
      </c>
      <c r="F54" s="628" t="s">
        <v>3576</v>
      </c>
      <c r="G54" s="627" t="s">
        <v>3690</v>
      </c>
      <c r="H54" s="627" t="s">
        <v>3691</v>
      </c>
      <c r="I54" s="629">
        <v>13.2</v>
      </c>
      <c r="J54" s="629">
        <v>10</v>
      </c>
      <c r="K54" s="630">
        <v>132</v>
      </c>
    </row>
    <row r="55" spans="1:11" ht="14.4" customHeight="1" x14ac:dyDescent="0.3">
      <c r="A55" s="625" t="s">
        <v>525</v>
      </c>
      <c r="B55" s="626" t="s">
        <v>527</v>
      </c>
      <c r="C55" s="627" t="s">
        <v>543</v>
      </c>
      <c r="D55" s="628" t="s">
        <v>544</v>
      </c>
      <c r="E55" s="627" t="s">
        <v>3575</v>
      </c>
      <c r="F55" s="628" t="s">
        <v>3576</v>
      </c>
      <c r="G55" s="627" t="s">
        <v>3692</v>
      </c>
      <c r="H55" s="627" t="s">
        <v>3693</v>
      </c>
      <c r="I55" s="629">
        <v>1.5560000000000003</v>
      </c>
      <c r="J55" s="629">
        <v>375</v>
      </c>
      <c r="K55" s="630">
        <v>583.5</v>
      </c>
    </row>
    <row r="56" spans="1:11" ht="14.4" customHeight="1" x14ac:dyDescent="0.3">
      <c r="A56" s="625" t="s">
        <v>525</v>
      </c>
      <c r="B56" s="626" t="s">
        <v>527</v>
      </c>
      <c r="C56" s="627" t="s">
        <v>543</v>
      </c>
      <c r="D56" s="628" t="s">
        <v>544</v>
      </c>
      <c r="E56" s="627" t="s">
        <v>3575</v>
      </c>
      <c r="F56" s="628" t="s">
        <v>3576</v>
      </c>
      <c r="G56" s="627" t="s">
        <v>3692</v>
      </c>
      <c r="H56" s="627" t="s">
        <v>3694</v>
      </c>
      <c r="I56" s="629">
        <v>1.56</v>
      </c>
      <c r="J56" s="629">
        <v>75</v>
      </c>
      <c r="K56" s="630">
        <v>117</v>
      </c>
    </row>
    <row r="57" spans="1:11" ht="14.4" customHeight="1" x14ac:dyDescent="0.3">
      <c r="A57" s="625" t="s">
        <v>525</v>
      </c>
      <c r="B57" s="626" t="s">
        <v>527</v>
      </c>
      <c r="C57" s="627" t="s">
        <v>543</v>
      </c>
      <c r="D57" s="628" t="s">
        <v>544</v>
      </c>
      <c r="E57" s="627" t="s">
        <v>3575</v>
      </c>
      <c r="F57" s="628" t="s">
        <v>3576</v>
      </c>
      <c r="G57" s="627" t="s">
        <v>3695</v>
      </c>
      <c r="H57" s="627" t="s">
        <v>3696</v>
      </c>
      <c r="I57" s="629">
        <v>11.252500000000001</v>
      </c>
      <c r="J57" s="629">
        <v>200</v>
      </c>
      <c r="K57" s="630">
        <v>2250.5</v>
      </c>
    </row>
    <row r="58" spans="1:11" ht="14.4" customHeight="1" x14ac:dyDescent="0.3">
      <c r="A58" s="625" t="s">
        <v>525</v>
      </c>
      <c r="B58" s="626" t="s">
        <v>527</v>
      </c>
      <c r="C58" s="627" t="s">
        <v>543</v>
      </c>
      <c r="D58" s="628" t="s">
        <v>544</v>
      </c>
      <c r="E58" s="627" t="s">
        <v>3575</v>
      </c>
      <c r="F58" s="628" t="s">
        <v>3576</v>
      </c>
      <c r="G58" s="627" t="s">
        <v>3695</v>
      </c>
      <c r="H58" s="627" t="s">
        <v>3697</v>
      </c>
      <c r="I58" s="629">
        <v>11.42</v>
      </c>
      <c r="J58" s="629">
        <v>100</v>
      </c>
      <c r="K58" s="630">
        <v>1142</v>
      </c>
    </row>
    <row r="59" spans="1:11" ht="14.4" customHeight="1" x14ac:dyDescent="0.3">
      <c r="A59" s="625" t="s">
        <v>525</v>
      </c>
      <c r="B59" s="626" t="s">
        <v>527</v>
      </c>
      <c r="C59" s="627" t="s">
        <v>543</v>
      </c>
      <c r="D59" s="628" t="s">
        <v>544</v>
      </c>
      <c r="E59" s="627" t="s">
        <v>3575</v>
      </c>
      <c r="F59" s="628" t="s">
        <v>3576</v>
      </c>
      <c r="G59" s="627" t="s">
        <v>3698</v>
      </c>
      <c r="H59" s="627" t="s">
        <v>3699</v>
      </c>
      <c r="I59" s="629">
        <v>0.47</v>
      </c>
      <c r="J59" s="629">
        <v>300</v>
      </c>
      <c r="K59" s="630">
        <v>141</v>
      </c>
    </row>
    <row r="60" spans="1:11" ht="14.4" customHeight="1" x14ac:dyDescent="0.3">
      <c r="A60" s="625" t="s">
        <v>525</v>
      </c>
      <c r="B60" s="626" t="s">
        <v>527</v>
      </c>
      <c r="C60" s="627" t="s">
        <v>543</v>
      </c>
      <c r="D60" s="628" t="s">
        <v>544</v>
      </c>
      <c r="E60" s="627" t="s">
        <v>3575</v>
      </c>
      <c r="F60" s="628" t="s">
        <v>3576</v>
      </c>
      <c r="G60" s="627" t="s">
        <v>3700</v>
      </c>
      <c r="H60" s="627" t="s">
        <v>3701</v>
      </c>
      <c r="I60" s="629">
        <v>2.77</v>
      </c>
      <c r="J60" s="629">
        <v>20</v>
      </c>
      <c r="K60" s="630">
        <v>55.4</v>
      </c>
    </row>
    <row r="61" spans="1:11" ht="14.4" customHeight="1" x14ac:dyDescent="0.3">
      <c r="A61" s="625" t="s">
        <v>525</v>
      </c>
      <c r="B61" s="626" t="s">
        <v>527</v>
      </c>
      <c r="C61" s="627" t="s">
        <v>543</v>
      </c>
      <c r="D61" s="628" t="s">
        <v>544</v>
      </c>
      <c r="E61" s="627" t="s">
        <v>3575</v>
      </c>
      <c r="F61" s="628" t="s">
        <v>3576</v>
      </c>
      <c r="G61" s="627" t="s">
        <v>3702</v>
      </c>
      <c r="H61" s="627" t="s">
        <v>3703</v>
      </c>
      <c r="I61" s="629">
        <v>4.7324999999999999</v>
      </c>
      <c r="J61" s="629">
        <v>200</v>
      </c>
      <c r="K61" s="630">
        <v>946.5</v>
      </c>
    </row>
    <row r="62" spans="1:11" ht="14.4" customHeight="1" x14ac:dyDescent="0.3">
      <c r="A62" s="625" t="s">
        <v>525</v>
      </c>
      <c r="B62" s="626" t="s">
        <v>527</v>
      </c>
      <c r="C62" s="627" t="s">
        <v>543</v>
      </c>
      <c r="D62" s="628" t="s">
        <v>544</v>
      </c>
      <c r="E62" s="627" t="s">
        <v>3575</v>
      </c>
      <c r="F62" s="628" t="s">
        <v>3576</v>
      </c>
      <c r="G62" s="627" t="s">
        <v>3704</v>
      </c>
      <c r="H62" s="627" t="s">
        <v>3705</v>
      </c>
      <c r="I62" s="629">
        <v>236</v>
      </c>
      <c r="J62" s="629">
        <v>1</v>
      </c>
      <c r="K62" s="630">
        <v>236</v>
      </c>
    </row>
    <row r="63" spans="1:11" ht="14.4" customHeight="1" x14ac:dyDescent="0.3">
      <c r="A63" s="625" t="s">
        <v>525</v>
      </c>
      <c r="B63" s="626" t="s">
        <v>527</v>
      </c>
      <c r="C63" s="627" t="s">
        <v>543</v>
      </c>
      <c r="D63" s="628" t="s">
        <v>544</v>
      </c>
      <c r="E63" s="627" t="s">
        <v>3575</v>
      </c>
      <c r="F63" s="628" t="s">
        <v>3576</v>
      </c>
      <c r="G63" s="627" t="s">
        <v>3706</v>
      </c>
      <c r="H63" s="627" t="s">
        <v>3707</v>
      </c>
      <c r="I63" s="629">
        <v>9.1999999999999993</v>
      </c>
      <c r="J63" s="629">
        <v>200</v>
      </c>
      <c r="K63" s="630">
        <v>1840</v>
      </c>
    </row>
    <row r="64" spans="1:11" ht="14.4" customHeight="1" x14ac:dyDescent="0.3">
      <c r="A64" s="625" t="s">
        <v>525</v>
      </c>
      <c r="B64" s="626" t="s">
        <v>527</v>
      </c>
      <c r="C64" s="627" t="s">
        <v>543</v>
      </c>
      <c r="D64" s="628" t="s">
        <v>544</v>
      </c>
      <c r="E64" s="627" t="s">
        <v>3575</v>
      </c>
      <c r="F64" s="628" t="s">
        <v>3576</v>
      </c>
      <c r="G64" s="627" t="s">
        <v>3708</v>
      </c>
      <c r="H64" s="627" t="s">
        <v>3709</v>
      </c>
      <c r="I64" s="629">
        <v>172.5</v>
      </c>
      <c r="J64" s="629">
        <v>1</v>
      </c>
      <c r="K64" s="630">
        <v>172.5</v>
      </c>
    </row>
    <row r="65" spans="1:11" ht="14.4" customHeight="1" x14ac:dyDescent="0.3">
      <c r="A65" s="625" t="s">
        <v>525</v>
      </c>
      <c r="B65" s="626" t="s">
        <v>527</v>
      </c>
      <c r="C65" s="627" t="s">
        <v>543</v>
      </c>
      <c r="D65" s="628" t="s">
        <v>544</v>
      </c>
      <c r="E65" s="627" t="s">
        <v>3591</v>
      </c>
      <c r="F65" s="628" t="s">
        <v>3592</v>
      </c>
      <c r="G65" s="627" t="s">
        <v>3710</v>
      </c>
      <c r="H65" s="627" t="s">
        <v>3711</v>
      </c>
      <c r="I65" s="629">
        <v>7.92</v>
      </c>
      <c r="J65" s="629">
        <v>200</v>
      </c>
      <c r="K65" s="630">
        <v>1584</v>
      </c>
    </row>
    <row r="66" spans="1:11" ht="14.4" customHeight="1" x14ac:dyDescent="0.3">
      <c r="A66" s="625" t="s">
        <v>525</v>
      </c>
      <c r="B66" s="626" t="s">
        <v>527</v>
      </c>
      <c r="C66" s="627" t="s">
        <v>543</v>
      </c>
      <c r="D66" s="628" t="s">
        <v>544</v>
      </c>
      <c r="E66" s="627" t="s">
        <v>3595</v>
      </c>
      <c r="F66" s="628" t="s">
        <v>3596</v>
      </c>
      <c r="G66" s="627" t="s">
        <v>3712</v>
      </c>
      <c r="H66" s="627" t="s">
        <v>3713</v>
      </c>
      <c r="I66" s="629">
        <v>0.29666666666666663</v>
      </c>
      <c r="J66" s="629">
        <v>600</v>
      </c>
      <c r="K66" s="630">
        <v>178</v>
      </c>
    </row>
    <row r="67" spans="1:11" ht="14.4" customHeight="1" x14ac:dyDescent="0.3">
      <c r="A67" s="625" t="s">
        <v>525</v>
      </c>
      <c r="B67" s="626" t="s">
        <v>527</v>
      </c>
      <c r="C67" s="627" t="s">
        <v>543</v>
      </c>
      <c r="D67" s="628" t="s">
        <v>544</v>
      </c>
      <c r="E67" s="627" t="s">
        <v>3595</v>
      </c>
      <c r="F67" s="628" t="s">
        <v>3596</v>
      </c>
      <c r="G67" s="627" t="s">
        <v>3714</v>
      </c>
      <c r="H67" s="627" t="s">
        <v>3715</v>
      </c>
      <c r="I67" s="629">
        <v>0.29749999999999999</v>
      </c>
      <c r="J67" s="629">
        <v>2000</v>
      </c>
      <c r="K67" s="630">
        <v>593</v>
      </c>
    </row>
    <row r="68" spans="1:11" ht="14.4" customHeight="1" x14ac:dyDescent="0.3">
      <c r="A68" s="625" t="s">
        <v>525</v>
      </c>
      <c r="B68" s="626" t="s">
        <v>527</v>
      </c>
      <c r="C68" s="627" t="s">
        <v>543</v>
      </c>
      <c r="D68" s="628" t="s">
        <v>544</v>
      </c>
      <c r="E68" s="627" t="s">
        <v>3595</v>
      </c>
      <c r="F68" s="628" t="s">
        <v>3596</v>
      </c>
      <c r="G68" s="627" t="s">
        <v>3716</v>
      </c>
      <c r="H68" s="627" t="s">
        <v>3717</v>
      </c>
      <c r="I68" s="629">
        <v>0.29600000000000004</v>
      </c>
      <c r="J68" s="629">
        <v>1700</v>
      </c>
      <c r="K68" s="630">
        <v>506</v>
      </c>
    </row>
    <row r="69" spans="1:11" ht="14.4" customHeight="1" x14ac:dyDescent="0.3">
      <c r="A69" s="625" t="s">
        <v>525</v>
      </c>
      <c r="B69" s="626" t="s">
        <v>527</v>
      </c>
      <c r="C69" s="627" t="s">
        <v>543</v>
      </c>
      <c r="D69" s="628" t="s">
        <v>544</v>
      </c>
      <c r="E69" s="627" t="s">
        <v>3595</v>
      </c>
      <c r="F69" s="628" t="s">
        <v>3596</v>
      </c>
      <c r="G69" s="627" t="s">
        <v>3718</v>
      </c>
      <c r="H69" s="627" t="s">
        <v>3719</v>
      </c>
      <c r="I69" s="629">
        <v>0.29600000000000004</v>
      </c>
      <c r="J69" s="629">
        <v>1200</v>
      </c>
      <c r="K69" s="630">
        <v>354</v>
      </c>
    </row>
    <row r="70" spans="1:11" ht="14.4" customHeight="1" x14ac:dyDescent="0.3">
      <c r="A70" s="625" t="s">
        <v>525</v>
      </c>
      <c r="B70" s="626" t="s">
        <v>527</v>
      </c>
      <c r="C70" s="627" t="s">
        <v>543</v>
      </c>
      <c r="D70" s="628" t="s">
        <v>544</v>
      </c>
      <c r="E70" s="627" t="s">
        <v>3597</v>
      </c>
      <c r="F70" s="628" t="s">
        <v>3598</v>
      </c>
      <c r="G70" s="627" t="s">
        <v>3720</v>
      </c>
      <c r="H70" s="627" t="s">
        <v>3721</v>
      </c>
      <c r="I70" s="629">
        <v>0.7991666666666668</v>
      </c>
      <c r="J70" s="629">
        <v>6700</v>
      </c>
      <c r="K70" s="630">
        <v>5375</v>
      </c>
    </row>
    <row r="71" spans="1:11" ht="14.4" customHeight="1" x14ac:dyDescent="0.3">
      <c r="A71" s="625" t="s">
        <v>525</v>
      </c>
      <c r="B71" s="626" t="s">
        <v>527</v>
      </c>
      <c r="C71" s="627" t="s">
        <v>543</v>
      </c>
      <c r="D71" s="628" t="s">
        <v>544</v>
      </c>
      <c r="E71" s="627" t="s">
        <v>3597</v>
      </c>
      <c r="F71" s="628" t="s">
        <v>3598</v>
      </c>
      <c r="G71" s="627" t="s">
        <v>3722</v>
      </c>
      <c r="H71" s="627" t="s">
        <v>3723</v>
      </c>
      <c r="I71" s="629">
        <v>20.69</v>
      </c>
      <c r="J71" s="629">
        <v>10</v>
      </c>
      <c r="K71" s="630">
        <v>206.9</v>
      </c>
    </row>
    <row r="72" spans="1:11" ht="14.4" customHeight="1" x14ac:dyDescent="0.3">
      <c r="A72" s="625" t="s">
        <v>525</v>
      </c>
      <c r="B72" s="626" t="s">
        <v>527</v>
      </c>
      <c r="C72" s="627" t="s">
        <v>543</v>
      </c>
      <c r="D72" s="628" t="s">
        <v>544</v>
      </c>
      <c r="E72" s="627" t="s">
        <v>3597</v>
      </c>
      <c r="F72" s="628" t="s">
        <v>3598</v>
      </c>
      <c r="G72" s="627" t="s">
        <v>3724</v>
      </c>
      <c r="H72" s="627" t="s">
        <v>3725</v>
      </c>
      <c r="I72" s="629">
        <v>20.69</v>
      </c>
      <c r="J72" s="629">
        <v>20</v>
      </c>
      <c r="K72" s="630">
        <v>413.8</v>
      </c>
    </row>
    <row r="73" spans="1:11" ht="14.4" customHeight="1" x14ac:dyDescent="0.3">
      <c r="A73" s="625" t="s">
        <v>525</v>
      </c>
      <c r="B73" s="626" t="s">
        <v>527</v>
      </c>
      <c r="C73" s="627" t="s">
        <v>543</v>
      </c>
      <c r="D73" s="628" t="s">
        <v>544</v>
      </c>
      <c r="E73" s="627" t="s">
        <v>3597</v>
      </c>
      <c r="F73" s="628" t="s">
        <v>3598</v>
      </c>
      <c r="G73" s="627" t="s">
        <v>3726</v>
      </c>
      <c r="H73" s="627" t="s">
        <v>3727</v>
      </c>
      <c r="I73" s="629">
        <v>10.98</v>
      </c>
      <c r="J73" s="629">
        <v>40</v>
      </c>
      <c r="K73" s="630">
        <v>439.2</v>
      </c>
    </row>
    <row r="74" spans="1:11" ht="14.4" customHeight="1" x14ac:dyDescent="0.3">
      <c r="A74" s="625" t="s">
        <v>525</v>
      </c>
      <c r="B74" s="626" t="s">
        <v>527</v>
      </c>
      <c r="C74" s="627" t="s">
        <v>543</v>
      </c>
      <c r="D74" s="628" t="s">
        <v>544</v>
      </c>
      <c r="E74" s="627" t="s">
        <v>3597</v>
      </c>
      <c r="F74" s="628" t="s">
        <v>3598</v>
      </c>
      <c r="G74" s="627" t="s">
        <v>3728</v>
      </c>
      <c r="H74" s="627" t="s">
        <v>3729</v>
      </c>
      <c r="I74" s="629">
        <v>10.955</v>
      </c>
      <c r="J74" s="629">
        <v>80</v>
      </c>
      <c r="K74" s="630">
        <v>876.4</v>
      </c>
    </row>
    <row r="75" spans="1:11" ht="14.4" customHeight="1" x14ac:dyDescent="0.3">
      <c r="A75" s="625" t="s">
        <v>525</v>
      </c>
      <c r="B75" s="626" t="s">
        <v>527</v>
      </c>
      <c r="C75" s="627" t="s">
        <v>543</v>
      </c>
      <c r="D75" s="628" t="s">
        <v>544</v>
      </c>
      <c r="E75" s="627" t="s">
        <v>3597</v>
      </c>
      <c r="F75" s="628" t="s">
        <v>3598</v>
      </c>
      <c r="G75" s="627" t="s">
        <v>3730</v>
      </c>
      <c r="H75" s="627" t="s">
        <v>3731</v>
      </c>
      <c r="I75" s="629">
        <v>0.80000000000000016</v>
      </c>
      <c r="J75" s="629">
        <v>7300</v>
      </c>
      <c r="K75" s="630">
        <v>5829</v>
      </c>
    </row>
    <row r="76" spans="1:11" ht="14.4" customHeight="1" x14ac:dyDescent="0.3">
      <c r="A76" s="625" t="s">
        <v>525</v>
      </c>
      <c r="B76" s="626" t="s">
        <v>527</v>
      </c>
      <c r="C76" s="627" t="s">
        <v>547</v>
      </c>
      <c r="D76" s="628" t="s">
        <v>548</v>
      </c>
      <c r="E76" s="627" t="s">
        <v>3573</v>
      </c>
      <c r="F76" s="628" t="s">
        <v>3574</v>
      </c>
      <c r="G76" s="627" t="s">
        <v>3599</v>
      </c>
      <c r="H76" s="627" t="s">
        <v>3600</v>
      </c>
      <c r="I76" s="629">
        <v>167.08199999999999</v>
      </c>
      <c r="J76" s="629">
        <v>5</v>
      </c>
      <c r="K76" s="630">
        <v>835.41</v>
      </c>
    </row>
    <row r="77" spans="1:11" ht="14.4" customHeight="1" x14ac:dyDescent="0.3">
      <c r="A77" s="625" t="s">
        <v>525</v>
      </c>
      <c r="B77" s="626" t="s">
        <v>527</v>
      </c>
      <c r="C77" s="627" t="s">
        <v>547</v>
      </c>
      <c r="D77" s="628" t="s">
        <v>548</v>
      </c>
      <c r="E77" s="627" t="s">
        <v>3573</v>
      </c>
      <c r="F77" s="628" t="s">
        <v>3574</v>
      </c>
      <c r="G77" s="627" t="s">
        <v>3601</v>
      </c>
      <c r="H77" s="627" t="s">
        <v>3602</v>
      </c>
      <c r="I77" s="629">
        <v>12.085714285714285</v>
      </c>
      <c r="J77" s="629">
        <v>230</v>
      </c>
      <c r="K77" s="630">
        <v>2779.3999999999996</v>
      </c>
    </row>
    <row r="78" spans="1:11" ht="14.4" customHeight="1" x14ac:dyDescent="0.3">
      <c r="A78" s="625" t="s">
        <v>525</v>
      </c>
      <c r="B78" s="626" t="s">
        <v>527</v>
      </c>
      <c r="C78" s="627" t="s">
        <v>547</v>
      </c>
      <c r="D78" s="628" t="s">
        <v>548</v>
      </c>
      <c r="E78" s="627" t="s">
        <v>3573</v>
      </c>
      <c r="F78" s="628" t="s">
        <v>3574</v>
      </c>
      <c r="G78" s="627" t="s">
        <v>3601</v>
      </c>
      <c r="H78" s="627" t="s">
        <v>3603</v>
      </c>
      <c r="I78" s="629">
        <v>12.08</v>
      </c>
      <c r="J78" s="629">
        <v>60</v>
      </c>
      <c r="K78" s="630">
        <v>724.8</v>
      </c>
    </row>
    <row r="79" spans="1:11" ht="14.4" customHeight="1" x14ac:dyDescent="0.3">
      <c r="A79" s="625" t="s">
        <v>525</v>
      </c>
      <c r="B79" s="626" t="s">
        <v>527</v>
      </c>
      <c r="C79" s="627" t="s">
        <v>547</v>
      </c>
      <c r="D79" s="628" t="s">
        <v>548</v>
      </c>
      <c r="E79" s="627" t="s">
        <v>3573</v>
      </c>
      <c r="F79" s="628" t="s">
        <v>3574</v>
      </c>
      <c r="G79" s="627" t="s">
        <v>3732</v>
      </c>
      <c r="H79" s="627" t="s">
        <v>3733</v>
      </c>
      <c r="I79" s="629">
        <v>2.9583333333333339</v>
      </c>
      <c r="J79" s="629">
        <v>60</v>
      </c>
      <c r="K79" s="630">
        <v>177.5</v>
      </c>
    </row>
    <row r="80" spans="1:11" ht="14.4" customHeight="1" x14ac:dyDescent="0.3">
      <c r="A80" s="625" t="s">
        <v>525</v>
      </c>
      <c r="B80" s="626" t="s">
        <v>527</v>
      </c>
      <c r="C80" s="627" t="s">
        <v>547</v>
      </c>
      <c r="D80" s="628" t="s">
        <v>548</v>
      </c>
      <c r="E80" s="627" t="s">
        <v>3573</v>
      </c>
      <c r="F80" s="628" t="s">
        <v>3574</v>
      </c>
      <c r="G80" s="627" t="s">
        <v>3604</v>
      </c>
      <c r="H80" s="627" t="s">
        <v>3605</v>
      </c>
      <c r="I80" s="629">
        <v>27.36</v>
      </c>
      <c r="J80" s="629">
        <v>40</v>
      </c>
      <c r="K80" s="630">
        <v>1094.4000000000001</v>
      </c>
    </row>
    <row r="81" spans="1:11" ht="14.4" customHeight="1" x14ac:dyDescent="0.3">
      <c r="A81" s="625" t="s">
        <v>525</v>
      </c>
      <c r="B81" s="626" t="s">
        <v>527</v>
      </c>
      <c r="C81" s="627" t="s">
        <v>547</v>
      </c>
      <c r="D81" s="628" t="s">
        <v>548</v>
      </c>
      <c r="E81" s="627" t="s">
        <v>3573</v>
      </c>
      <c r="F81" s="628" t="s">
        <v>3574</v>
      </c>
      <c r="G81" s="627" t="s">
        <v>3734</v>
      </c>
      <c r="H81" s="627" t="s">
        <v>3735</v>
      </c>
      <c r="I81" s="629">
        <v>39.67</v>
      </c>
      <c r="J81" s="629">
        <v>1</v>
      </c>
      <c r="K81" s="630">
        <v>39.67</v>
      </c>
    </row>
    <row r="82" spans="1:11" ht="14.4" customHeight="1" x14ac:dyDescent="0.3">
      <c r="A82" s="625" t="s">
        <v>525</v>
      </c>
      <c r="B82" s="626" t="s">
        <v>527</v>
      </c>
      <c r="C82" s="627" t="s">
        <v>547</v>
      </c>
      <c r="D82" s="628" t="s">
        <v>548</v>
      </c>
      <c r="E82" s="627" t="s">
        <v>3573</v>
      </c>
      <c r="F82" s="628" t="s">
        <v>3574</v>
      </c>
      <c r="G82" s="627" t="s">
        <v>3734</v>
      </c>
      <c r="H82" s="627" t="s">
        <v>3736</v>
      </c>
      <c r="I82" s="629">
        <v>39.659999999999997</v>
      </c>
      <c r="J82" s="629">
        <v>2</v>
      </c>
      <c r="K82" s="630">
        <v>79.319999999999993</v>
      </c>
    </row>
    <row r="83" spans="1:11" ht="14.4" customHeight="1" x14ac:dyDescent="0.3">
      <c r="A83" s="625" t="s">
        <v>525</v>
      </c>
      <c r="B83" s="626" t="s">
        <v>527</v>
      </c>
      <c r="C83" s="627" t="s">
        <v>547</v>
      </c>
      <c r="D83" s="628" t="s">
        <v>548</v>
      </c>
      <c r="E83" s="627" t="s">
        <v>3573</v>
      </c>
      <c r="F83" s="628" t="s">
        <v>3574</v>
      </c>
      <c r="G83" s="627" t="s">
        <v>3606</v>
      </c>
      <c r="H83" s="627" t="s">
        <v>3607</v>
      </c>
      <c r="I83" s="629">
        <v>5.9066666666666663</v>
      </c>
      <c r="J83" s="629">
        <v>300</v>
      </c>
      <c r="K83" s="630">
        <v>1772</v>
      </c>
    </row>
    <row r="84" spans="1:11" ht="14.4" customHeight="1" x14ac:dyDescent="0.3">
      <c r="A84" s="625" t="s">
        <v>525</v>
      </c>
      <c r="B84" s="626" t="s">
        <v>527</v>
      </c>
      <c r="C84" s="627" t="s">
        <v>547</v>
      </c>
      <c r="D84" s="628" t="s">
        <v>548</v>
      </c>
      <c r="E84" s="627" t="s">
        <v>3573</v>
      </c>
      <c r="F84" s="628" t="s">
        <v>3574</v>
      </c>
      <c r="G84" s="627" t="s">
        <v>3606</v>
      </c>
      <c r="H84" s="627" t="s">
        <v>3737</v>
      </c>
      <c r="I84" s="629">
        <v>5.95</v>
      </c>
      <c r="J84" s="629">
        <v>100</v>
      </c>
      <c r="K84" s="630">
        <v>595</v>
      </c>
    </row>
    <row r="85" spans="1:11" ht="14.4" customHeight="1" x14ac:dyDescent="0.3">
      <c r="A85" s="625" t="s">
        <v>525</v>
      </c>
      <c r="B85" s="626" t="s">
        <v>527</v>
      </c>
      <c r="C85" s="627" t="s">
        <v>547</v>
      </c>
      <c r="D85" s="628" t="s">
        <v>548</v>
      </c>
      <c r="E85" s="627" t="s">
        <v>3573</v>
      </c>
      <c r="F85" s="628" t="s">
        <v>3574</v>
      </c>
      <c r="G85" s="627" t="s">
        <v>3608</v>
      </c>
      <c r="H85" s="627" t="s">
        <v>3609</v>
      </c>
      <c r="I85" s="629">
        <v>30.12833333333333</v>
      </c>
      <c r="J85" s="629">
        <v>15</v>
      </c>
      <c r="K85" s="630">
        <v>451.80000000000007</v>
      </c>
    </row>
    <row r="86" spans="1:11" ht="14.4" customHeight="1" x14ac:dyDescent="0.3">
      <c r="A86" s="625" t="s">
        <v>525</v>
      </c>
      <c r="B86" s="626" t="s">
        <v>527</v>
      </c>
      <c r="C86" s="627" t="s">
        <v>547</v>
      </c>
      <c r="D86" s="628" t="s">
        <v>548</v>
      </c>
      <c r="E86" s="627" t="s">
        <v>3573</v>
      </c>
      <c r="F86" s="628" t="s">
        <v>3574</v>
      </c>
      <c r="G86" s="627" t="s">
        <v>3738</v>
      </c>
      <c r="H86" s="627" t="s">
        <v>3739</v>
      </c>
      <c r="I86" s="629">
        <v>1.1666666666666667</v>
      </c>
      <c r="J86" s="629">
        <v>4000</v>
      </c>
      <c r="K86" s="630">
        <v>4660</v>
      </c>
    </row>
    <row r="87" spans="1:11" ht="14.4" customHeight="1" x14ac:dyDescent="0.3">
      <c r="A87" s="625" t="s">
        <v>525</v>
      </c>
      <c r="B87" s="626" t="s">
        <v>527</v>
      </c>
      <c r="C87" s="627" t="s">
        <v>547</v>
      </c>
      <c r="D87" s="628" t="s">
        <v>548</v>
      </c>
      <c r="E87" s="627" t="s">
        <v>3573</v>
      </c>
      <c r="F87" s="628" t="s">
        <v>3574</v>
      </c>
      <c r="G87" s="627" t="s">
        <v>3610</v>
      </c>
      <c r="H87" s="627" t="s">
        <v>3611</v>
      </c>
      <c r="I87" s="629">
        <v>1.4620000000000002</v>
      </c>
      <c r="J87" s="629">
        <v>300</v>
      </c>
      <c r="K87" s="630">
        <v>434.5</v>
      </c>
    </row>
    <row r="88" spans="1:11" ht="14.4" customHeight="1" x14ac:dyDescent="0.3">
      <c r="A88" s="625" t="s">
        <v>525</v>
      </c>
      <c r="B88" s="626" t="s">
        <v>527</v>
      </c>
      <c r="C88" s="627" t="s">
        <v>547</v>
      </c>
      <c r="D88" s="628" t="s">
        <v>548</v>
      </c>
      <c r="E88" s="627" t="s">
        <v>3573</v>
      </c>
      <c r="F88" s="628" t="s">
        <v>3574</v>
      </c>
      <c r="G88" s="627" t="s">
        <v>3740</v>
      </c>
      <c r="H88" s="627" t="s">
        <v>3741</v>
      </c>
      <c r="I88" s="629">
        <v>37.349999999999994</v>
      </c>
      <c r="J88" s="629">
        <v>40</v>
      </c>
      <c r="K88" s="630">
        <v>1493.9</v>
      </c>
    </row>
    <row r="89" spans="1:11" ht="14.4" customHeight="1" x14ac:dyDescent="0.3">
      <c r="A89" s="625" t="s">
        <v>525</v>
      </c>
      <c r="B89" s="626" t="s">
        <v>527</v>
      </c>
      <c r="C89" s="627" t="s">
        <v>547</v>
      </c>
      <c r="D89" s="628" t="s">
        <v>548</v>
      </c>
      <c r="E89" s="627" t="s">
        <v>3573</v>
      </c>
      <c r="F89" s="628" t="s">
        <v>3574</v>
      </c>
      <c r="G89" s="627" t="s">
        <v>3740</v>
      </c>
      <c r="H89" s="627" t="s">
        <v>3742</v>
      </c>
      <c r="I89" s="629">
        <v>39.1</v>
      </c>
      <c r="J89" s="629">
        <v>40</v>
      </c>
      <c r="K89" s="630">
        <v>1564.0700000000002</v>
      </c>
    </row>
    <row r="90" spans="1:11" ht="14.4" customHeight="1" x14ac:dyDescent="0.3">
      <c r="A90" s="625" t="s">
        <v>525</v>
      </c>
      <c r="B90" s="626" t="s">
        <v>527</v>
      </c>
      <c r="C90" s="627" t="s">
        <v>547</v>
      </c>
      <c r="D90" s="628" t="s">
        <v>548</v>
      </c>
      <c r="E90" s="627" t="s">
        <v>3573</v>
      </c>
      <c r="F90" s="628" t="s">
        <v>3574</v>
      </c>
      <c r="G90" s="627" t="s">
        <v>3743</v>
      </c>
      <c r="H90" s="627" t="s">
        <v>3744</v>
      </c>
      <c r="I90" s="629">
        <v>109.31</v>
      </c>
      <c r="J90" s="629">
        <v>5</v>
      </c>
      <c r="K90" s="630">
        <v>546.53</v>
      </c>
    </row>
    <row r="91" spans="1:11" ht="14.4" customHeight="1" x14ac:dyDescent="0.3">
      <c r="A91" s="625" t="s">
        <v>525</v>
      </c>
      <c r="B91" s="626" t="s">
        <v>527</v>
      </c>
      <c r="C91" s="627" t="s">
        <v>547</v>
      </c>
      <c r="D91" s="628" t="s">
        <v>548</v>
      </c>
      <c r="E91" s="627" t="s">
        <v>3573</v>
      </c>
      <c r="F91" s="628" t="s">
        <v>3574</v>
      </c>
      <c r="G91" s="627" t="s">
        <v>3612</v>
      </c>
      <c r="H91" s="627" t="s">
        <v>3613</v>
      </c>
      <c r="I91" s="629">
        <v>0.6</v>
      </c>
      <c r="J91" s="629">
        <v>350</v>
      </c>
      <c r="K91" s="630">
        <v>210</v>
      </c>
    </row>
    <row r="92" spans="1:11" ht="14.4" customHeight="1" x14ac:dyDescent="0.3">
      <c r="A92" s="625" t="s">
        <v>525</v>
      </c>
      <c r="B92" s="626" t="s">
        <v>527</v>
      </c>
      <c r="C92" s="627" t="s">
        <v>547</v>
      </c>
      <c r="D92" s="628" t="s">
        <v>548</v>
      </c>
      <c r="E92" s="627" t="s">
        <v>3573</v>
      </c>
      <c r="F92" s="628" t="s">
        <v>3574</v>
      </c>
      <c r="G92" s="627" t="s">
        <v>3745</v>
      </c>
      <c r="H92" s="627" t="s">
        <v>3746</v>
      </c>
      <c r="I92" s="629">
        <v>0.44000000000000006</v>
      </c>
      <c r="J92" s="629">
        <v>5000</v>
      </c>
      <c r="K92" s="630">
        <v>2200</v>
      </c>
    </row>
    <row r="93" spans="1:11" ht="14.4" customHeight="1" x14ac:dyDescent="0.3">
      <c r="A93" s="625" t="s">
        <v>525</v>
      </c>
      <c r="B93" s="626" t="s">
        <v>527</v>
      </c>
      <c r="C93" s="627" t="s">
        <v>547</v>
      </c>
      <c r="D93" s="628" t="s">
        <v>548</v>
      </c>
      <c r="E93" s="627" t="s">
        <v>3573</v>
      </c>
      <c r="F93" s="628" t="s">
        <v>3574</v>
      </c>
      <c r="G93" s="627" t="s">
        <v>3614</v>
      </c>
      <c r="H93" s="627" t="s">
        <v>3615</v>
      </c>
      <c r="I93" s="629">
        <v>8.5966666666666658</v>
      </c>
      <c r="J93" s="629">
        <v>36</v>
      </c>
      <c r="K93" s="630">
        <v>309.47999999999996</v>
      </c>
    </row>
    <row r="94" spans="1:11" ht="14.4" customHeight="1" x14ac:dyDescent="0.3">
      <c r="A94" s="625" t="s">
        <v>525</v>
      </c>
      <c r="B94" s="626" t="s">
        <v>527</v>
      </c>
      <c r="C94" s="627" t="s">
        <v>547</v>
      </c>
      <c r="D94" s="628" t="s">
        <v>548</v>
      </c>
      <c r="E94" s="627" t="s">
        <v>3573</v>
      </c>
      <c r="F94" s="628" t="s">
        <v>3574</v>
      </c>
      <c r="G94" s="627" t="s">
        <v>3614</v>
      </c>
      <c r="H94" s="627" t="s">
        <v>3616</v>
      </c>
      <c r="I94" s="629">
        <v>8.58</v>
      </c>
      <c r="J94" s="629">
        <v>48</v>
      </c>
      <c r="K94" s="630">
        <v>411.84</v>
      </c>
    </row>
    <row r="95" spans="1:11" ht="14.4" customHeight="1" x14ac:dyDescent="0.3">
      <c r="A95" s="625" t="s">
        <v>525</v>
      </c>
      <c r="B95" s="626" t="s">
        <v>527</v>
      </c>
      <c r="C95" s="627" t="s">
        <v>547</v>
      </c>
      <c r="D95" s="628" t="s">
        <v>548</v>
      </c>
      <c r="E95" s="627" t="s">
        <v>3573</v>
      </c>
      <c r="F95" s="628" t="s">
        <v>3574</v>
      </c>
      <c r="G95" s="627" t="s">
        <v>3617</v>
      </c>
      <c r="H95" s="627" t="s">
        <v>3618</v>
      </c>
      <c r="I95" s="629">
        <v>26.968181818181822</v>
      </c>
      <c r="J95" s="629">
        <v>24</v>
      </c>
      <c r="K95" s="630">
        <v>651.82999999999993</v>
      </c>
    </row>
    <row r="96" spans="1:11" ht="14.4" customHeight="1" x14ac:dyDescent="0.3">
      <c r="A96" s="625" t="s">
        <v>525</v>
      </c>
      <c r="B96" s="626" t="s">
        <v>527</v>
      </c>
      <c r="C96" s="627" t="s">
        <v>547</v>
      </c>
      <c r="D96" s="628" t="s">
        <v>548</v>
      </c>
      <c r="E96" s="627" t="s">
        <v>3573</v>
      </c>
      <c r="F96" s="628" t="s">
        <v>3574</v>
      </c>
      <c r="G96" s="627" t="s">
        <v>3747</v>
      </c>
      <c r="H96" s="627" t="s">
        <v>3748</v>
      </c>
      <c r="I96" s="629">
        <v>380.88</v>
      </c>
      <c r="J96" s="629">
        <v>10</v>
      </c>
      <c r="K96" s="630">
        <v>3808.8</v>
      </c>
    </row>
    <row r="97" spans="1:11" ht="14.4" customHeight="1" x14ac:dyDescent="0.3">
      <c r="A97" s="625" t="s">
        <v>525</v>
      </c>
      <c r="B97" s="626" t="s">
        <v>527</v>
      </c>
      <c r="C97" s="627" t="s">
        <v>547</v>
      </c>
      <c r="D97" s="628" t="s">
        <v>548</v>
      </c>
      <c r="E97" s="627" t="s">
        <v>3573</v>
      </c>
      <c r="F97" s="628" t="s">
        <v>3574</v>
      </c>
      <c r="G97" s="627" t="s">
        <v>3749</v>
      </c>
      <c r="H97" s="627" t="s">
        <v>3750</v>
      </c>
      <c r="I97" s="629">
        <v>0.92500000000000004</v>
      </c>
      <c r="J97" s="629">
        <v>1500</v>
      </c>
      <c r="K97" s="630">
        <v>1385</v>
      </c>
    </row>
    <row r="98" spans="1:11" ht="14.4" customHeight="1" x14ac:dyDescent="0.3">
      <c r="A98" s="625" t="s">
        <v>525</v>
      </c>
      <c r="B98" s="626" t="s">
        <v>527</v>
      </c>
      <c r="C98" s="627" t="s">
        <v>547</v>
      </c>
      <c r="D98" s="628" t="s">
        <v>548</v>
      </c>
      <c r="E98" s="627" t="s">
        <v>3573</v>
      </c>
      <c r="F98" s="628" t="s">
        <v>3574</v>
      </c>
      <c r="G98" s="627" t="s">
        <v>3749</v>
      </c>
      <c r="H98" s="627" t="s">
        <v>3751</v>
      </c>
      <c r="I98" s="629">
        <v>0.93</v>
      </c>
      <c r="J98" s="629">
        <v>1000</v>
      </c>
      <c r="K98" s="630">
        <v>930</v>
      </c>
    </row>
    <row r="99" spans="1:11" ht="14.4" customHeight="1" x14ac:dyDescent="0.3">
      <c r="A99" s="625" t="s">
        <v>525</v>
      </c>
      <c r="B99" s="626" t="s">
        <v>527</v>
      </c>
      <c r="C99" s="627" t="s">
        <v>547</v>
      </c>
      <c r="D99" s="628" t="s">
        <v>548</v>
      </c>
      <c r="E99" s="627" t="s">
        <v>3573</v>
      </c>
      <c r="F99" s="628" t="s">
        <v>3574</v>
      </c>
      <c r="G99" s="627" t="s">
        <v>3621</v>
      </c>
      <c r="H99" s="627" t="s">
        <v>3622</v>
      </c>
      <c r="I99" s="629">
        <v>8.01</v>
      </c>
      <c r="J99" s="629">
        <v>50</v>
      </c>
      <c r="K99" s="630">
        <v>400.5</v>
      </c>
    </row>
    <row r="100" spans="1:11" ht="14.4" customHeight="1" x14ac:dyDescent="0.3">
      <c r="A100" s="625" t="s">
        <v>525</v>
      </c>
      <c r="B100" s="626" t="s">
        <v>527</v>
      </c>
      <c r="C100" s="627" t="s">
        <v>547</v>
      </c>
      <c r="D100" s="628" t="s">
        <v>548</v>
      </c>
      <c r="E100" s="627" t="s">
        <v>3573</v>
      </c>
      <c r="F100" s="628" t="s">
        <v>3574</v>
      </c>
      <c r="G100" s="627" t="s">
        <v>3752</v>
      </c>
      <c r="H100" s="627" t="s">
        <v>3753</v>
      </c>
      <c r="I100" s="629">
        <v>122.07</v>
      </c>
      <c r="J100" s="629">
        <v>20</v>
      </c>
      <c r="K100" s="630">
        <v>2441.41</v>
      </c>
    </row>
    <row r="101" spans="1:11" ht="14.4" customHeight="1" x14ac:dyDescent="0.3">
      <c r="A101" s="625" t="s">
        <v>525</v>
      </c>
      <c r="B101" s="626" t="s">
        <v>527</v>
      </c>
      <c r="C101" s="627" t="s">
        <v>547</v>
      </c>
      <c r="D101" s="628" t="s">
        <v>548</v>
      </c>
      <c r="E101" s="627" t="s">
        <v>3573</v>
      </c>
      <c r="F101" s="628" t="s">
        <v>3574</v>
      </c>
      <c r="G101" s="627" t="s">
        <v>3623</v>
      </c>
      <c r="H101" s="627" t="s">
        <v>3624</v>
      </c>
      <c r="I101" s="629">
        <v>7.2474999999999996</v>
      </c>
      <c r="J101" s="629">
        <v>96</v>
      </c>
      <c r="K101" s="630">
        <v>696.80000000000007</v>
      </c>
    </row>
    <row r="102" spans="1:11" ht="14.4" customHeight="1" x14ac:dyDescent="0.3">
      <c r="A102" s="625" t="s">
        <v>525</v>
      </c>
      <c r="B102" s="626" t="s">
        <v>527</v>
      </c>
      <c r="C102" s="627" t="s">
        <v>547</v>
      </c>
      <c r="D102" s="628" t="s">
        <v>548</v>
      </c>
      <c r="E102" s="627" t="s">
        <v>3573</v>
      </c>
      <c r="F102" s="628" t="s">
        <v>3574</v>
      </c>
      <c r="G102" s="627" t="s">
        <v>3623</v>
      </c>
      <c r="H102" s="627" t="s">
        <v>3625</v>
      </c>
      <c r="I102" s="629">
        <v>7.18</v>
      </c>
      <c r="J102" s="629">
        <v>48</v>
      </c>
      <c r="K102" s="630">
        <v>344.48</v>
      </c>
    </row>
    <row r="103" spans="1:11" ht="14.4" customHeight="1" x14ac:dyDescent="0.3">
      <c r="A103" s="625" t="s">
        <v>525</v>
      </c>
      <c r="B103" s="626" t="s">
        <v>527</v>
      </c>
      <c r="C103" s="627" t="s">
        <v>547</v>
      </c>
      <c r="D103" s="628" t="s">
        <v>548</v>
      </c>
      <c r="E103" s="627" t="s">
        <v>3573</v>
      </c>
      <c r="F103" s="628" t="s">
        <v>3574</v>
      </c>
      <c r="G103" s="627" t="s">
        <v>3754</v>
      </c>
      <c r="H103" s="627" t="s">
        <v>3755</v>
      </c>
      <c r="I103" s="629">
        <v>0.85749999999999993</v>
      </c>
      <c r="J103" s="629">
        <v>300</v>
      </c>
      <c r="K103" s="630">
        <v>257.5</v>
      </c>
    </row>
    <row r="104" spans="1:11" ht="14.4" customHeight="1" x14ac:dyDescent="0.3">
      <c r="A104" s="625" t="s">
        <v>525</v>
      </c>
      <c r="B104" s="626" t="s">
        <v>527</v>
      </c>
      <c r="C104" s="627" t="s">
        <v>547</v>
      </c>
      <c r="D104" s="628" t="s">
        <v>548</v>
      </c>
      <c r="E104" s="627" t="s">
        <v>3573</v>
      </c>
      <c r="F104" s="628" t="s">
        <v>3574</v>
      </c>
      <c r="G104" s="627" t="s">
        <v>3626</v>
      </c>
      <c r="H104" s="627" t="s">
        <v>3627</v>
      </c>
      <c r="I104" s="629">
        <v>1.516</v>
      </c>
      <c r="J104" s="629">
        <v>250</v>
      </c>
      <c r="K104" s="630">
        <v>379</v>
      </c>
    </row>
    <row r="105" spans="1:11" ht="14.4" customHeight="1" x14ac:dyDescent="0.3">
      <c r="A105" s="625" t="s">
        <v>525</v>
      </c>
      <c r="B105" s="626" t="s">
        <v>527</v>
      </c>
      <c r="C105" s="627" t="s">
        <v>547</v>
      </c>
      <c r="D105" s="628" t="s">
        <v>548</v>
      </c>
      <c r="E105" s="627" t="s">
        <v>3573</v>
      </c>
      <c r="F105" s="628" t="s">
        <v>3574</v>
      </c>
      <c r="G105" s="627" t="s">
        <v>3628</v>
      </c>
      <c r="H105" s="627" t="s">
        <v>3629</v>
      </c>
      <c r="I105" s="629">
        <v>2.0649999999999999</v>
      </c>
      <c r="J105" s="629">
        <v>300</v>
      </c>
      <c r="K105" s="630">
        <v>619.5</v>
      </c>
    </row>
    <row r="106" spans="1:11" ht="14.4" customHeight="1" x14ac:dyDescent="0.3">
      <c r="A106" s="625" t="s">
        <v>525</v>
      </c>
      <c r="B106" s="626" t="s">
        <v>527</v>
      </c>
      <c r="C106" s="627" t="s">
        <v>547</v>
      </c>
      <c r="D106" s="628" t="s">
        <v>548</v>
      </c>
      <c r="E106" s="627" t="s">
        <v>3573</v>
      </c>
      <c r="F106" s="628" t="s">
        <v>3574</v>
      </c>
      <c r="G106" s="627" t="s">
        <v>3630</v>
      </c>
      <c r="H106" s="627" t="s">
        <v>3631</v>
      </c>
      <c r="I106" s="629">
        <v>3.3650000000000002</v>
      </c>
      <c r="J106" s="629">
        <v>100</v>
      </c>
      <c r="K106" s="630">
        <v>336.5</v>
      </c>
    </row>
    <row r="107" spans="1:11" ht="14.4" customHeight="1" x14ac:dyDescent="0.3">
      <c r="A107" s="625" t="s">
        <v>525</v>
      </c>
      <c r="B107" s="626" t="s">
        <v>527</v>
      </c>
      <c r="C107" s="627" t="s">
        <v>547</v>
      </c>
      <c r="D107" s="628" t="s">
        <v>548</v>
      </c>
      <c r="E107" s="627" t="s">
        <v>3573</v>
      </c>
      <c r="F107" s="628" t="s">
        <v>3574</v>
      </c>
      <c r="G107" s="627" t="s">
        <v>3756</v>
      </c>
      <c r="H107" s="627" t="s">
        <v>3757</v>
      </c>
      <c r="I107" s="629">
        <v>2.78</v>
      </c>
      <c r="J107" s="629">
        <v>50</v>
      </c>
      <c r="K107" s="630">
        <v>139.15</v>
      </c>
    </row>
    <row r="108" spans="1:11" ht="14.4" customHeight="1" x14ac:dyDescent="0.3">
      <c r="A108" s="625" t="s">
        <v>525</v>
      </c>
      <c r="B108" s="626" t="s">
        <v>527</v>
      </c>
      <c r="C108" s="627" t="s">
        <v>547</v>
      </c>
      <c r="D108" s="628" t="s">
        <v>548</v>
      </c>
      <c r="E108" s="627" t="s">
        <v>3573</v>
      </c>
      <c r="F108" s="628" t="s">
        <v>3574</v>
      </c>
      <c r="G108" s="627" t="s">
        <v>3758</v>
      </c>
      <c r="H108" s="627" t="s">
        <v>3759</v>
      </c>
      <c r="I108" s="629">
        <v>0.91</v>
      </c>
      <c r="J108" s="629">
        <v>250</v>
      </c>
      <c r="K108" s="630">
        <v>227.7</v>
      </c>
    </row>
    <row r="109" spans="1:11" ht="14.4" customHeight="1" x14ac:dyDescent="0.3">
      <c r="A109" s="625" t="s">
        <v>525</v>
      </c>
      <c r="B109" s="626" t="s">
        <v>527</v>
      </c>
      <c r="C109" s="627" t="s">
        <v>547</v>
      </c>
      <c r="D109" s="628" t="s">
        <v>548</v>
      </c>
      <c r="E109" s="627" t="s">
        <v>3573</v>
      </c>
      <c r="F109" s="628" t="s">
        <v>3574</v>
      </c>
      <c r="G109" s="627" t="s">
        <v>3760</v>
      </c>
      <c r="H109" s="627" t="s">
        <v>3761</v>
      </c>
      <c r="I109" s="629">
        <v>58.54</v>
      </c>
      <c r="J109" s="629">
        <v>10</v>
      </c>
      <c r="K109" s="630">
        <v>585.38</v>
      </c>
    </row>
    <row r="110" spans="1:11" ht="14.4" customHeight="1" x14ac:dyDescent="0.3">
      <c r="A110" s="625" t="s">
        <v>525</v>
      </c>
      <c r="B110" s="626" t="s">
        <v>527</v>
      </c>
      <c r="C110" s="627" t="s">
        <v>547</v>
      </c>
      <c r="D110" s="628" t="s">
        <v>548</v>
      </c>
      <c r="E110" s="627" t="s">
        <v>3573</v>
      </c>
      <c r="F110" s="628" t="s">
        <v>3574</v>
      </c>
      <c r="G110" s="627" t="s">
        <v>3632</v>
      </c>
      <c r="H110" s="627" t="s">
        <v>3633</v>
      </c>
      <c r="I110" s="629">
        <v>1.1749999999999998</v>
      </c>
      <c r="J110" s="629">
        <v>1500</v>
      </c>
      <c r="K110" s="630">
        <v>1760.3</v>
      </c>
    </row>
    <row r="111" spans="1:11" ht="14.4" customHeight="1" x14ac:dyDescent="0.3">
      <c r="A111" s="625" t="s">
        <v>525</v>
      </c>
      <c r="B111" s="626" t="s">
        <v>527</v>
      </c>
      <c r="C111" s="627" t="s">
        <v>547</v>
      </c>
      <c r="D111" s="628" t="s">
        <v>548</v>
      </c>
      <c r="E111" s="627" t="s">
        <v>3573</v>
      </c>
      <c r="F111" s="628" t="s">
        <v>3574</v>
      </c>
      <c r="G111" s="627" t="s">
        <v>3762</v>
      </c>
      <c r="H111" s="627" t="s">
        <v>3763</v>
      </c>
      <c r="I111" s="629">
        <v>1.01</v>
      </c>
      <c r="J111" s="629">
        <v>500</v>
      </c>
      <c r="K111" s="630">
        <v>503</v>
      </c>
    </row>
    <row r="112" spans="1:11" ht="14.4" customHeight="1" x14ac:dyDescent="0.3">
      <c r="A112" s="625" t="s">
        <v>525</v>
      </c>
      <c r="B112" s="626" t="s">
        <v>527</v>
      </c>
      <c r="C112" s="627" t="s">
        <v>547</v>
      </c>
      <c r="D112" s="628" t="s">
        <v>548</v>
      </c>
      <c r="E112" s="627" t="s">
        <v>3573</v>
      </c>
      <c r="F112" s="628" t="s">
        <v>3574</v>
      </c>
      <c r="G112" s="627" t="s">
        <v>3764</v>
      </c>
      <c r="H112" s="627" t="s">
        <v>3765</v>
      </c>
      <c r="I112" s="629">
        <v>96.19</v>
      </c>
      <c r="J112" s="629">
        <v>1</v>
      </c>
      <c r="K112" s="630">
        <v>96.19</v>
      </c>
    </row>
    <row r="113" spans="1:11" ht="14.4" customHeight="1" x14ac:dyDescent="0.3">
      <c r="A113" s="625" t="s">
        <v>525</v>
      </c>
      <c r="B113" s="626" t="s">
        <v>527</v>
      </c>
      <c r="C113" s="627" t="s">
        <v>547</v>
      </c>
      <c r="D113" s="628" t="s">
        <v>548</v>
      </c>
      <c r="E113" s="627" t="s">
        <v>3575</v>
      </c>
      <c r="F113" s="628" t="s">
        <v>3576</v>
      </c>
      <c r="G113" s="627" t="s">
        <v>3766</v>
      </c>
      <c r="H113" s="627" t="s">
        <v>3767</v>
      </c>
      <c r="I113" s="629">
        <v>17.48</v>
      </c>
      <c r="J113" s="629">
        <v>12</v>
      </c>
      <c r="K113" s="630">
        <v>220.7</v>
      </c>
    </row>
    <row r="114" spans="1:11" ht="14.4" customHeight="1" x14ac:dyDescent="0.3">
      <c r="A114" s="625" t="s">
        <v>525</v>
      </c>
      <c r="B114" s="626" t="s">
        <v>527</v>
      </c>
      <c r="C114" s="627" t="s">
        <v>547</v>
      </c>
      <c r="D114" s="628" t="s">
        <v>548</v>
      </c>
      <c r="E114" s="627" t="s">
        <v>3575</v>
      </c>
      <c r="F114" s="628" t="s">
        <v>3576</v>
      </c>
      <c r="G114" s="627" t="s">
        <v>3768</v>
      </c>
      <c r="H114" s="627" t="s">
        <v>3769</v>
      </c>
      <c r="I114" s="629">
        <v>3.4525000000000001</v>
      </c>
      <c r="J114" s="629">
        <v>28</v>
      </c>
      <c r="K114" s="630">
        <v>97.300000000000011</v>
      </c>
    </row>
    <row r="115" spans="1:11" ht="14.4" customHeight="1" x14ac:dyDescent="0.3">
      <c r="A115" s="625" t="s">
        <v>525</v>
      </c>
      <c r="B115" s="626" t="s">
        <v>527</v>
      </c>
      <c r="C115" s="627" t="s">
        <v>547</v>
      </c>
      <c r="D115" s="628" t="s">
        <v>548</v>
      </c>
      <c r="E115" s="627" t="s">
        <v>3575</v>
      </c>
      <c r="F115" s="628" t="s">
        <v>3576</v>
      </c>
      <c r="G115" s="627" t="s">
        <v>3634</v>
      </c>
      <c r="H115" s="627" t="s">
        <v>3635</v>
      </c>
      <c r="I115" s="629">
        <v>4.8499999999999996</v>
      </c>
      <c r="J115" s="629">
        <v>50</v>
      </c>
      <c r="K115" s="630">
        <v>242.5</v>
      </c>
    </row>
    <row r="116" spans="1:11" ht="14.4" customHeight="1" x14ac:dyDescent="0.3">
      <c r="A116" s="625" t="s">
        <v>525</v>
      </c>
      <c r="B116" s="626" t="s">
        <v>527</v>
      </c>
      <c r="C116" s="627" t="s">
        <v>547</v>
      </c>
      <c r="D116" s="628" t="s">
        <v>548</v>
      </c>
      <c r="E116" s="627" t="s">
        <v>3575</v>
      </c>
      <c r="F116" s="628" t="s">
        <v>3576</v>
      </c>
      <c r="G116" s="627" t="s">
        <v>3770</v>
      </c>
      <c r="H116" s="627" t="s">
        <v>3771</v>
      </c>
      <c r="I116" s="629">
        <v>11.098000000000001</v>
      </c>
      <c r="J116" s="629">
        <v>250</v>
      </c>
      <c r="K116" s="630">
        <v>2774.5</v>
      </c>
    </row>
    <row r="117" spans="1:11" ht="14.4" customHeight="1" x14ac:dyDescent="0.3">
      <c r="A117" s="625" t="s">
        <v>525</v>
      </c>
      <c r="B117" s="626" t="s">
        <v>527</v>
      </c>
      <c r="C117" s="627" t="s">
        <v>547</v>
      </c>
      <c r="D117" s="628" t="s">
        <v>548</v>
      </c>
      <c r="E117" s="627" t="s">
        <v>3575</v>
      </c>
      <c r="F117" s="628" t="s">
        <v>3576</v>
      </c>
      <c r="G117" s="627" t="s">
        <v>3636</v>
      </c>
      <c r="H117" s="627" t="s">
        <v>3637</v>
      </c>
      <c r="I117" s="629">
        <v>0.92999999999999994</v>
      </c>
      <c r="J117" s="629">
        <v>1100</v>
      </c>
      <c r="K117" s="630">
        <v>1023</v>
      </c>
    </row>
    <row r="118" spans="1:11" ht="14.4" customHeight="1" x14ac:dyDescent="0.3">
      <c r="A118" s="625" t="s">
        <v>525</v>
      </c>
      <c r="B118" s="626" t="s">
        <v>527</v>
      </c>
      <c r="C118" s="627" t="s">
        <v>547</v>
      </c>
      <c r="D118" s="628" t="s">
        <v>548</v>
      </c>
      <c r="E118" s="627" t="s">
        <v>3575</v>
      </c>
      <c r="F118" s="628" t="s">
        <v>3576</v>
      </c>
      <c r="G118" s="627" t="s">
        <v>3638</v>
      </c>
      <c r="H118" s="627" t="s">
        <v>3639</v>
      </c>
      <c r="I118" s="629">
        <v>1.4214285714285713</v>
      </c>
      <c r="J118" s="629">
        <v>900</v>
      </c>
      <c r="K118" s="630">
        <v>1282</v>
      </c>
    </row>
    <row r="119" spans="1:11" ht="14.4" customHeight="1" x14ac:dyDescent="0.3">
      <c r="A119" s="625" t="s">
        <v>525</v>
      </c>
      <c r="B119" s="626" t="s">
        <v>527</v>
      </c>
      <c r="C119" s="627" t="s">
        <v>547</v>
      </c>
      <c r="D119" s="628" t="s">
        <v>548</v>
      </c>
      <c r="E119" s="627" t="s">
        <v>3575</v>
      </c>
      <c r="F119" s="628" t="s">
        <v>3576</v>
      </c>
      <c r="G119" s="627" t="s">
        <v>3640</v>
      </c>
      <c r="H119" s="627" t="s">
        <v>3641</v>
      </c>
      <c r="I119" s="629">
        <v>0.41500000000000004</v>
      </c>
      <c r="J119" s="629">
        <v>3000</v>
      </c>
      <c r="K119" s="630">
        <v>1250</v>
      </c>
    </row>
    <row r="120" spans="1:11" ht="14.4" customHeight="1" x14ac:dyDescent="0.3">
      <c r="A120" s="625" t="s">
        <v>525</v>
      </c>
      <c r="B120" s="626" t="s">
        <v>527</v>
      </c>
      <c r="C120" s="627" t="s">
        <v>547</v>
      </c>
      <c r="D120" s="628" t="s">
        <v>548</v>
      </c>
      <c r="E120" s="627" t="s">
        <v>3575</v>
      </c>
      <c r="F120" s="628" t="s">
        <v>3576</v>
      </c>
      <c r="G120" s="627" t="s">
        <v>3642</v>
      </c>
      <c r="H120" s="627" t="s">
        <v>3643</v>
      </c>
      <c r="I120" s="629">
        <v>0.5788888888888889</v>
      </c>
      <c r="J120" s="629">
        <v>1400</v>
      </c>
      <c r="K120" s="630">
        <v>810</v>
      </c>
    </row>
    <row r="121" spans="1:11" ht="14.4" customHeight="1" x14ac:dyDescent="0.3">
      <c r="A121" s="625" t="s">
        <v>525</v>
      </c>
      <c r="B121" s="626" t="s">
        <v>527</v>
      </c>
      <c r="C121" s="627" t="s">
        <v>547</v>
      </c>
      <c r="D121" s="628" t="s">
        <v>548</v>
      </c>
      <c r="E121" s="627" t="s">
        <v>3575</v>
      </c>
      <c r="F121" s="628" t="s">
        <v>3576</v>
      </c>
      <c r="G121" s="627" t="s">
        <v>3646</v>
      </c>
      <c r="H121" s="627" t="s">
        <v>3647</v>
      </c>
      <c r="I121" s="629">
        <v>6.29</v>
      </c>
      <c r="J121" s="629">
        <v>30</v>
      </c>
      <c r="K121" s="630">
        <v>188.7</v>
      </c>
    </row>
    <row r="122" spans="1:11" ht="14.4" customHeight="1" x14ac:dyDescent="0.3">
      <c r="A122" s="625" t="s">
        <v>525</v>
      </c>
      <c r="B122" s="626" t="s">
        <v>527</v>
      </c>
      <c r="C122" s="627" t="s">
        <v>547</v>
      </c>
      <c r="D122" s="628" t="s">
        <v>548</v>
      </c>
      <c r="E122" s="627" t="s">
        <v>3575</v>
      </c>
      <c r="F122" s="628" t="s">
        <v>3576</v>
      </c>
      <c r="G122" s="627" t="s">
        <v>3648</v>
      </c>
      <c r="H122" s="627" t="s">
        <v>3649</v>
      </c>
      <c r="I122" s="629">
        <v>2.1828571428571428</v>
      </c>
      <c r="J122" s="629">
        <v>1300</v>
      </c>
      <c r="K122" s="630">
        <v>2833.51</v>
      </c>
    </row>
    <row r="123" spans="1:11" ht="14.4" customHeight="1" x14ac:dyDescent="0.3">
      <c r="A123" s="625" t="s">
        <v>525</v>
      </c>
      <c r="B123" s="626" t="s">
        <v>527</v>
      </c>
      <c r="C123" s="627" t="s">
        <v>547</v>
      </c>
      <c r="D123" s="628" t="s">
        <v>548</v>
      </c>
      <c r="E123" s="627" t="s">
        <v>3575</v>
      </c>
      <c r="F123" s="628" t="s">
        <v>3576</v>
      </c>
      <c r="G123" s="627" t="s">
        <v>3648</v>
      </c>
      <c r="H123" s="627" t="s">
        <v>3772</v>
      </c>
      <c r="I123" s="629">
        <v>2.1800000000000002</v>
      </c>
      <c r="J123" s="629">
        <v>200</v>
      </c>
      <c r="K123" s="630">
        <v>435.48</v>
      </c>
    </row>
    <row r="124" spans="1:11" ht="14.4" customHeight="1" x14ac:dyDescent="0.3">
      <c r="A124" s="625" t="s">
        <v>525</v>
      </c>
      <c r="B124" s="626" t="s">
        <v>527</v>
      </c>
      <c r="C124" s="627" t="s">
        <v>547</v>
      </c>
      <c r="D124" s="628" t="s">
        <v>548</v>
      </c>
      <c r="E124" s="627" t="s">
        <v>3575</v>
      </c>
      <c r="F124" s="628" t="s">
        <v>3576</v>
      </c>
      <c r="G124" s="627" t="s">
        <v>3773</v>
      </c>
      <c r="H124" s="627" t="s">
        <v>3774</v>
      </c>
      <c r="I124" s="629">
        <v>67.41</v>
      </c>
      <c r="J124" s="629">
        <v>17</v>
      </c>
      <c r="K124" s="630">
        <v>1146.44</v>
      </c>
    </row>
    <row r="125" spans="1:11" ht="14.4" customHeight="1" x14ac:dyDescent="0.3">
      <c r="A125" s="625" t="s">
        <v>525</v>
      </c>
      <c r="B125" s="626" t="s">
        <v>527</v>
      </c>
      <c r="C125" s="627" t="s">
        <v>547</v>
      </c>
      <c r="D125" s="628" t="s">
        <v>548</v>
      </c>
      <c r="E125" s="627" t="s">
        <v>3575</v>
      </c>
      <c r="F125" s="628" t="s">
        <v>3576</v>
      </c>
      <c r="G125" s="627" t="s">
        <v>3775</v>
      </c>
      <c r="H125" s="627" t="s">
        <v>3776</v>
      </c>
      <c r="I125" s="629">
        <v>13.28</v>
      </c>
      <c r="J125" s="629">
        <v>25</v>
      </c>
      <c r="K125" s="630">
        <v>332</v>
      </c>
    </row>
    <row r="126" spans="1:11" ht="14.4" customHeight="1" x14ac:dyDescent="0.3">
      <c r="A126" s="625" t="s">
        <v>525</v>
      </c>
      <c r="B126" s="626" t="s">
        <v>527</v>
      </c>
      <c r="C126" s="627" t="s">
        <v>547</v>
      </c>
      <c r="D126" s="628" t="s">
        <v>548</v>
      </c>
      <c r="E126" s="627" t="s">
        <v>3575</v>
      </c>
      <c r="F126" s="628" t="s">
        <v>3576</v>
      </c>
      <c r="G126" s="627" t="s">
        <v>3650</v>
      </c>
      <c r="H126" s="627" t="s">
        <v>3651</v>
      </c>
      <c r="I126" s="629">
        <v>17.936666666666667</v>
      </c>
      <c r="J126" s="629">
        <v>150</v>
      </c>
      <c r="K126" s="630">
        <v>2690.5</v>
      </c>
    </row>
    <row r="127" spans="1:11" ht="14.4" customHeight="1" x14ac:dyDescent="0.3">
      <c r="A127" s="625" t="s">
        <v>525</v>
      </c>
      <c r="B127" s="626" t="s">
        <v>527</v>
      </c>
      <c r="C127" s="627" t="s">
        <v>547</v>
      </c>
      <c r="D127" s="628" t="s">
        <v>548</v>
      </c>
      <c r="E127" s="627" t="s">
        <v>3575</v>
      </c>
      <c r="F127" s="628" t="s">
        <v>3576</v>
      </c>
      <c r="G127" s="627" t="s">
        <v>3652</v>
      </c>
      <c r="H127" s="627" t="s">
        <v>3653</v>
      </c>
      <c r="I127" s="629">
        <v>5.4880000000000004</v>
      </c>
      <c r="J127" s="629">
        <v>120</v>
      </c>
      <c r="K127" s="630">
        <v>656.69999999999993</v>
      </c>
    </row>
    <row r="128" spans="1:11" ht="14.4" customHeight="1" x14ac:dyDescent="0.3">
      <c r="A128" s="625" t="s">
        <v>525</v>
      </c>
      <c r="B128" s="626" t="s">
        <v>527</v>
      </c>
      <c r="C128" s="627" t="s">
        <v>547</v>
      </c>
      <c r="D128" s="628" t="s">
        <v>548</v>
      </c>
      <c r="E128" s="627" t="s">
        <v>3575</v>
      </c>
      <c r="F128" s="628" t="s">
        <v>3576</v>
      </c>
      <c r="G128" s="627" t="s">
        <v>3652</v>
      </c>
      <c r="H128" s="627" t="s">
        <v>3654</v>
      </c>
      <c r="I128" s="629">
        <v>5.57</v>
      </c>
      <c r="J128" s="629">
        <v>90</v>
      </c>
      <c r="K128" s="630">
        <v>501.30000000000007</v>
      </c>
    </row>
    <row r="129" spans="1:11" ht="14.4" customHeight="1" x14ac:dyDescent="0.3">
      <c r="A129" s="625" t="s">
        <v>525</v>
      </c>
      <c r="B129" s="626" t="s">
        <v>527</v>
      </c>
      <c r="C129" s="627" t="s">
        <v>547</v>
      </c>
      <c r="D129" s="628" t="s">
        <v>548</v>
      </c>
      <c r="E129" s="627" t="s">
        <v>3575</v>
      </c>
      <c r="F129" s="628" t="s">
        <v>3576</v>
      </c>
      <c r="G129" s="627" t="s">
        <v>3652</v>
      </c>
      <c r="H129" s="627" t="s">
        <v>3655</v>
      </c>
      <c r="I129" s="629">
        <v>5.57</v>
      </c>
      <c r="J129" s="629">
        <v>30</v>
      </c>
      <c r="K129" s="630">
        <v>167.1</v>
      </c>
    </row>
    <row r="130" spans="1:11" ht="14.4" customHeight="1" x14ac:dyDescent="0.3">
      <c r="A130" s="625" t="s">
        <v>525</v>
      </c>
      <c r="B130" s="626" t="s">
        <v>527</v>
      </c>
      <c r="C130" s="627" t="s">
        <v>547</v>
      </c>
      <c r="D130" s="628" t="s">
        <v>548</v>
      </c>
      <c r="E130" s="627" t="s">
        <v>3575</v>
      </c>
      <c r="F130" s="628" t="s">
        <v>3576</v>
      </c>
      <c r="G130" s="627" t="s">
        <v>3777</v>
      </c>
      <c r="H130" s="627" t="s">
        <v>3778</v>
      </c>
      <c r="I130" s="629">
        <v>1.8</v>
      </c>
      <c r="J130" s="629">
        <v>10</v>
      </c>
      <c r="K130" s="630">
        <v>18</v>
      </c>
    </row>
    <row r="131" spans="1:11" ht="14.4" customHeight="1" x14ac:dyDescent="0.3">
      <c r="A131" s="625" t="s">
        <v>525</v>
      </c>
      <c r="B131" s="626" t="s">
        <v>527</v>
      </c>
      <c r="C131" s="627" t="s">
        <v>547</v>
      </c>
      <c r="D131" s="628" t="s">
        <v>548</v>
      </c>
      <c r="E131" s="627" t="s">
        <v>3575</v>
      </c>
      <c r="F131" s="628" t="s">
        <v>3576</v>
      </c>
      <c r="G131" s="627" t="s">
        <v>3779</v>
      </c>
      <c r="H131" s="627" t="s">
        <v>3780</v>
      </c>
      <c r="I131" s="629">
        <v>1.8050000000000002</v>
      </c>
      <c r="J131" s="629">
        <v>100</v>
      </c>
      <c r="K131" s="630">
        <v>180.5</v>
      </c>
    </row>
    <row r="132" spans="1:11" ht="14.4" customHeight="1" x14ac:dyDescent="0.3">
      <c r="A132" s="625" t="s">
        <v>525</v>
      </c>
      <c r="B132" s="626" t="s">
        <v>527</v>
      </c>
      <c r="C132" s="627" t="s">
        <v>547</v>
      </c>
      <c r="D132" s="628" t="s">
        <v>548</v>
      </c>
      <c r="E132" s="627" t="s">
        <v>3575</v>
      </c>
      <c r="F132" s="628" t="s">
        <v>3576</v>
      </c>
      <c r="G132" s="627" t="s">
        <v>3656</v>
      </c>
      <c r="H132" s="627" t="s">
        <v>3657</v>
      </c>
      <c r="I132" s="629">
        <v>1.7766666666666666</v>
      </c>
      <c r="J132" s="629">
        <v>150</v>
      </c>
      <c r="K132" s="630">
        <v>266.5</v>
      </c>
    </row>
    <row r="133" spans="1:11" ht="14.4" customHeight="1" x14ac:dyDescent="0.3">
      <c r="A133" s="625" t="s">
        <v>525</v>
      </c>
      <c r="B133" s="626" t="s">
        <v>527</v>
      </c>
      <c r="C133" s="627" t="s">
        <v>547</v>
      </c>
      <c r="D133" s="628" t="s">
        <v>548</v>
      </c>
      <c r="E133" s="627" t="s">
        <v>3575</v>
      </c>
      <c r="F133" s="628" t="s">
        <v>3576</v>
      </c>
      <c r="G133" s="627" t="s">
        <v>3658</v>
      </c>
      <c r="H133" s="627" t="s">
        <v>3659</v>
      </c>
      <c r="I133" s="629">
        <v>1.7559999999999998</v>
      </c>
      <c r="J133" s="629">
        <v>250</v>
      </c>
      <c r="K133" s="630">
        <v>439</v>
      </c>
    </row>
    <row r="134" spans="1:11" ht="14.4" customHeight="1" x14ac:dyDescent="0.3">
      <c r="A134" s="625" t="s">
        <v>525</v>
      </c>
      <c r="B134" s="626" t="s">
        <v>527</v>
      </c>
      <c r="C134" s="627" t="s">
        <v>547</v>
      </c>
      <c r="D134" s="628" t="s">
        <v>548</v>
      </c>
      <c r="E134" s="627" t="s">
        <v>3575</v>
      </c>
      <c r="F134" s="628" t="s">
        <v>3576</v>
      </c>
      <c r="G134" s="627" t="s">
        <v>3662</v>
      </c>
      <c r="H134" s="627" t="s">
        <v>3663</v>
      </c>
      <c r="I134" s="629">
        <v>1.7250000000000001</v>
      </c>
      <c r="J134" s="629">
        <v>200</v>
      </c>
      <c r="K134" s="630">
        <v>345</v>
      </c>
    </row>
    <row r="135" spans="1:11" ht="14.4" customHeight="1" x14ac:dyDescent="0.3">
      <c r="A135" s="625" t="s">
        <v>525</v>
      </c>
      <c r="B135" s="626" t="s">
        <v>527</v>
      </c>
      <c r="C135" s="627" t="s">
        <v>547</v>
      </c>
      <c r="D135" s="628" t="s">
        <v>548</v>
      </c>
      <c r="E135" s="627" t="s">
        <v>3575</v>
      </c>
      <c r="F135" s="628" t="s">
        <v>3576</v>
      </c>
      <c r="G135" s="627" t="s">
        <v>3664</v>
      </c>
      <c r="H135" s="627" t="s">
        <v>3665</v>
      </c>
      <c r="I135" s="629">
        <v>1.7566666666666666</v>
      </c>
      <c r="J135" s="629">
        <v>300</v>
      </c>
      <c r="K135" s="630">
        <v>527</v>
      </c>
    </row>
    <row r="136" spans="1:11" ht="14.4" customHeight="1" x14ac:dyDescent="0.3">
      <c r="A136" s="625" t="s">
        <v>525</v>
      </c>
      <c r="B136" s="626" t="s">
        <v>527</v>
      </c>
      <c r="C136" s="627" t="s">
        <v>547</v>
      </c>
      <c r="D136" s="628" t="s">
        <v>548</v>
      </c>
      <c r="E136" s="627" t="s">
        <v>3575</v>
      </c>
      <c r="F136" s="628" t="s">
        <v>3576</v>
      </c>
      <c r="G136" s="627" t="s">
        <v>3666</v>
      </c>
      <c r="H136" s="627" t="s">
        <v>3667</v>
      </c>
      <c r="I136" s="629">
        <v>1.1666666666666667E-2</v>
      </c>
      <c r="J136" s="629">
        <v>550</v>
      </c>
      <c r="K136" s="630">
        <v>6</v>
      </c>
    </row>
    <row r="137" spans="1:11" ht="14.4" customHeight="1" x14ac:dyDescent="0.3">
      <c r="A137" s="625" t="s">
        <v>525</v>
      </c>
      <c r="B137" s="626" t="s">
        <v>527</v>
      </c>
      <c r="C137" s="627" t="s">
        <v>547</v>
      </c>
      <c r="D137" s="628" t="s">
        <v>548</v>
      </c>
      <c r="E137" s="627" t="s">
        <v>3575</v>
      </c>
      <c r="F137" s="628" t="s">
        <v>3576</v>
      </c>
      <c r="G137" s="627" t="s">
        <v>3781</v>
      </c>
      <c r="H137" s="627" t="s">
        <v>3782</v>
      </c>
      <c r="I137" s="629">
        <v>2.7075</v>
      </c>
      <c r="J137" s="629">
        <v>200</v>
      </c>
      <c r="K137" s="630">
        <v>541.5</v>
      </c>
    </row>
    <row r="138" spans="1:11" ht="14.4" customHeight="1" x14ac:dyDescent="0.3">
      <c r="A138" s="625" t="s">
        <v>525</v>
      </c>
      <c r="B138" s="626" t="s">
        <v>527</v>
      </c>
      <c r="C138" s="627" t="s">
        <v>547</v>
      </c>
      <c r="D138" s="628" t="s">
        <v>548</v>
      </c>
      <c r="E138" s="627" t="s">
        <v>3575</v>
      </c>
      <c r="F138" s="628" t="s">
        <v>3576</v>
      </c>
      <c r="G138" s="627" t="s">
        <v>3668</v>
      </c>
      <c r="H138" s="627" t="s">
        <v>3669</v>
      </c>
      <c r="I138" s="629">
        <v>1.9966666666666668</v>
      </c>
      <c r="J138" s="629">
        <v>150</v>
      </c>
      <c r="K138" s="630">
        <v>299.5</v>
      </c>
    </row>
    <row r="139" spans="1:11" ht="14.4" customHeight="1" x14ac:dyDescent="0.3">
      <c r="A139" s="625" t="s">
        <v>525</v>
      </c>
      <c r="B139" s="626" t="s">
        <v>527</v>
      </c>
      <c r="C139" s="627" t="s">
        <v>547</v>
      </c>
      <c r="D139" s="628" t="s">
        <v>548</v>
      </c>
      <c r="E139" s="627" t="s">
        <v>3575</v>
      </c>
      <c r="F139" s="628" t="s">
        <v>3576</v>
      </c>
      <c r="G139" s="627" t="s">
        <v>3783</v>
      </c>
      <c r="H139" s="627" t="s">
        <v>3784</v>
      </c>
      <c r="I139" s="629">
        <v>34.770000000000003</v>
      </c>
      <c r="J139" s="629">
        <v>1</v>
      </c>
      <c r="K139" s="630">
        <v>34.770000000000003</v>
      </c>
    </row>
    <row r="140" spans="1:11" ht="14.4" customHeight="1" x14ac:dyDescent="0.3">
      <c r="A140" s="625" t="s">
        <v>525</v>
      </c>
      <c r="B140" s="626" t="s">
        <v>527</v>
      </c>
      <c r="C140" s="627" t="s">
        <v>547</v>
      </c>
      <c r="D140" s="628" t="s">
        <v>548</v>
      </c>
      <c r="E140" s="627" t="s">
        <v>3575</v>
      </c>
      <c r="F140" s="628" t="s">
        <v>3576</v>
      </c>
      <c r="G140" s="627" t="s">
        <v>3672</v>
      </c>
      <c r="H140" s="627" t="s">
        <v>3673</v>
      </c>
      <c r="I140" s="629">
        <v>2.7233333333333332</v>
      </c>
      <c r="J140" s="629">
        <v>600</v>
      </c>
      <c r="K140" s="630">
        <v>1634</v>
      </c>
    </row>
    <row r="141" spans="1:11" ht="14.4" customHeight="1" x14ac:dyDescent="0.3">
      <c r="A141" s="625" t="s">
        <v>525</v>
      </c>
      <c r="B141" s="626" t="s">
        <v>527</v>
      </c>
      <c r="C141" s="627" t="s">
        <v>547</v>
      </c>
      <c r="D141" s="628" t="s">
        <v>548</v>
      </c>
      <c r="E141" s="627" t="s">
        <v>3575</v>
      </c>
      <c r="F141" s="628" t="s">
        <v>3576</v>
      </c>
      <c r="G141" s="627" t="s">
        <v>3672</v>
      </c>
      <c r="H141" s="627" t="s">
        <v>3674</v>
      </c>
      <c r="I141" s="629">
        <v>2.17</v>
      </c>
      <c r="J141" s="629">
        <v>100</v>
      </c>
      <c r="K141" s="630">
        <v>217</v>
      </c>
    </row>
    <row r="142" spans="1:11" ht="14.4" customHeight="1" x14ac:dyDescent="0.3">
      <c r="A142" s="625" t="s">
        <v>525</v>
      </c>
      <c r="B142" s="626" t="s">
        <v>527</v>
      </c>
      <c r="C142" s="627" t="s">
        <v>547</v>
      </c>
      <c r="D142" s="628" t="s">
        <v>548</v>
      </c>
      <c r="E142" s="627" t="s">
        <v>3575</v>
      </c>
      <c r="F142" s="628" t="s">
        <v>3576</v>
      </c>
      <c r="G142" s="627" t="s">
        <v>3677</v>
      </c>
      <c r="H142" s="627" t="s">
        <v>3678</v>
      </c>
      <c r="I142" s="629">
        <v>5.0883333333333329</v>
      </c>
      <c r="J142" s="629">
        <v>360</v>
      </c>
      <c r="K142" s="630">
        <v>1836.7999999999997</v>
      </c>
    </row>
    <row r="143" spans="1:11" ht="14.4" customHeight="1" x14ac:dyDescent="0.3">
      <c r="A143" s="625" t="s">
        <v>525</v>
      </c>
      <c r="B143" s="626" t="s">
        <v>527</v>
      </c>
      <c r="C143" s="627" t="s">
        <v>547</v>
      </c>
      <c r="D143" s="628" t="s">
        <v>548</v>
      </c>
      <c r="E143" s="627" t="s">
        <v>3575</v>
      </c>
      <c r="F143" s="628" t="s">
        <v>3576</v>
      </c>
      <c r="G143" s="627" t="s">
        <v>3785</v>
      </c>
      <c r="H143" s="627" t="s">
        <v>3786</v>
      </c>
      <c r="I143" s="629">
        <v>116.28</v>
      </c>
      <c r="J143" s="629">
        <v>1</v>
      </c>
      <c r="K143" s="630">
        <v>116.28</v>
      </c>
    </row>
    <row r="144" spans="1:11" ht="14.4" customHeight="1" x14ac:dyDescent="0.3">
      <c r="A144" s="625" t="s">
        <v>525</v>
      </c>
      <c r="B144" s="626" t="s">
        <v>527</v>
      </c>
      <c r="C144" s="627" t="s">
        <v>547</v>
      </c>
      <c r="D144" s="628" t="s">
        <v>548</v>
      </c>
      <c r="E144" s="627" t="s">
        <v>3575</v>
      </c>
      <c r="F144" s="628" t="s">
        <v>3576</v>
      </c>
      <c r="G144" s="627" t="s">
        <v>3679</v>
      </c>
      <c r="H144" s="627" t="s">
        <v>3680</v>
      </c>
      <c r="I144" s="629">
        <v>16.940000000000001</v>
      </c>
      <c r="J144" s="629">
        <v>50</v>
      </c>
      <c r="K144" s="630">
        <v>847</v>
      </c>
    </row>
    <row r="145" spans="1:11" ht="14.4" customHeight="1" x14ac:dyDescent="0.3">
      <c r="A145" s="625" t="s">
        <v>525</v>
      </c>
      <c r="B145" s="626" t="s">
        <v>527</v>
      </c>
      <c r="C145" s="627" t="s">
        <v>547</v>
      </c>
      <c r="D145" s="628" t="s">
        <v>548</v>
      </c>
      <c r="E145" s="627" t="s">
        <v>3575</v>
      </c>
      <c r="F145" s="628" t="s">
        <v>3576</v>
      </c>
      <c r="G145" s="627" t="s">
        <v>3787</v>
      </c>
      <c r="H145" s="627" t="s">
        <v>3788</v>
      </c>
      <c r="I145" s="629">
        <v>17.970000000000002</v>
      </c>
      <c r="J145" s="629">
        <v>200</v>
      </c>
      <c r="K145" s="630">
        <v>3594</v>
      </c>
    </row>
    <row r="146" spans="1:11" ht="14.4" customHeight="1" x14ac:dyDescent="0.3">
      <c r="A146" s="625" t="s">
        <v>525</v>
      </c>
      <c r="B146" s="626" t="s">
        <v>527</v>
      </c>
      <c r="C146" s="627" t="s">
        <v>547</v>
      </c>
      <c r="D146" s="628" t="s">
        <v>548</v>
      </c>
      <c r="E146" s="627" t="s">
        <v>3575</v>
      </c>
      <c r="F146" s="628" t="s">
        <v>3576</v>
      </c>
      <c r="G146" s="627" t="s">
        <v>3789</v>
      </c>
      <c r="H146" s="627" t="s">
        <v>3790</v>
      </c>
      <c r="I146" s="629">
        <v>17.97</v>
      </c>
      <c r="J146" s="629">
        <v>50</v>
      </c>
      <c r="K146" s="630">
        <v>898.5</v>
      </c>
    </row>
    <row r="147" spans="1:11" ht="14.4" customHeight="1" x14ac:dyDescent="0.3">
      <c r="A147" s="625" t="s">
        <v>525</v>
      </c>
      <c r="B147" s="626" t="s">
        <v>527</v>
      </c>
      <c r="C147" s="627" t="s">
        <v>547</v>
      </c>
      <c r="D147" s="628" t="s">
        <v>548</v>
      </c>
      <c r="E147" s="627" t="s">
        <v>3575</v>
      </c>
      <c r="F147" s="628" t="s">
        <v>3576</v>
      </c>
      <c r="G147" s="627" t="s">
        <v>3791</v>
      </c>
      <c r="H147" s="627" t="s">
        <v>3792</v>
      </c>
      <c r="I147" s="629">
        <v>14.998333333333333</v>
      </c>
      <c r="J147" s="629">
        <v>35</v>
      </c>
      <c r="K147" s="630">
        <v>524.94999999999993</v>
      </c>
    </row>
    <row r="148" spans="1:11" ht="14.4" customHeight="1" x14ac:dyDescent="0.3">
      <c r="A148" s="625" t="s">
        <v>525</v>
      </c>
      <c r="B148" s="626" t="s">
        <v>527</v>
      </c>
      <c r="C148" s="627" t="s">
        <v>547</v>
      </c>
      <c r="D148" s="628" t="s">
        <v>548</v>
      </c>
      <c r="E148" s="627" t="s">
        <v>3575</v>
      </c>
      <c r="F148" s="628" t="s">
        <v>3576</v>
      </c>
      <c r="G148" s="627" t="s">
        <v>3683</v>
      </c>
      <c r="H148" s="627" t="s">
        <v>3684</v>
      </c>
      <c r="I148" s="629">
        <v>2.7899999999999996</v>
      </c>
      <c r="J148" s="629">
        <v>150</v>
      </c>
      <c r="K148" s="630">
        <v>418.5</v>
      </c>
    </row>
    <row r="149" spans="1:11" ht="14.4" customHeight="1" x14ac:dyDescent="0.3">
      <c r="A149" s="625" t="s">
        <v>525</v>
      </c>
      <c r="B149" s="626" t="s">
        <v>527</v>
      </c>
      <c r="C149" s="627" t="s">
        <v>547</v>
      </c>
      <c r="D149" s="628" t="s">
        <v>548</v>
      </c>
      <c r="E149" s="627" t="s">
        <v>3575</v>
      </c>
      <c r="F149" s="628" t="s">
        <v>3576</v>
      </c>
      <c r="G149" s="627" t="s">
        <v>3683</v>
      </c>
      <c r="H149" s="627" t="s">
        <v>3685</v>
      </c>
      <c r="I149" s="629">
        <v>2.84</v>
      </c>
      <c r="J149" s="629">
        <v>50</v>
      </c>
      <c r="K149" s="630">
        <v>142</v>
      </c>
    </row>
    <row r="150" spans="1:11" ht="14.4" customHeight="1" x14ac:dyDescent="0.3">
      <c r="A150" s="625" t="s">
        <v>525</v>
      </c>
      <c r="B150" s="626" t="s">
        <v>527</v>
      </c>
      <c r="C150" s="627" t="s">
        <v>547</v>
      </c>
      <c r="D150" s="628" t="s">
        <v>548</v>
      </c>
      <c r="E150" s="627" t="s">
        <v>3575</v>
      </c>
      <c r="F150" s="628" t="s">
        <v>3576</v>
      </c>
      <c r="G150" s="627" t="s">
        <v>3793</v>
      </c>
      <c r="H150" s="627" t="s">
        <v>3794</v>
      </c>
      <c r="I150" s="629">
        <v>5.2</v>
      </c>
      <c r="J150" s="629">
        <v>50</v>
      </c>
      <c r="K150" s="630">
        <v>260</v>
      </c>
    </row>
    <row r="151" spans="1:11" ht="14.4" customHeight="1" x14ac:dyDescent="0.3">
      <c r="A151" s="625" t="s">
        <v>525</v>
      </c>
      <c r="B151" s="626" t="s">
        <v>527</v>
      </c>
      <c r="C151" s="627" t="s">
        <v>547</v>
      </c>
      <c r="D151" s="628" t="s">
        <v>548</v>
      </c>
      <c r="E151" s="627" t="s">
        <v>3575</v>
      </c>
      <c r="F151" s="628" t="s">
        <v>3576</v>
      </c>
      <c r="G151" s="627" t="s">
        <v>3686</v>
      </c>
      <c r="H151" s="627" t="s">
        <v>3687</v>
      </c>
      <c r="I151" s="629">
        <v>13.114444444444446</v>
      </c>
      <c r="J151" s="629">
        <v>120</v>
      </c>
      <c r="K151" s="630">
        <v>1576.3</v>
      </c>
    </row>
    <row r="152" spans="1:11" ht="14.4" customHeight="1" x14ac:dyDescent="0.3">
      <c r="A152" s="625" t="s">
        <v>525</v>
      </c>
      <c r="B152" s="626" t="s">
        <v>527</v>
      </c>
      <c r="C152" s="627" t="s">
        <v>547</v>
      </c>
      <c r="D152" s="628" t="s">
        <v>548</v>
      </c>
      <c r="E152" s="627" t="s">
        <v>3575</v>
      </c>
      <c r="F152" s="628" t="s">
        <v>3576</v>
      </c>
      <c r="G152" s="627" t="s">
        <v>3688</v>
      </c>
      <c r="H152" s="627" t="s">
        <v>3689</v>
      </c>
      <c r="I152" s="629">
        <v>13.082857142857142</v>
      </c>
      <c r="J152" s="629">
        <v>100</v>
      </c>
      <c r="K152" s="630">
        <v>1304</v>
      </c>
    </row>
    <row r="153" spans="1:11" ht="14.4" customHeight="1" x14ac:dyDescent="0.3">
      <c r="A153" s="625" t="s">
        <v>525</v>
      </c>
      <c r="B153" s="626" t="s">
        <v>527</v>
      </c>
      <c r="C153" s="627" t="s">
        <v>547</v>
      </c>
      <c r="D153" s="628" t="s">
        <v>548</v>
      </c>
      <c r="E153" s="627" t="s">
        <v>3575</v>
      </c>
      <c r="F153" s="628" t="s">
        <v>3576</v>
      </c>
      <c r="G153" s="627" t="s">
        <v>3692</v>
      </c>
      <c r="H153" s="627" t="s">
        <v>3693</v>
      </c>
      <c r="I153" s="629">
        <v>1.55</v>
      </c>
      <c r="J153" s="629">
        <v>75</v>
      </c>
      <c r="K153" s="630">
        <v>116.25</v>
      </c>
    </row>
    <row r="154" spans="1:11" ht="14.4" customHeight="1" x14ac:dyDescent="0.3">
      <c r="A154" s="625" t="s">
        <v>525</v>
      </c>
      <c r="B154" s="626" t="s">
        <v>527</v>
      </c>
      <c r="C154" s="627" t="s">
        <v>547</v>
      </c>
      <c r="D154" s="628" t="s">
        <v>548</v>
      </c>
      <c r="E154" s="627" t="s">
        <v>3575</v>
      </c>
      <c r="F154" s="628" t="s">
        <v>3576</v>
      </c>
      <c r="G154" s="627" t="s">
        <v>3692</v>
      </c>
      <c r="H154" s="627" t="s">
        <v>3694</v>
      </c>
      <c r="I154" s="629">
        <v>1.56</v>
      </c>
      <c r="J154" s="629">
        <v>75</v>
      </c>
      <c r="K154" s="630">
        <v>117</v>
      </c>
    </row>
    <row r="155" spans="1:11" ht="14.4" customHeight="1" x14ac:dyDescent="0.3">
      <c r="A155" s="625" t="s">
        <v>525</v>
      </c>
      <c r="B155" s="626" t="s">
        <v>527</v>
      </c>
      <c r="C155" s="627" t="s">
        <v>547</v>
      </c>
      <c r="D155" s="628" t="s">
        <v>548</v>
      </c>
      <c r="E155" s="627" t="s">
        <v>3575</v>
      </c>
      <c r="F155" s="628" t="s">
        <v>3576</v>
      </c>
      <c r="G155" s="627" t="s">
        <v>3795</v>
      </c>
      <c r="H155" s="627" t="s">
        <v>3796</v>
      </c>
      <c r="I155" s="629">
        <v>21.23</v>
      </c>
      <c r="J155" s="629">
        <v>9</v>
      </c>
      <c r="K155" s="630">
        <v>191.07</v>
      </c>
    </row>
    <row r="156" spans="1:11" ht="14.4" customHeight="1" x14ac:dyDescent="0.3">
      <c r="A156" s="625" t="s">
        <v>525</v>
      </c>
      <c r="B156" s="626" t="s">
        <v>527</v>
      </c>
      <c r="C156" s="627" t="s">
        <v>547</v>
      </c>
      <c r="D156" s="628" t="s">
        <v>548</v>
      </c>
      <c r="E156" s="627" t="s">
        <v>3575</v>
      </c>
      <c r="F156" s="628" t="s">
        <v>3576</v>
      </c>
      <c r="G156" s="627" t="s">
        <v>3797</v>
      </c>
      <c r="H156" s="627" t="s">
        <v>3798</v>
      </c>
      <c r="I156" s="629">
        <v>20.713333333333335</v>
      </c>
      <c r="J156" s="629">
        <v>30</v>
      </c>
      <c r="K156" s="630">
        <v>621.4</v>
      </c>
    </row>
    <row r="157" spans="1:11" ht="14.4" customHeight="1" x14ac:dyDescent="0.3">
      <c r="A157" s="625" t="s">
        <v>525</v>
      </c>
      <c r="B157" s="626" t="s">
        <v>527</v>
      </c>
      <c r="C157" s="627" t="s">
        <v>547</v>
      </c>
      <c r="D157" s="628" t="s">
        <v>548</v>
      </c>
      <c r="E157" s="627" t="s">
        <v>3575</v>
      </c>
      <c r="F157" s="628" t="s">
        <v>3576</v>
      </c>
      <c r="G157" s="627" t="s">
        <v>3695</v>
      </c>
      <c r="H157" s="627" t="s">
        <v>3696</v>
      </c>
      <c r="I157" s="629">
        <v>11.247999999999999</v>
      </c>
      <c r="J157" s="629">
        <v>550</v>
      </c>
      <c r="K157" s="630">
        <v>6205</v>
      </c>
    </row>
    <row r="158" spans="1:11" ht="14.4" customHeight="1" x14ac:dyDescent="0.3">
      <c r="A158" s="625" t="s">
        <v>525</v>
      </c>
      <c r="B158" s="626" t="s">
        <v>527</v>
      </c>
      <c r="C158" s="627" t="s">
        <v>547</v>
      </c>
      <c r="D158" s="628" t="s">
        <v>548</v>
      </c>
      <c r="E158" s="627" t="s">
        <v>3575</v>
      </c>
      <c r="F158" s="628" t="s">
        <v>3576</v>
      </c>
      <c r="G158" s="627" t="s">
        <v>3695</v>
      </c>
      <c r="H158" s="627" t="s">
        <v>3697</v>
      </c>
      <c r="I158" s="629">
        <v>11.42</v>
      </c>
      <c r="J158" s="629">
        <v>50</v>
      </c>
      <c r="K158" s="630">
        <v>571</v>
      </c>
    </row>
    <row r="159" spans="1:11" ht="14.4" customHeight="1" x14ac:dyDescent="0.3">
      <c r="A159" s="625" t="s">
        <v>525</v>
      </c>
      <c r="B159" s="626" t="s">
        <v>527</v>
      </c>
      <c r="C159" s="627" t="s">
        <v>547</v>
      </c>
      <c r="D159" s="628" t="s">
        <v>548</v>
      </c>
      <c r="E159" s="627" t="s">
        <v>3575</v>
      </c>
      <c r="F159" s="628" t="s">
        <v>3576</v>
      </c>
      <c r="G159" s="627" t="s">
        <v>3698</v>
      </c>
      <c r="H159" s="627" t="s">
        <v>3699</v>
      </c>
      <c r="I159" s="629">
        <v>0.46666666666666662</v>
      </c>
      <c r="J159" s="629">
        <v>300</v>
      </c>
      <c r="K159" s="630">
        <v>140</v>
      </c>
    </row>
    <row r="160" spans="1:11" ht="14.4" customHeight="1" x14ac:dyDescent="0.3">
      <c r="A160" s="625" t="s">
        <v>525</v>
      </c>
      <c r="B160" s="626" t="s">
        <v>527</v>
      </c>
      <c r="C160" s="627" t="s">
        <v>547</v>
      </c>
      <c r="D160" s="628" t="s">
        <v>548</v>
      </c>
      <c r="E160" s="627" t="s">
        <v>3575</v>
      </c>
      <c r="F160" s="628" t="s">
        <v>3576</v>
      </c>
      <c r="G160" s="627" t="s">
        <v>3702</v>
      </c>
      <c r="H160" s="627" t="s">
        <v>3703</v>
      </c>
      <c r="I160" s="629">
        <v>4.7366666666666672</v>
      </c>
      <c r="J160" s="629">
        <v>115</v>
      </c>
      <c r="K160" s="630">
        <v>544.25</v>
      </c>
    </row>
    <row r="161" spans="1:11" ht="14.4" customHeight="1" x14ac:dyDescent="0.3">
      <c r="A161" s="625" t="s">
        <v>525</v>
      </c>
      <c r="B161" s="626" t="s">
        <v>527</v>
      </c>
      <c r="C161" s="627" t="s">
        <v>547</v>
      </c>
      <c r="D161" s="628" t="s">
        <v>548</v>
      </c>
      <c r="E161" s="627" t="s">
        <v>3575</v>
      </c>
      <c r="F161" s="628" t="s">
        <v>3576</v>
      </c>
      <c r="G161" s="627" t="s">
        <v>3799</v>
      </c>
      <c r="H161" s="627" t="s">
        <v>3800</v>
      </c>
      <c r="I161" s="629">
        <v>14.4</v>
      </c>
      <c r="J161" s="629">
        <v>20</v>
      </c>
      <c r="K161" s="630">
        <v>288</v>
      </c>
    </row>
    <row r="162" spans="1:11" ht="14.4" customHeight="1" x14ac:dyDescent="0.3">
      <c r="A162" s="625" t="s">
        <v>525</v>
      </c>
      <c r="B162" s="626" t="s">
        <v>527</v>
      </c>
      <c r="C162" s="627" t="s">
        <v>547</v>
      </c>
      <c r="D162" s="628" t="s">
        <v>548</v>
      </c>
      <c r="E162" s="627" t="s">
        <v>3575</v>
      </c>
      <c r="F162" s="628" t="s">
        <v>3576</v>
      </c>
      <c r="G162" s="627" t="s">
        <v>3799</v>
      </c>
      <c r="H162" s="627" t="s">
        <v>3801</v>
      </c>
      <c r="I162" s="629">
        <v>14.4</v>
      </c>
      <c r="J162" s="629">
        <v>50</v>
      </c>
      <c r="K162" s="630">
        <v>720</v>
      </c>
    </row>
    <row r="163" spans="1:11" ht="14.4" customHeight="1" x14ac:dyDescent="0.3">
      <c r="A163" s="625" t="s">
        <v>525</v>
      </c>
      <c r="B163" s="626" t="s">
        <v>527</v>
      </c>
      <c r="C163" s="627" t="s">
        <v>547</v>
      </c>
      <c r="D163" s="628" t="s">
        <v>548</v>
      </c>
      <c r="E163" s="627" t="s">
        <v>3575</v>
      </c>
      <c r="F163" s="628" t="s">
        <v>3576</v>
      </c>
      <c r="G163" s="627" t="s">
        <v>3802</v>
      </c>
      <c r="H163" s="627" t="s">
        <v>3803</v>
      </c>
      <c r="I163" s="629">
        <v>203.45</v>
      </c>
      <c r="J163" s="629">
        <v>1</v>
      </c>
      <c r="K163" s="630">
        <v>203.45</v>
      </c>
    </row>
    <row r="164" spans="1:11" ht="14.4" customHeight="1" x14ac:dyDescent="0.3">
      <c r="A164" s="625" t="s">
        <v>525</v>
      </c>
      <c r="B164" s="626" t="s">
        <v>527</v>
      </c>
      <c r="C164" s="627" t="s">
        <v>547</v>
      </c>
      <c r="D164" s="628" t="s">
        <v>548</v>
      </c>
      <c r="E164" s="627" t="s">
        <v>3575</v>
      </c>
      <c r="F164" s="628" t="s">
        <v>3576</v>
      </c>
      <c r="G164" s="627" t="s">
        <v>3804</v>
      </c>
      <c r="H164" s="627" t="s">
        <v>3805</v>
      </c>
      <c r="I164" s="629">
        <v>43.08</v>
      </c>
      <c r="J164" s="629">
        <v>50</v>
      </c>
      <c r="K164" s="630">
        <v>2153.8000000000002</v>
      </c>
    </row>
    <row r="165" spans="1:11" ht="14.4" customHeight="1" x14ac:dyDescent="0.3">
      <c r="A165" s="625" t="s">
        <v>525</v>
      </c>
      <c r="B165" s="626" t="s">
        <v>527</v>
      </c>
      <c r="C165" s="627" t="s">
        <v>547</v>
      </c>
      <c r="D165" s="628" t="s">
        <v>548</v>
      </c>
      <c r="E165" s="627" t="s">
        <v>3575</v>
      </c>
      <c r="F165" s="628" t="s">
        <v>3576</v>
      </c>
      <c r="G165" s="627" t="s">
        <v>3706</v>
      </c>
      <c r="H165" s="627" t="s">
        <v>3707</v>
      </c>
      <c r="I165" s="629">
        <v>9.1999999999999993</v>
      </c>
      <c r="J165" s="629">
        <v>200</v>
      </c>
      <c r="K165" s="630">
        <v>1840</v>
      </c>
    </row>
    <row r="166" spans="1:11" ht="14.4" customHeight="1" x14ac:dyDescent="0.3">
      <c r="A166" s="625" t="s">
        <v>525</v>
      </c>
      <c r="B166" s="626" t="s">
        <v>527</v>
      </c>
      <c r="C166" s="627" t="s">
        <v>547</v>
      </c>
      <c r="D166" s="628" t="s">
        <v>548</v>
      </c>
      <c r="E166" s="627" t="s">
        <v>3575</v>
      </c>
      <c r="F166" s="628" t="s">
        <v>3576</v>
      </c>
      <c r="G166" s="627" t="s">
        <v>3806</v>
      </c>
      <c r="H166" s="627" t="s">
        <v>3807</v>
      </c>
      <c r="I166" s="629">
        <v>1.61</v>
      </c>
      <c r="J166" s="629">
        <v>190</v>
      </c>
      <c r="K166" s="630">
        <v>305.89999999999998</v>
      </c>
    </row>
    <row r="167" spans="1:11" ht="14.4" customHeight="1" x14ac:dyDescent="0.3">
      <c r="A167" s="625" t="s">
        <v>525</v>
      </c>
      <c r="B167" s="626" t="s">
        <v>527</v>
      </c>
      <c r="C167" s="627" t="s">
        <v>547</v>
      </c>
      <c r="D167" s="628" t="s">
        <v>548</v>
      </c>
      <c r="E167" s="627" t="s">
        <v>3591</v>
      </c>
      <c r="F167" s="628" t="s">
        <v>3592</v>
      </c>
      <c r="G167" s="627" t="s">
        <v>3710</v>
      </c>
      <c r="H167" s="627" t="s">
        <v>3711</v>
      </c>
      <c r="I167" s="629">
        <v>8.1340000000000003</v>
      </c>
      <c r="J167" s="629">
        <v>500</v>
      </c>
      <c r="K167" s="630">
        <v>4067</v>
      </c>
    </row>
    <row r="168" spans="1:11" ht="14.4" customHeight="1" x14ac:dyDescent="0.3">
      <c r="A168" s="625" t="s">
        <v>525</v>
      </c>
      <c r="B168" s="626" t="s">
        <v>527</v>
      </c>
      <c r="C168" s="627" t="s">
        <v>547</v>
      </c>
      <c r="D168" s="628" t="s">
        <v>548</v>
      </c>
      <c r="E168" s="627" t="s">
        <v>3595</v>
      </c>
      <c r="F168" s="628" t="s">
        <v>3596</v>
      </c>
      <c r="G168" s="627" t="s">
        <v>3808</v>
      </c>
      <c r="H168" s="627" t="s">
        <v>3809</v>
      </c>
      <c r="I168" s="629">
        <v>0.3</v>
      </c>
      <c r="J168" s="629">
        <v>100</v>
      </c>
      <c r="K168" s="630">
        <v>30</v>
      </c>
    </row>
    <row r="169" spans="1:11" ht="14.4" customHeight="1" x14ac:dyDescent="0.3">
      <c r="A169" s="625" t="s">
        <v>525</v>
      </c>
      <c r="B169" s="626" t="s">
        <v>527</v>
      </c>
      <c r="C169" s="627" t="s">
        <v>547</v>
      </c>
      <c r="D169" s="628" t="s">
        <v>548</v>
      </c>
      <c r="E169" s="627" t="s">
        <v>3595</v>
      </c>
      <c r="F169" s="628" t="s">
        <v>3596</v>
      </c>
      <c r="G169" s="627" t="s">
        <v>3712</v>
      </c>
      <c r="H169" s="627" t="s">
        <v>3713</v>
      </c>
      <c r="I169" s="629">
        <v>0.28999999999999998</v>
      </c>
      <c r="J169" s="629">
        <v>100</v>
      </c>
      <c r="K169" s="630">
        <v>29</v>
      </c>
    </row>
    <row r="170" spans="1:11" ht="14.4" customHeight="1" x14ac:dyDescent="0.3">
      <c r="A170" s="625" t="s">
        <v>525</v>
      </c>
      <c r="B170" s="626" t="s">
        <v>527</v>
      </c>
      <c r="C170" s="627" t="s">
        <v>547</v>
      </c>
      <c r="D170" s="628" t="s">
        <v>548</v>
      </c>
      <c r="E170" s="627" t="s">
        <v>3595</v>
      </c>
      <c r="F170" s="628" t="s">
        <v>3596</v>
      </c>
      <c r="G170" s="627" t="s">
        <v>3714</v>
      </c>
      <c r="H170" s="627" t="s">
        <v>3715</v>
      </c>
      <c r="I170" s="629">
        <v>0.29916666666666658</v>
      </c>
      <c r="J170" s="629">
        <v>1910</v>
      </c>
      <c r="K170" s="630">
        <v>574</v>
      </c>
    </row>
    <row r="171" spans="1:11" ht="14.4" customHeight="1" x14ac:dyDescent="0.3">
      <c r="A171" s="625" t="s">
        <v>525</v>
      </c>
      <c r="B171" s="626" t="s">
        <v>527</v>
      </c>
      <c r="C171" s="627" t="s">
        <v>547</v>
      </c>
      <c r="D171" s="628" t="s">
        <v>548</v>
      </c>
      <c r="E171" s="627" t="s">
        <v>3595</v>
      </c>
      <c r="F171" s="628" t="s">
        <v>3596</v>
      </c>
      <c r="G171" s="627" t="s">
        <v>3716</v>
      </c>
      <c r="H171" s="627" t="s">
        <v>3717</v>
      </c>
      <c r="I171" s="629">
        <v>0.29874999999999996</v>
      </c>
      <c r="J171" s="629">
        <v>1000</v>
      </c>
      <c r="K171" s="630">
        <v>299</v>
      </c>
    </row>
    <row r="172" spans="1:11" ht="14.4" customHeight="1" x14ac:dyDescent="0.3">
      <c r="A172" s="625" t="s">
        <v>525</v>
      </c>
      <c r="B172" s="626" t="s">
        <v>527</v>
      </c>
      <c r="C172" s="627" t="s">
        <v>547</v>
      </c>
      <c r="D172" s="628" t="s">
        <v>548</v>
      </c>
      <c r="E172" s="627" t="s">
        <v>3595</v>
      </c>
      <c r="F172" s="628" t="s">
        <v>3596</v>
      </c>
      <c r="G172" s="627" t="s">
        <v>3718</v>
      </c>
      <c r="H172" s="627" t="s">
        <v>3719</v>
      </c>
      <c r="I172" s="629">
        <v>0.29999999999999993</v>
      </c>
      <c r="J172" s="629">
        <v>1600</v>
      </c>
      <c r="K172" s="630">
        <v>481</v>
      </c>
    </row>
    <row r="173" spans="1:11" ht="14.4" customHeight="1" x14ac:dyDescent="0.3">
      <c r="A173" s="625" t="s">
        <v>525</v>
      </c>
      <c r="B173" s="626" t="s">
        <v>527</v>
      </c>
      <c r="C173" s="627" t="s">
        <v>547</v>
      </c>
      <c r="D173" s="628" t="s">
        <v>548</v>
      </c>
      <c r="E173" s="627" t="s">
        <v>3595</v>
      </c>
      <c r="F173" s="628" t="s">
        <v>3596</v>
      </c>
      <c r="G173" s="627" t="s">
        <v>3810</v>
      </c>
      <c r="H173" s="627" t="s">
        <v>3811</v>
      </c>
      <c r="I173" s="629">
        <v>46.11</v>
      </c>
      <c r="J173" s="629">
        <v>25</v>
      </c>
      <c r="K173" s="630">
        <v>1152.75</v>
      </c>
    </row>
    <row r="174" spans="1:11" ht="14.4" customHeight="1" x14ac:dyDescent="0.3">
      <c r="A174" s="625" t="s">
        <v>525</v>
      </c>
      <c r="B174" s="626" t="s">
        <v>527</v>
      </c>
      <c r="C174" s="627" t="s">
        <v>547</v>
      </c>
      <c r="D174" s="628" t="s">
        <v>548</v>
      </c>
      <c r="E174" s="627" t="s">
        <v>3597</v>
      </c>
      <c r="F174" s="628" t="s">
        <v>3598</v>
      </c>
      <c r="G174" s="627" t="s">
        <v>3720</v>
      </c>
      <c r="H174" s="627" t="s">
        <v>3721</v>
      </c>
      <c r="I174" s="629">
        <v>0.80300000000000016</v>
      </c>
      <c r="J174" s="629">
        <v>16000</v>
      </c>
      <c r="K174" s="630">
        <v>12960</v>
      </c>
    </row>
    <row r="175" spans="1:11" ht="14.4" customHeight="1" x14ac:dyDescent="0.3">
      <c r="A175" s="625" t="s">
        <v>525</v>
      </c>
      <c r="B175" s="626" t="s">
        <v>527</v>
      </c>
      <c r="C175" s="627" t="s">
        <v>547</v>
      </c>
      <c r="D175" s="628" t="s">
        <v>548</v>
      </c>
      <c r="E175" s="627" t="s">
        <v>3597</v>
      </c>
      <c r="F175" s="628" t="s">
        <v>3598</v>
      </c>
      <c r="G175" s="627" t="s">
        <v>3812</v>
      </c>
      <c r="H175" s="627" t="s">
        <v>3813</v>
      </c>
      <c r="I175" s="629">
        <v>11.01</v>
      </c>
      <c r="J175" s="629">
        <v>40</v>
      </c>
      <c r="K175" s="630">
        <v>440.4</v>
      </c>
    </row>
    <row r="176" spans="1:11" ht="14.4" customHeight="1" x14ac:dyDescent="0.3">
      <c r="A176" s="625" t="s">
        <v>525</v>
      </c>
      <c r="B176" s="626" t="s">
        <v>527</v>
      </c>
      <c r="C176" s="627" t="s">
        <v>547</v>
      </c>
      <c r="D176" s="628" t="s">
        <v>548</v>
      </c>
      <c r="E176" s="627" t="s">
        <v>3597</v>
      </c>
      <c r="F176" s="628" t="s">
        <v>3598</v>
      </c>
      <c r="G176" s="627" t="s">
        <v>3812</v>
      </c>
      <c r="H176" s="627" t="s">
        <v>3814</v>
      </c>
      <c r="I176" s="629">
        <v>11.01</v>
      </c>
      <c r="J176" s="629">
        <v>40</v>
      </c>
      <c r="K176" s="630">
        <v>440.4</v>
      </c>
    </row>
    <row r="177" spans="1:11" ht="14.4" customHeight="1" x14ac:dyDescent="0.3">
      <c r="A177" s="625" t="s">
        <v>525</v>
      </c>
      <c r="B177" s="626" t="s">
        <v>527</v>
      </c>
      <c r="C177" s="627" t="s">
        <v>547</v>
      </c>
      <c r="D177" s="628" t="s">
        <v>548</v>
      </c>
      <c r="E177" s="627" t="s">
        <v>3597</v>
      </c>
      <c r="F177" s="628" t="s">
        <v>3598</v>
      </c>
      <c r="G177" s="627" t="s">
        <v>3728</v>
      </c>
      <c r="H177" s="627" t="s">
        <v>3729</v>
      </c>
      <c r="I177" s="629">
        <v>10.695</v>
      </c>
      <c r="J177" s="629">
        <v>80</v>
      </c>
      <c r="K177" s="630">
        <v>855.59999999999991</v>
      </c>
    </row>
    <row r="178" spans="1:11" ht="14.4" customHeight="1" x14ac:dyDescent="0.3">
      <c r="A178" s="625" t="s">
        <v>525</v>
      </c>
      <c r="B178" s="626" t="s">
        <v>527</v>
      </c>
      <c r="C178" s="627" t="s">
        <v>547</v>
      </c>
      <c r="D178" s="628" t="s">
        <v>548</v>
      </c>
      <c r="E178" s="627" t="s">
        <v>3597</v>
      </c>
      <c r="F178" s="628" t="s">
        <v>3598</v>
      </c>
      <c r="G178" s="627" t="s">
        <v>3728</v>
      </c>
      <c r="H178" s="627" t="s">
        <v>3815</v>
      </c>
      <c r="I178" s="629">
        <v>11.01</v>
      </c>
      <c r="J178" s="629">
        <v>40</v>
      </c>
      <c r="K178" s="630">
        <v>440.4</v>
      </c>
    </row>
    <row r="179" spans="1:11" ht="14.4" customHeight="1" x14ac:dyDescent="0.3">
      <c r="A179" s="625" t="s">
        <v>525</v>
      </c>
      <c r="B179" s="626" t="s">
        <v>527</v>
      </c>
      <c r="C179" s="627" t="s">
        <v>547</v>
      </c>
      <c r="D179" s="628" t="s">
        <v>548</v>
      </c>
      <c r="E179" s="627" t="s">
        <v>3571</v>
      </c>
      <c r="F179" s="628" t="s">
        <v>3572</v>
      </c>
      <c r="G179" s="627" t="s">
        <v>3816</v>
      </c>
      <c r="H179" s="627" t="s">
        <v>3817</v>
      </c>
      <c r="I179" s="629">
        <v>108.01371865474501</v>
      </c>
      <c r="J179" s="629">
        <v>1</v>
      </c>
      <c r="K179" s="630">
        <v>108.01371865474501</v>
      </c>
    </row>
    <row r="180" spans="1:11" ht="14.4" customHeight="1" x14ac:dyDescent="0.3">
      <c r="A180" s="625" t="s">
        <v>525</v>
      </c>
      <c r="B180" s="626" t="s">
        <v>527</v>
      </c>
      <c r="C180" s="627" t="s">
        <v>549</v>
      </c>
      <c r="D180" s="628" t="s">
        <v>550</v>
      </c>
      <c r="E180" s="627" t="s">
        <v>3573</v>
      </c>
      <c r="F180" s="628" t="s">
        <v>3574</v>
      </c>
      <c r="G180" s="627" t="s">
        <v>3818</v>
      </c>
      <c r="H180" s="627" t="s">
        <v>3819</v>
      </c>
      <c r="I180" s="629">
        <v>0.84</v>
      </c>
      <c r="J180" s="629">
        <v>300</v>
      </c>
      <c r="K180" s="630">
        <v>252</v>
      </c>
    </row>
    <row r="181" spans="1:11" ht="14.4" customHeight="1" x14ac:dyDescent="0.3">
      <c r="A181" s="625" t="s">
        <v>525</v>
      </c>
      <c r="B181" s="626" t="s">
        <v>527</v>
      </c>
      <c r="C181" s="627" t="s">
        <v>549</v>
      </c>
      <c r="D181" s="628" t="s">
        <v>550</v>
      </c>
      <c r="E181" s="627" t="s">
        <v>3573</v>
      </c>
      <c r="F181" s="628" t="s">
        <v>3574</v>
      </c>
      <c r="G181" s="627" t="s">
        <v>3820</v>
      </c>
      <c r="H181" s="627" t="s">
        <v>3821</v>
      </c>
      <c r="I181" s="629">
        <v>22.179999999999996</v>
      </c>
      <c r="J181" s="629">
        <v>80</v>
      </c>
      <c r="K181" s="630">
        <v>1774.25</v>
      </c>
    </row>
    <row r="182" spans="1:11" ht="14.4" customHeight="1" x14ac:dyDescent="0.3">
      <c r="A182" s="625" t="s">
        <v>525</v>
      </c>
      <c r="B182" s="626" t="s">
        <v>527</v>
      </c>
      <c r="C182" s="627" t="s">
        <v>549</v>
      </c>
      <c r="D182" s="628" t="s">
        <v>550</v>
      </c>
      <c r="E182" s="627" t="s">
        <v>3573</v>
      </c>
      <c r="F182" s="628" t="s">
        <v>3574</v>
      </c>
      <c r="G182" s="627" t="s">
        <v>3614</v>
      </c>
      <c r="H182" s="627" t="s">
        <v>3616</v>
      </c>
      <c r="I182" s="629">
        <v>8.58</v>
      </c>
      <c r="J182" s="629">
        <v>12</v>
      </c>
      <c r="K182" s="630">
        <v>102.96</v>
      </c>
    </row>
    <row r="183" spans="1:11" ht="14.4" customHeight="1" x14ac:dyDescent="0.3">
      <c r="A183" s="625" t="s">
        <v>525</v>
      </c>
      <c r="B183" s="626" t="s">
        <v>527</v>
      </c>
      <c r="C183" s="627" t="s">
        <v>549</v>
      </c>
      <c r="D183" s="628" t="s">
        <v>550</v>
      </c>
      <c r="E183" s="627" t="s">
        <v>3573</v>
      </c>
      <c r="F183" s="628" t="s">
        <v>3574</v>
      </c>
      <c r="G183" s="627" t="s">
        <v>3752</v>
      </c>
      <c r="H183" s="627" t="s">
        <v>3822</v>
      </c>
      <c r="I183" s="629">
        <v>122.07</v>
      </c>
      <c r="J183" s="629">
        <v>10</v>
      </c>
      <c r="K183" s="630">
        <v>1220.73</v>
      </c>
    </row>
    <row r="184" spans="1:11" ht="14.4" customHeight="1" x14ac:dyDescent="0.3">
      <c r="A184" s="625" t="s">
        <v>525</v>
      </c>
      <c r="B184" s="626" t="s">
        <v>527</v>
      </c>
      <c r="C184" s="627" t="s">
        <v>549</v>
      </c>
      <c r="D184" s="628" t="s">
        <v>550</v>
      </c>
      <c r="E184" s="627" t="s">
        <v>3573</v>
      </c>
      <c r="F184" s="628" t="s">
        <v>3574</v>
      </c>
      <c r="G184" s="627" t="s">
        <v>3823</v>
      </c>
      <c r="H184" s="627" t="s">
        <v>3824</v>
      </c>
      <c r="I184" s="629">
        <v>1.59</v>
      </c>
      <c r="J184" s="629">
        <v>90</v>
      </c>
      <c r="K184" s="630">
        <v>143.1</v>
      </c>
    </row>
    <row r="185" spans="1:11" ht="14.4" customHeight="1" x14ac:dyDescent="0.3">
      <c r="A185" s="625" t="s">
        <v>525</v>
      </c>
      <c r="B185" s="626" t="s">
        <v>527</v>
      </c>
      <c r="C185" s="627" t="s">
        <v>549</v>
      </c>
      <c r="D185" s="628" t="s">
        <v>550</v>
      </c>
      <c r="E185" s="627" t="s">
        <v>3573</v>
      </c>
      <c r="F185" s="628" t="s">
        <v>3574</v>
      </c>
      <c r="G185" s="627" t="s">
        <v>3754</v>
      </c>
      <c r="H185" s="627" t="s">
        <v>3755</v>
      </c>
      <c r="I185" s="629">
        <v>0.86</v>
      </c>
      <c r="J185" s="629">
        <v>50</v>
      </c>
      <c r="K185" s="630">
        <v>43</v>
      </c>
    </row>
    <row r="186" spans="1:11" ht="14.4" customHeight="1" x14ac:dyDescent="0.3">
      <c r="A186" s="625" t="s">
        <v>525</v>
      </c>
      <c r="B186" s="626" t="s">
        <v>527</v>
      </c>
      <c r="C186" s="627" t="s">
        <v>549</v>
      </c>
      <c r="D186" s="628" t="s">
        <v>550</v>
      </c>
      <c r="E186" s="627" t="s">
        <v>3573</v>
      </c>
      <c r="F186" s="628" t="s">
        <v>3574</v>
      </c>
      <c r="G186" s="627" t="s">
        <v>3760</v>
      </c>
      <c r="H186" s="627" t="s">
        <v>3761</v>
      </c>
      <c r="I186" s="629">
        <v>58.53</v>
      </c>
      <c r="J186" s="629">
        <v>10</v>
      </c>
      <c r="K186" s="630">
        <v>585.34</v>
      </c>
    </row>
    <row r="187" spans="1:11" ht="14.4" customHeight="1" x14ac:dyDescent="0.3">
      <c r="A187" s="625" t="s">
        <v>525</v>
      </c>
      <c r="B187" s="626" t="s">
        <v>527</v>
      </c>
      <c r="C187" s="627" t="s">
        <v>549</v>
      </c>
      <c r="D187" s="628" t="s">
        <v>550</v>
      </c>
      <c r="E187" s="627" t="s">
        <v>3573</v>
      </c>
      <c r="F187" s="628" t="s">
        <v>3574</v>
      </c>
      <c r="G187" s="627" t="s">
        <v>3762</v>
      </c>
      <c r="H187" s="627" t="s">
        <v>3763</v>
      </c>
      <c r="I187" s="629">
        <v>1.01</v>
      </c>
      <c r="J187" s="629">
        <v>500</v>
      </c>
      <c r="K187" s="630">
        <v>503</v>
      </c>
    </row>
    <row r="188" spans="1:11" ht="14.4" customHeight="1" x14ac:dyDescent="0.3">
      <c r="A188" s="625" t="s">
        <v>525</v>
      </c>
      <c r="B188" s="626" t="s">
        <v>527</v>
      </c>
      <c r="C188" s="627" t="s">
        <v>549</v>
      </c>
      <c r="D188" s="628" t="s">
        <v>550</v>
      </c>
      <c r="E188" s="627" t="s">
        <v>3573</v>
      </c>
      <c r="F188" s="628" t="s">
        <v>3574</v>
      </c>
      <c r="G188" s="627" t="s">
        <v>3764</v>
      </c>
      <c r="H188" s="627" t="s">
        <v>3765</v>
      </c>
      <c r="I188" s="629">
        <v>96.19</v>
      </c>
      <c r="J188" s="629">
        <v>20</v>
      </c>
      <c r="K188" s="630">
        <v>1923.8</v>
      </c>
    </row>
    <row r="189" spans="1:11" ht="14.4" customHeight="1" x14ac:dyDescent="0.3">
      <c r="A189" s="625" t="s">
        <v>525</v>
      </c>
      <c r="B189" s="626" t="s">
        <v>527</v>
      </c>
      <c r="C189" s="627" t="s">
        <v>549</v>
      </c>
      <c r="D189" s="628" t="s">
        <v>550</v>
      </c>
      <c r="E189" s="627" t="s">
        <v>3575</v>
      </c>
      <c r="F189" s="628" t="s">
        <v>3576</v>
      </c>
      <c r="G189" s="627" t="s">
        <v>3636</v>
      </c>
      <c r="H189" s="627" t="s">
        <v>3637</v>
      </c>
      <c r="I189" s="629">
        <v>0.93</v>
      </c>
      <c r="J189" s="629">
        <v>100</v>
      </c>
      <c r="K189" s="630">
        <v>93</v>
      </c>
    </row>
    <row r="190" spans="1:11" ht="14.4" customHeight="1" x14ac:dyDescent="0.3">
      <c r="A190" s="625" t="s">
        <v>525</v>
      </c>
      <c r="B190" s="626" t="s">
        <v>527</v>
      </c>
      <c r="C190" s="627" t="s">
        <v>549</v>
      </c>
      <c r="D190" s="628" t="s">
        <v>550</v>
      </c>
      <c r="E190" s="627" t="s">
        <v>3575</v>
      </c>
      <c r="F190" s="628" t="s">
        <v>3576</v>
      </c>
      <c r="G190" s="627" t="s">
        <v>3638</v>
      </c>
      <c r="H190" s="627" t="s">
        <v>3639</v>
      </c>
      <c r="I190" s="629">
        <v>1.44</v>
      </c>
      <c r="J190" s="629">
        <v>100</v>
      </c>
      <c r="K190" s="630">
        <v>144</v>
      </c>
    </row>
    <row r="191" spans="1:11" ht="14.4" customHeight="1" x14ac:dyDescent="0.3">
      <c r="A191" s="625" t="s">
        <v>525</v>
      </c>
      <c r="B191" s="626" t="s">
        <v>527</v>
      </c>
      <c r="C191" s="627" t="s">
        <v>549</v>
      </c>
      <c r="D191" s="628" t="s">
        <v>550</v>
      </c>
      <c r="E191" s="627" t="s">
        <v>3575</v>
      </c>
      <c r="F191" s="628" t="s">
        <v>3576</v>
      </c>
      <c r="G191" s="627" t="s">
        <v>3664</v>
      </c>
      <c r="H191" s="627" t="s">
        <v>3665</v>
      </c>
      <c r="I191" s="629">
        <v>1.76</v>
      </c>
      <c r="J191" s="629">
        <v>20</v>
      </c>
      <c r="K191" s="630">
        <v>35.200000000000003</v>
      </c>
    </row>
    <row r="192" spans="1:11" ht="14.4" customHeight="1" x14ac:dyDescent="0.3">
      <c r="A192" s="625" t="s">
        <v>525</v>
      </c>
      <c r="B192" s="626" t="s">
        <v>527</v>
      </c>
      <c r="C192" s="627" t="s">
        <v>549</v>
      </c>
      <c r="D192" s="628" t="s">
        <v>550</v>
      </c>
      <c r="E192" s="627" t="s">
        <v>3575</v>
      </c>
      <c r="F192" s="628" t="s">
        <v>3576</v>
      </c>
      <c r="G192" s="627" t="s">
        <v>3681</v>
      </c>
      <c r="H192" s="627" t="s">
        <v>3682</v>
      </c>
      <c r="I192" s="629">
        <v>12.1</v>
      </c>
      <c r="J192" s="629">
        <v>3</v>
      </c>
      <c r="K192" s="630">
        <v>36.299999999999997</v>
      </c>
    </row>
    <row r="193" spans="1:11" ht="14.4" customHeight="1" x14ac:dyDescent="0.3">
      <c r="A193" s="625" t="s">
        <v>525</v>
      </c>
      <c r="B193" s="626" t="s">
        <v>527</v>
      </c>
      <c r="C193" s="627" t="s">
        <v>549</v>
      </c>
      <c r="D193" s="628" t="s">
        <v>550</v>
      </c>
      <c r="E193" s="627" t="s">
        <v>3595</v>
      </c>
      <c r="F193" s="628" t="s">
        <v>3596</v>
      </c>
      <c r="G193" s="627" t="s">
        <v>3712</v>
      </c>
      <c r="H193" s="627" t="s">
        <v>3713</v>
      </c>
      <c r="I193" s="629">
        <v>0.3</v>
      </c>
      <c r="J193" s="629">
        <v>100</v>
      </c>
      <c r="K193" s="630">
        <v>30</v>
      </c>
    </row>
    <row r="194" spans="1:11" ht="14.4" customHeight="1" x14ac:dyDescent="0.3">
      <c r="A194" s="625" t="s">
        <v>525</v>
      </c>
      <c r="B194" s="626" t="s">
        <v>527</v>
      </c>
      <c r="C194" s="627" t="s">
        <v>549</v>
      </c>
      <c r="D194" s="628" t="s">
        <v>550</v>
      </c>
      <c r="E194" s="627" t="s">
        <v>3595</v>
      </c>
      <c r="F194" s="628" t="s">
        <v>3596</v>
      </c>
      <c r="G194" s="627" t="s">
        <v>3714</v>
      </c>
      <c r="H194" s="627" t="s">
        <v>3715</v>
      </c>
      <c r="I194" s="629">
        <v>0.30499999999999999</v>
      </c>
      <c r="J194" s="629">
        <v>300</v>
      </c>
      <c r="K194" s="630">
        <v>91</v>
      </c>
    </row>
    <row r="195" spans="1:11" ht="14.4" customHeight="1" x14ac:dyDescent="0.3">
      <c r="A195" s="625" t="s">
        <v>525</v>
      </c>
      <c r="B195" s="626" t="s">
        <v>527</v>
      </c>
      <c r="C195" s="627" t="s">
        <v>549</v>
      </c>
      <c r="D195" s="628" t="s">
        <v>550</v>
      </c>
      <c r="E195" s="627" t="s">
        <v>3595</v>
      </c>
      <c r="F195" s="628" t="s">
        <v>3596</v>
      </c>
      <c r="G195" s="627" t="s">
        <v>3718</v>
      </c>
      <c r="H195" s="627" t="s">
        <v>3719</v>
      </c>
      <c r="I195" s="629">
        <v>0.3</v>
      </c>
      <c r="J195" s="629">
        <v>400</v>
      </c>
      <c r="K195" s="630">
        <v>120</v>
      </c>
    </row>
    <row r="196" spans="1:11" ht="14.4" customHeight="1" x14ac:dyDescent="0.3">
      <c r="A196" s="625" t="s">
        <v>525</v>
      </c>
      <c r="B196" s="626" t="s">
        <v>527</v>
      </c>
      <c r="C196" s="627" t="s">
        <v>549</v>
      </c>
      <c r="D196" s="628" t="s">
        <v>550</v>
      </c>
      <c r="E196" s="627" t="s">
        <v>3597</v>
      </c>
      <c r="F196" s="628" t="s">
        <v>3598</v>
      </c>
      <c r="G196" s="627" t="s">
        <v>3720</v>
      </c>
      <c r="H196" s="627" t="s">
        <v>3721</v>
      </c>
      <c r="I196" s="629">
        <v>0.82</v>
      </c>
      <c r="J196" s="629">
        <v>1100</v>
      </c>
      <c r="K196" s="630">
        <v>902</v>
      </c>
    </row>
    <row r="197" spans="1:11" ht="14.4" customHeight="1" x14ac:dyDescent="0.3">
      <c r="A197" s="625" t="s">
        <v>525</v>
      </c>
      <c r="B197" s="626" t="s">
        <v>527</v>
      </c>
      <c r="C197" s="627" t="s">
        <v>549</v>
      </c>
      <c r="D197" s="628" t="s">
        <v>550</v>
      </c>
      <c r="E197" s="627" t="s">
        <v>3597</v>
      </c>
      <c r="F197" s="628" t="s">
        <v>3598</v>
      </c>
      <c r="G197" s="627" t="s">
        <v>3728</v>
      </c>
      <c r="H197" s="627" t="s">
        <v>3729</v>
      </c>
      <c r="I197" s="629">
        <v>10.96</v>
      </c>
      <c r="J197" s="629">
        <v>70</v>
      </c>
      <c r="K197" s="630">
        <v>768.7</v>
      </c>
    </row>
    <row r="198" spans="1:11" ht="14.4" customHeight="1" x14ac:dyDescent="0.3">
      <c r="A198" s="625" t="s">
        <v>525</v>
      </c>
      <c r="B198" s="626" t="s">
        <v>527</v>
      </c>
      <c r="C198" s="627" t="s">
        <v>549</v>
      </c>
      <c r="D198" s="628" t="s">
        <v>550</v>
      </c>
      <c r="E198" s="627" t="s">
        <v>3597</v>
      </c>
      <c r="F198" s="628" t="s">
        <v>3598</v>
      </c>
      <c r="G198" s="627" t="s">
        <v>3730</v>
      </c>
      <c r="H198" s="627" t="s">
        <v>3731</v>
      </c>
      <c r="I198" s="629">
        <v>0.82</v>
      </c>
      <c r="J198" s="629">
        <v>300</v>
      </c>
      <c r="K198" s="630">
        <v>246</v>
      </c>
    </row>
    <row r="199" spans="1:11" ht="14.4" customHeight="1" x14ac:dyDescent="0.3">
      <c r="A199" s="625" t="s">
        <v>525</v>
      </c>
      <c r="B199" s="626" t="s">
        <v>527</v>
      </c>
      <c r="C199" s="627" t="s">
        <v>551</v>
      </c>
      <c r="D199" s="628" t="s">
        <v>552</v>
      </c>
      <c r="E199" s="627" t="s">
        <v>3573</v>
      </c>
      <c r="F199" s="628" t="s">
        <v>3574</v>
      </c>
      <c r="G199" s="627" t="s">
        <v>3825</v>
      </c>
      <c r="H199" s="627" t="s">
        <v>3826</v>
      </c>
      <c r="I199" s="629">
        <v>183.46899999999999</v>
      </c>
      <c r="J199" s="629">
        <v>26</v>
      </c>
      <c r="K199" s="630">
        <v>4767.7099999999991</v>
      </c>
    </row>
    <row r="200" spans="1:11" ht="14.4" customHeight="1" x14ac:dyDescent="0.3">
      <c r="A200" s="625" t="s">
        <v>525</v>
      </c>
      <c r="B200" s="626" t="s">
        <v>527</v>
      </c>
      <c r="C200" s="627" t="s">
        <v>551</v>
      </c>
      <c r="D200" s="628" t="s">
        <v>552</v>
      </c>
      <c r="E200" s="627" t="s">
        <v>3573</v>
      </c>
      <c r="F200" s="628" t="s">
        <v>3574</v>
      </c>
      <c r="G200" s="627" t="s">
        <v>3825</v>
      </c>
      <c r="H200" s="627" t="s">
        <v>3827</v>
      </c>
      <c r="I200" s="629">
        <v>183.09</v>
      </c>
      <c r="J200" s="629">
        <v>7</v>
      </c>
      <c r="K200" s="630">
        <v>1281.6300000000001</v>
      </c>
    </row>
    <row r="201" spans="1:11" ht="14.4" customHeight="1" x14ac:dyDescent="0.3">
      <c r="A201" s="625" t="s">
        <v>525</v>
      </c>
      <c r="B201" s="626" t="s">
        <v>527</v>
      </c>
      <c r="C201" s="627" t="s">
        <v>551</v>
      </c>
      <c r="D201" s="628" t="s">
        <v>552</v>
      </c>
      <c r="E201" s="627" t="s">
        <v>3573</v>
      </c>
      <c r="F201" s="628" t="s">
        <v>3574</v>
      </c>
      <c r="G201" s="627" t="s">
        <v>3828</v>
      </c>
      <c r="H201" s="627" t="s">
        <v>3829</v>
      </c>
      <c r="I201" s="629">
        <v>9.2966666666666669</v>
      </c>
      <c r="J201" s="629">
        <v>400</v>
      </c>
      <c r="K201" s="630">
        <v>3718.5</v>
      </c>
    </row>
    <row r="202" spans="1:11" ht="14.4" customHeight="1" x14ac:dyDescent="0.3">
      <c r="A202" s="625" t="s">
        <v>525</v>
      </c>
      <c r="B202" s="626" t="s">
        <v>527</v>
      </c>
      <c r="C202" s="627" t="s">
        <v>551</v>
      </c>
      <c r="D202" s="628" t="s">
        <v>552</v>
      </c>
      <c r="E202" s="627" t="s">
        <v>3573</v>
      </c>
      <c r="F202" s="628" t="s">
        <v>3574</v>
      </c>
      <c r="G202" s="627" t="s">
        <v>3601</v>
      </c>
      <c r="H202" s="627" t="s">
        <v>3602</v>
      </c>
      <c r="I202" s="629">
        <v>12.094999999999999</v>
      </c>
      <c r="J202" s="629">
        <v>780</v>
      </c>
      <c r="K202" s="630">
        <v>9434.7999999999975</v>
      </c>
    </row>
    <row r="203" spans="1:11" ht="14.4" customHeight="1" x14ac:dyDescent="0.3">
      <c r="A203" s="625" t="s">
        <v>525</v>
      </c>
      <c r="B203" s="626" t="s">
        <v>527</v>
      </c>
      <c r="C203" s="627" t="s">
        <v>551</v>
      </c>
      <c r="D203" s="628" t="s">
        <v>552</v>
      </c>
      <c r="E203" s="627" t="s">
        <v>3573</v>
      </c>
      <c r="F203" s="628" t="s">
        <v>3574</v>
      </c>
      <c r="G203" s="627" t="s">
        <v>3601</v>
      </c>
      <c r="H203" s="627" t="s">
        <v>3603</v>
      </c>
      <c r="I203" s="629">
        <v>12.08</v>
      </c>
      <c r="J203" s="629">
        <v>180</v>
      </c>
      <c r="K203" s="630">
        <v>2174.4</v>
      </c>
    </row>
    <row r="204" spans="1:11" ht="14.4" customHeight="1" x14ac:dyDescent="0.3">
      <c r="A204" s="625" t="s">
        <v>525</v>
      </c>
      <c r="B204" s="626" t="s">
        <v>527</v>
      </c>
      <c r="C204" s="627" t="s">
        <v>551</v>
      </c>
      <c r="D204" s="628" t="s">
        <v>552</v>
      </c>
      <c r="E204" s="627" t="s">
        <v>3573</v>
      </c>
      <c r="F204" s="628" t="s">
        <v>3574</v>
      </c>
      <c r="G204" s="627" t="s">
        <v>3830</v>
      </c>
      <c r="H204" s="627" t="s">
        <v>3831</v>
      </c>
      <c r="I204" s="629">
        <v>14.229999999999999</v>
      </c>
      <c r="J204" s="629">
        <v>340</v>
      </c>
      <c r="K204" s="630">
        <v>4836.2</v>
      </c>
    </row>
    <row r="205" spans="1:11" ht="14.4" customHeight="1" x14ac:dyDescent="0.3">
      <c r="A205" s="625" t="s">
        <v>525</v>
      </c>
      <c r="B205" s="626" t="s">
        <v>527</v>
      </c>
      <c r="C205" s="627" t="s">
        <v>551</v>
      </c>
      <c r="D205" s="628" t="s">
        <v>552</v>
      </c>
      <c r="E205" s="627" t="s">
        <v>3573</v>
      </c>
      <c r="F205" s="628" t="s">
        <v>3574</v>
      </c>
      <c r="G205" s="627" t="s">
        <v>3830</v>
      </c>
      <c r="H205" s="627" t="s">
        <v>3832</v>
      </c>
      <c r="I205" s="629">
        <v>14.21</v>
      </c>
      <c r="J205" s="629">
        <v>120</v>
      </c>
      <c r="K205" s="630">
        <v>1705.2</v>
      </c>
    </row>
    <row r="206" spans="1:11" ht="14.4" customHeight="1" x14ac:dyDescent="0.3">
      <c r="A206" s="625" t="s">
        <v>525</v>
      </c>
      <c r="B206" s="626" t="s">
        <v>527</v>
      </c>
      <c r="C206" s="627" t="s">
        <v>551</v>
      </c>
      <c r="D206" s="628" t="s">
        <v>552</v>
      </c>
      <c r="E206" s="627" t="s">
        <v>3573</v>
      </c>
      <c r="F206" s="628" t="s">
        <v>3574</v>
      </c>
      <c r="G206" s="627" t="s">
        <v>3732</v>
      </c>
      <c r="H206" s="627" t="s">
        <v>3733</v>
      </c>
      <c r="I206" s="629">
        <v>2.9542857142857137</v>
      </c>
      <c r="J206" s="629">
        <v>620</v>
      </c>
      <c r="K206" s="630">
        <v>1831.8</v>
      </c>
    </row>
    <row r="207" spans="1:11" ht="14.4" customHeight="1" x14ac:dyDescent="0.3">
      <c r="A207" s="625" t="s">
        <v>525</v>
      </c>
      <c r="B207" s="626" t="s">
        <v>527</v>
      </c>
      <c r="C207" s="627" t="s">
        <v>551</v>
      </c>
      <c r="D207" s="628" t="s">
        <v>552</v>
      </c>
      <c r="E207" s="627" t="s">
        <v>3573</v>
      </c>
      <c r="F207" s="628" t="s">
        <v>3574</v>
      </c>
      <c r="G207" s="627" t="s">
        <v>3833</v>
      </c>
      <c r="H207" s="627" t="s">
        <v>3834</v>
      </c>
      <c r="I207" s="629">
        <v>124.45</v>
      </c>
      <c r="J207" s="629">
        <v>1</v>
      </c>
      <c r="K207" s="630">
        <v>124.45</v>
      </c>
    </row>
    <row r="208" spans="1:11" ht="14.4" customHeight="1" x14ac:dyDescent="0.3">
      <c r="A208" s="625" t="s">
        <v>525</v>
      </c>
      <c r="B208" s="626" t="s">
        <v>527</v>
      </c>
      <c r="C208" s="627" t="s">
        <v>551</v>
      </c>
      <c r="D208" s="628" t="s">
        <v>552</v>
      </c>
      <c r="E208" s="627" t="s">
        <v>3573</v>
      </c>
      <c r="F208" s="628" t="s">
        <v>3574</v>
      </c>
      <c r="G208" s="627" t="s">
        <v>3835</v>
      </c>
      <c r="H208" s="627" t="s">
        <v>3836</v>
      </c>
      <c r="I208" s="629">
        <v>0.4</v>
      </c>
      <c r="J208" s="629">
        <v>18000</v>
      </c>
      <c r="K208" s="630">
        <v>7200</v>
      </c>
    </row>
    <row r="209" spans="1:11" ht="14.4" customHeight="1" x14ac:dyDescent="0.3">
      <c r="A209" s="625" t="s">
        <v>525</v>
      </c>
      <c r="B209" s="626" t="s">
        <v>527</v>
      </c>
      <c r="C209" s="627" t="s">
        <v>551</v>
      </c>
      <c r="D209" s="628" t="s">
        <v>552</v>
      </c>
      <c r="E209" s="627" t="s">
        <v>3573</v>
      </c>
      <c r="F209" s="628" t="s">
        <v>3574</v>
      </c>
      <c r="G209" s="627" t="s">
        <v>3604</v>
      </c>
      <c r="H209" s="627" t="s">
        <v>3605</v>
      </c>
      <c r="I209" s="629">
        <v>27.194166666666671</v>
      </c>
      <c r="J209" s="629">
        <v>672</v>
      </c>
      <c r="K209" s="630">
        <v>18242.53</v>
      </c>
    </row>
    <row r="210" spans="1:11" ht="14.4" customHeight="1" x14ac:dyDescent="0.3">
      <c r="A210" s="625" t="s">
        <v>525</v>
      </c>
      <c r="B210" s="626" t="s">
        <v>527</v>
      </c>
      <c r="C210" s="627" t="s">
        <v>551</v>
      </c>
      <c r="D210" s="628" t="s">
        <v>552</v>
      </c>
      <c r="E210" s="627" t="s">
        <v>3573</v>
      </c>
      <c r="F210" s="628" t="s">
        <v>3574</v>
      </c>
      <c r="G210" s="627" t="s">
        <v>3606</v>
      </c>
      <c r="H210" s="627" t="s">
        <v>3607</v>
      </c>
      <c r="I210" s="629">
        <v>5.89</v>
      </c>
      <c r="J210" s="629">
        <v>1000</v>
      </c>
      <c r="K210" s="630">
        <v>5890</v>
      </c>
    </row>
    <row r="211" spans="1:11" ht="14.4" customHeight="1" x14ac:dyDescent="0.3">
      <c r="A211" s="625" t="s">
        <v>525</v>
      </c>
      <c r="B211" s="626" t="s">
        <v>527</v>
      </c>
      <c r="C211" s="627" t="s">
        <v>551</v>
      </c>
      <c r="D211" s="628" t="s">
        <v>552</v>
      </c>
      <c r="E211" s="627" t="s">
        <v>3573</v>
      </c>
      <c r="F211" s="628" t="s">
        <v>3574</v>
      </c>
      <c r="G211" s="627" t="s">
        <v>3818</v>
      </c>
      <c r="H211" s="627" t="s">
        <v>3819</v>
      </c>
      <c r="I211" s="629">
        <v>0.86</v>
      </c>
      <c r="J211" s="629">
        <v>1000</v>
      </c>
      <c r="K211" s="630">
        <v>860</v>
      </c>
    </row>
    <row r="212" spans="1:11" ht="14.4" customHeight="1" x14ac:dyDescent="0.3">
      <c r="A212" s="625" t="s">
        <v>525</v>
      </c>
      <c r="B212" s="626" t="s">
        <v>527</v>
      </c>
      <c r="C212" s="627" t="s">
        <v>551</v>
      </c>
      <c r="D212" s="628" t="s">
        <v>552</v>
      </c>
      <c r="E212" s="627" t="s">
        <v>3573</v>
      </c>
      <c r="F212" s="628" t="s">
        <v>3574</v>
      </c>
      <c r="G212" s="627" t="s">
        <v>3837</v>
      </c>
      <c r="H212" s="627" t="s">
        <v>3838</v>
      </c>
      <c r="I212" s="629">
        <v>129.26</v>
      </c>
      <c r="J212" s="629">
        <v>5</v>
      </c>
      <c r="K212" s="630">
        <v>646.29999999999995</v>
      </c>
    </row>
    <row r="213" spans="1:11" ht="14.4" customHeight="1" x14ac:dyDescent="0.3">
      <c r="A213" s="625" t="s">
        <v>525</v>
      </c>
      <c r="B213" s="626" t="s">
        <v>527</v>
      </c>
      <c r="C213" s="627" t="s">
        <v>551</v>
      </c>
      <c r="D213" s="628" t="s">
        <v>552</v>
      </c>
      <c r="E213" s="627" t="s">
        <v>3573</v>
      </c>
      <c r="F213" s="628" t="s">
        <v>3574</v>
      </c>
      <c r="G213" s="627" t="s">
        <v>3839</v>
      </c>
      <c r="H213" s="627" t="s">
        <v>3840</v>
      </c>
      <c r="I213" s="629">
        <v>134.89500000000001</v>
      </c>
      <c r="J213" s="629">
        <v>8</v>
      </c>
      <c r="K213" s="630">
        <v>1276.94</v>
      </c>
    </row>
    <row r="214" spans="1:11" ht="14.4" customHeight="1" x14ac:dyDescent="0.3">
      <c r="A214" s="625" t="s">
        <v>525</v>
      </c>
      <c r="B214" s="626" t="s">
        <v>527</v>
      </c>
      <c r="C214" s="627" t="s">
        <v>551</v>
      </c>
      <c r="D214" s="628" t="s">
        <v>552</v>
      </c>
      <c r="E214" s="627" t="s">
        <v>3573</v>
      </c>
      <c r="F214" s="628" t="s">
        <v>3574</v>
      </c>
      <c r="G214" s="627" t="s">
        <v>3841</v>
      </c>
      <c r="H214" s="627" t="s">
        <v>3842</v>
      </c>
      <c r="I214" s="629">
        <v>61.21</v>
      </c>
      <c r="J214" s="629">
        <v>1</v>
      </c>
      <c r="K214" s="630">
        <v>61.21</v>
      </c>
    </row>
    <row r="215" spans="1:11" ht="14.4" customHeight="1" x14ac:dyDescent="0.3">
      <c r="A215" s="625" t="s">
        <v>525</v>
      </c>
      <c r="B215" s="626" t="s">
        <v>527</v>
      </c>
      <c r="C215" s="627" t="s">
        <v>551</v>
      </c>
      <c r="D215" s="628" t="s">
        <v>552</v>
      </c>
      <c r="E215" s="627" t="s">
        <v>3573</v>
      </c>
      <c r="F215" s="628" t="s">
        <v>3574</v>
      </c>
      <c r="G215" s="627" t="s">
        <v>3841</v>
      </c>
      <c r="H215" s="627" t="s">
        <v>3843</v>
      </c>
      <c r="I215" s="629">
        <v>61.21</v>
      </c>
      <c r="J215" s="629">
        <v>2</v>
      </c>
      <c r="K215" s="630">
        <v>122.42</v>
      </c>
    </row>
    <row r="216" spans="1:11" ht="14.4" customHeight="1" x14ac:dyDescent="0.3">
      <c r="A216" s="625" t="s">
        <v>525</v>
      </c>
      <c r="B216" s="626" t="s">
        <v>527</v>
      </c>
      <c r="C216" s="627" t="s">
        <v>551</v>
      </c>
      <c r="D216" s="628" t="s">
        <v>552</v>
      </c>
      <c r="E216" s="627" t="s">
        <v>3573</v>
      </c>
      <c r="F216" s="628" t="s">
        <v>3574</v>
      </c>
      <c r="G216" s="627" t="s">
        <v>3608</v>
      </c>
      <c r="H216" s="627" t="s">
        <v>3609</v>
      </c>
      <c r="I216" s="629">
        <v>30.177500000000002</v>
      </c>
      <c r="J216" s="629">
        <v>325</v>
      </c>
      <c r="K216" s="630">
        <v>9807.5</v>
      </c>
    </row>
    <row r="217" spans="1:11" ht="14.4" customHeight="1" x14ac:dyDescent="0.3">
      <c r="A217" s="625" t="s">
        <v>525</v>
      </c>
      <c r="B217" s="626" t="s">
        <v>527</v>
      </c>
      <c r="C217" s="627" t="s">
        <v>551</v>
      </c>
      <c r="D217" s="628" t="s">
        <v>552</v>
      </c>
      <c r="E217" s="627" t="s">
        <v>3573</v>
      </c>
      <c r="F217" s="628" t="s">
        <v>3574</v>
      </c>
      <c r="G217" s="627" t="s">
        <v>3738</v>
      </c>
      <c r="H217" s="627" t="s">
        <v>3739</v>
      </c>
      <c r="I217" s="629">
        <v>1.165</v>
      </c>
      <c r="J217" s="629">
        <v>4400</v>
      </c>
      <c r="K217" s="630">
        <v>5124</v>
      </c>
    </row>
    <row r="218" spans="1:11" ht="14.4" customHeight="1" x14ac:dyDescent="0.3">
      <c r="A218" s="625" t="s">
        <v>525</v>
      </c>
      <c r="B218" s="626" t="s">
        <v>527</v>
      </c>
      <c r="C218" s="627" t="s">
        <v>551</v>
      </c>
      <c r="D218" s="628" t="s">
        <v>552</v>
      </c>
      <c r="E218" s="627" t="s">
        <v>3573</v>
      </c>
      <c r="F218" s="628" t="s">
        <v>3574</v>
      </c>
      <c r="G218" s="627" t="s">
        <v>3610</v>
      </c>
      <c r="H218" s="627" t="s">
        <v>3611</v>
      </c>
      <c r="I218" s="629">
        <v>1.4733333333333332</v>
      </c>
      <c r="J218" s="629">
        <v>2300</v>
      </c>
      <c r="K218" s="630">
        <v>3379</v>
      </c>
    </row>
    <row r="219" spans="1:11" ht="14.4" customHeight="1" x14ac:dyDescent="0.3">
      <c r="A219" s="625" t="s">
        <v>525</v>
      </c>
      <c r="B219" s="626" t="s">
        <v>527</v>
      </c>
      <c r="C219" s="627" t="s">
        <v>551</v>
      </c>
      <c r="D219" s="628" t="s">
        <v>552</v>
      </c>
      <c r="E219" s="627" t="s">
        <v>3573</v>
      </c>
      <c r="F219" s="628" t="s">
        <v>3574</v>
      </c>
      <c r="G219" s="627" t="s">
        <v>3844</v>
      </c>
      <c r="H219" s="627" t="s">
        <v>3845</v>
      </c>
      <c r="I219" s="629">
        <v>41.96</v>
      </c>
      <c r="J219" s="629">
        <v>10</v>
      </c>
      <c r="K219" s="630">
        <v>419.6</v>
      </c>
    </row>
    <row r="220" spans="1:11" ht="14.4" customHeight="1" x14ac:dyDescent="0.3">
      <c r="A220" s="625" t="s">
        <v>525</v>
      </c>
      <c r="B220" s="626" t="s">
        <v>527</v>
      </c>
      <c r="C220" s="627" t="s">
        <v>551</v>
      </c>
      <c r="D220" s="628" t="s">
        <v>552</v>
      </c>
      <c r="E220" s="627" t="s">
        <v>3573</v>
      </c>
      <c r="F220" s="628" t="s">
        <v>3574</v>
      </c>
      <c r="G220" s="627" t="s">
        <v>3612</v>
      </c>
      <c r="H220" s="627" t="s">
        <v>3613</v>
      </c>
      <c r="I220" s="629">
        <v>0.6</v>
      </c>
      <c r="J220" s="629">
        <v>6000</v>
      </c>
      <c r="K220" s="630">
        <v>3600</v>
      </c>
    </row>
    <row r="221" spans="1:11" ht="14.4" customHeight="1" x14ac:dyDescent="0.3">
      <c r="A221" s="625" t="s">
        <v>525</v>
      </c>
      <c r="B221" s="626" t="s">
        <v>527</v>
      </c>
      <c r="C221" s="627" t="s">
        <v>551</v>
      </c>
      <c r="D221" s="628" t="s">
        <v>552</v>
      </c>
      <c r="E221" s="627" t="s">
        <v>3573</v>
      </c>
      <c r="F221" s="628" t="s">
        <v>3574</v>
      </c>
      <c r="G221" s="627" t="s">
        <v>3846</v>
      </c>
      <c r="H221" s="627" t="s">
        <v>3847</v>
      </c>
      <c r="I221" s="629">
        <v>3.9050000000000002</v>
      </c>
      <c r="J221" s="629">
        <v>5750</v>
      </c>
      <c r="K221" s="630">
        <v>22437.749999999996</v>
      </c>
    </row>
    <row r="222" spans="1:11" ht="14.4" customHeight="1" x14ac:dyDescent="0.3">
      <c r="A222" s="625" t="s">
        <v>525</v>
      </c>
      <c r="B222" s="626" t="s">
        <v>527</v>
      </c>
      <c r="C222" s="627" t="s">
        <v>551</v>
      </c>
      <c r="D222" s="628" t="s">
        <v>552</v>
      </c>
      <c r="E222" s="627" t="s">
        <v>3573</v>
      </c>
      <c r="F222" s="628" t="s">
        <v>3574</v>
      </c>
      <c r="G222" s="627" t="s">
        <v>3745</v>
      </c>
      <c r="H222" s="627" t="s">
        <v>3746</v>
      </c>
      <c r="I222" s="629">
        <v>0.44000000000000006</v>
      </c>
      <c r="J222" s="629">
        <v>82000</v>
      </c>
      <c r="K222" s="630">
        <v>36080</v>
      </c>
    </row>
    <row r="223" spans="1:11" ht="14.4" customHeight="1" x14ac:dyDescent="0.3">
      <c r="A223" s="625" t="s">
        <v>525</v>
      </c>
      <c r="B223" s="626" t="s">
        <v>527</v>
      </c>
      <c r="C223" s="627" t="s">
        <v>551</v>
      </c>
      <c r="D223" s="628" t="s">
        <v>552</v>
      </c>
      <c r="E223" s="627" t="s">
        <v>3573</v>
      </c>
      <c r="F223" s="628" t="s">
        <v>3574</v>
      </c>
      <c r="G223" s="627" t="s">
        <v>3848</v>
      </c>
      <c r="H223" s="627" t="s">
        <v>3849</v>
      </c>
      <c r="I223" s="629">
        <v>0.33</v>
      </c>
      <c r="J223" s="629">
        <v>600</v>
      </c>
      <c r="K223" s="630">
        <v>196.34</v>
      </c>
    </row>
    <row r="224" spans="1:11" ht="14.4" customHeight="1" x14ac:dyDescent="0.3">
      <c r="A224" s="625" t="s">
        <v>525</v>
      </c>
      <c r="B224" s="626" t="s">
        <v>527</v>
      </c>
      <c r="C224" s="627" t="s">
        <v>551</v>
      </c>
      <c r="D224" s="628" t="s">
        <v>552</v>
      </c>
      <c r="E224" s="627" t="s">
        <v>3573</v>
      </c>
      <c r="F224" s="628" t="s">
        <v>3574</v>
      </c>
      <c r="G224" s="627" t="s">
        <v>3614</v>
      </c>
      <c r="H224" s="627" t="s">
        <v>3615</v>
      </c>
      <c r="I224" s="629">
        <v>8.6216666666666661</v>
      </c>
      <c r="J224" s="629">
        <v>324</v>
      </c>
      <c r="K224" s="630">
        <v>2794.2000000000003</v>
      </c>
    </row>
    <row r="225" spans="1:11" ht="14.4" customHeight="1" x14ac:dyDescent="0.3">
      <c r="A225" s="625" t="s">
        <v>525</v>
      </c>
      <c r="B225" s="626" t="s">
        <v>527</v>
      </c>
      <c r="C225" s="627" t="s">
        <v>551</v>
      </c>
      <c r="D225" s="628" t="s">
        <v>552</v>
      </c>
      <c r="E225" s="627" t="s">
        <v>3573</v>
      </c>
      <c r="F225" s="628" t="s">
        <v>3574</v>
      </c>
      <c r="G225" s="627" t="s">
        <v>3614</v>
      </c>
      <c r="H225" s="627" t="s">
        <v>3616</v>
      </c>
      <c r="I225" s="629">
        <v>8.58</v>
      </c>
      <c r="J225" s="629">
        <v>312</v>
      </c>
      <c r="K225" s="630">
        <v>2676.96</v>
      </c>
    </row>
    <row r="226" spans="1:11" ht="14.4" customHeight="1" x14ac:dyDescent="0.3">
      <c r="A226" s="625" t="s">
        <v>525</v>
      </c>
      <c r="B226" s="626" t="s">
        <v>527</v>
      </c>
      <c r="C226" s="627" t="s">
        <v>551</v>
      </c>
      <c r="D226" s="628" t="s">
        <v>552</v>
      </c>
      <c r="E226" s="627" t="s">
        <v>3573</v>
      </c>
      <c r="F226" s="628" t="s">
        <v>3574</v>
      </c>
      <c r="G226" s="627" t="s">
        <v>3617</v>
      </c>
      <c r="H226" s="627" t="s">
        <v>3618</v>
      </c>
      <c r="I226" s="629">
        <v>27.032999999999998</v>
      </c>
      <c r="J226" s="629">
        <v>21</v>
      </c>
      <c r="K226" s="630">
        <v>561.99</v>
      </c>
    </row>
    <row r="227" spans="1:11" ht="14.4" customHeight="1" x14ac:dyDescent="0.3">
      <c r="A227" s="625" t="s">
        <v>525</v>
      </c>
      <c r="B227" s="626" t="s">
        <v>527</v>
      </c>
      <c r="C227" s="627" t="s">
        <v>551</v>
      </c>
      <c r="D227" s="628" t="s">
        <v>552</v>
      </c>
      <c r="E227" s="627" t="s">
        <v>3573</v>
      </c>
      <c r="F227" s="628" t="s">
        <v>3574</v>
      </c>
      <c r="G227" s="627" t="s">
        <v>3850</v>
      </c>
      <c r="H227" s="627" t="s">
        <v>3851</v>
      </c>
      <c r="I227" s="629">
        <v>159.55000000000001</v>
      </c>
      <c r="J227" s="629">
        <v>20</v>
      </c>
      <c r="K227" s="630">
        <v>3191</v>
      </c>
    </row>
    <row r="228" spans="1:11" ht="14.4" customHeight="1" x14ac:dyDescent="0.3">
      <c r="A228" s="625" t="s">
        <v>525</v>
      </c>
      <c r="B228" s="626" t="s">
        <v>527</v>
      </c>
      <c r="C228" s="627" t="s">
        <v>551</v>
      </c>
      <c r="D228" s="628" t="s">
        <v>552</v>
      </c>
      <c r="E228" s="627" t="s">
        <v>3573</v>
      </c>
      <c r="F228" s="628" t="s">
        <v>3574</v>
      </c>
      <c r="G228" s="627" t="s">
        <v>3852</v>
      </c>
      <c r="H228" s="627" t="s">
        <v>3853</v>
      </c>
      <c r="I228" s="629">
        <v>9.77</v>
      </c>
      <c r="J228" s="629">
        <v>50</v>
      </c>
      <c r="K228" s="630">
        <v>488.5</v>
      </c>
    </row>
    <row r="229" spans="1:11" ht="14.4" customHeight="1" x14ac:dyDescent="0.3">
      <c r="A229" s="625" t="s">
        <v>525</v>
      </c>
      <c r="B229" s="626" t="s">
        <v>527</v>
      </c>
      <c r="C229" s="627" t="s">
        <v>551</v>
      </c>
      <c r="D229" s="628" t="s">
        <v>552</v>
      </c>
      <c r="E229" s="627" t="s">
        <v>3573</v>
      </c>
      <c r="F229" s="628" t="s">
        <v>3574</v>
      </c>
      <c r="G229" s="627" t="s">
        <v>3854</v>
      </c>
      <c r="H229" s="627" t="s">
        <v>3855</v>
      </c>
      <c r="I229" s="629">
        <v>47.803333333333342</v>
      </c>
      <c r="J229" s="629">
        <v>4</v>
      </c>
      <c r="K229" s="630">
        <v>193.24</v>
      </c>
    </row>
    <row r="230" spans="1:11" ht="14.4" customHeight="1" x14ac:dyDescent="0.3">
      <c r="A230" s="625" t="s">
        <v>525</v>
      </c>
      <c r="B230" s="626" t="s">
        <v>527</v>
      </c>
      <c r="C230" s="627" t="s">
        <v>551</v>
      </c>
      <c r="D230" s="628" t="s">
        <v>552</v>
      </c>
      <c r="E230" s="627" t="s">
        <v>3573</v>
      </c>
      <c r="F230" s="628" t="s">
        <v>3574</v>
      </c>
      <c r="G230" s="627" t="s">
        <v>3856</v>
      </c>
      <c r="H230" s="627" t="s">
        <v>3857</v>
      </c>
      <c r="I230" s="629">
        <v>0.36</v>
      </c>
      <c r="J230" s="629">
        <v>200</v>
      </c>
      <c r="K230" s="630">
        <v>72</v>
      </c>
    </row>
    <row r="231" spans="1:11" ht="14.4" customHeight="1" x14ac:dyDescent="0.3">
      <c r="A231" s="625" t="s">
        <v>525</v>
      </c>
      <c r="B231" s="626" t="s">
        <v>527</v>
      </c>
      <c r="C231" s="627" t="s">
        <v>551</v>
      </c>
      <c r="D231" s="628" t="s">
        <v>552</v>
      </c>
      <c r="E231" s="627" t="s">
        <v>3573</v>
      </c>
      <c r="F231" s="628" t="s">
        <v>3574</v>
      </c>
      <c r="G231" s="627" t="s">
        <v>3858</v>
      </c>
      <c r="H231" s="627" t="s">
        <v>3859</v>
      </c>
      <c r="I231" s="629">
        <v>98.372500000000002</v>
      </c>
      <c r="J231" s="629">
        <v>41</v>
      </c>
      <c r="K231" s="630">
        <v>4033.2299999999996</v>
      </c>
    </row>
    <row r="232" spans="1:11" ht="14.4" customHeight="1" x14ac:dyDescent="0.3">
      <c r="A232" s="625" t="s">
        <v>525</v>
      </c>
      <c r="B232" s="626" t="s">
        <v>527</v>
      </c>
      <c r="C232" s="627" t="s">
        <v>551</v>
      </c>
      <c r="D232" s="628" t="s">
        <v>552</v>
      </c>
      <c r="E232" s="627" t="s">
        <v>3573</v>
      </c>
      <c r="F232" s="628" t="s">
        <v>3574</v>
      </c>
      <c r="G232" s="627" t="s">
        <v>3860</v>
      </c>
      <c r="H232" s="627" t="s">
        <v>3861</v>
      </c>
      <c r="I232" s="629">
        <v>14.49</v>
      </c>
      <c r="J232" s="629">
        <v>30</v>
      </c>
      <c r="K232" s="630">
        <v>434.7</v>
      </c>
    </row>
    <row r="233" spans="1:11" ht="14.4" customHeight="1" x14ac:dyDescent="0.3">
      <c r="A233" s="625" t="s">
        <v>525</v>
      </c>
      <c r="B233" s="626" t="s">
        <v>527</v>
      </c>
      <c r="C233" s="627" t="s">
        <v>551</v>
      </c>
      <c r="D233" s="628" t="s">
        <v>552</v>
      </c>
      <c r="E233" s="627" t="s">
        <v>3573</v>
      </c>
      <c r="F233" s="628" t="s">
        <v>3574</v>
      </c>
      <c r="G233" s="627" t="s">
        <v>3862</v>
      </c>
      <c r="H233" s="627" t="s">
        <v>3863</v>
      </c>
      <c r="I233" s="629">
        <v>283.02</v>
      </c>
      <c r="J233" s="629">
        <v>5</v>
      </c>
      <c r="K233" s="630">
        <v>1415.12</v>
      </c>
    </row>
    <row r="234" spans="1:11" ht="14.4" customHeight="1" x14ac:dyDescent="0.3">
      <c r="A234" s="625" t="s">
        <v>525</v>
      </c>
      <c r="B234" s="626" t="s">
        <v>527</v>
      </c>
      <c r="C234" s="627" t="s">
        <v>551</v>
      </c>
      <c r="D234" s="628" t="s">
        <v>552</v>
      </c>
      <c r="E234" s="627" t="s">
        <v>3573</v>
      </c>
      <c r="F234" s="628" t="s">
        <v>3574</v>
      </c>
      <c r="G234" s="627" t="s">
        <v>3747</v>
      </c>
      <c r="H234" s="627" t="s">
        <v>3748</v>
      </c>
      <c r="I234" s="629">
        <v>380.88</v>
      </c>
      <c r="J234" s="629">
        <v>25</v>
      </c>
      <c r="K234" s="630">
        <v>9522.02</v>
      </c>
    </row>
    <row r="235" spans="1:11" ht="14.4" customHeight="1" x14ac:dyDescent="0.3">
      <c r="A235" s="625" t="s">
        <v>525</v>
      </c>
      <c r="B235" s="626" t="s">
        <v>527</v>
      </c>
      <c r="C235" s="627" t="s">
        <v>551</v>
      </c>
      <c r="D235" s="628" t="s">
        <v>552</v>
      </c>
      <c r="E235" s="627" t="s">
        <v>3573</v>
      </c>
      <c r="F235" s="628" t="s">
        <v>3574</v>
      </c>
      <c r="G235" s="627" t="s">
        <v>3749</v>
      </c>
      <c r="H235" s="627" t="s">
        <v>3750</v>
      </c>
      <c r="I235" s="629">
        <v>0.9275000000000001</v>
      </c>
      <c r="J235" s="629">
        <v>6000</v>
      </c>
      <c r="K235" s="630">
        <v>5570</v>
      </c>
    </row>
    <row r="236" spans="1:11" ht="14.4" customHeight="1" x14ac:dyDescent="0.3">
      <c r="A236" s="625" t="s">
        <v>525</v>
      </c>
      <c r="B236" s="626" t="s">
        <v>527</v>
      </c>
      <c r="C236" s="627" t="s">
        <v>551</v>
      </c>
      <c r="D236" s="628" t="s">
        <v>552</v>
      </c>
      <c r="E236" s="627" t="s">
        <v>3573</v>
      </c>
      <c r="F236" s="628" t="s">
        <v>3574</v>
      </c>
      <c r="G236" s="627" t="s">
        <v>3752</v>
      </c>
      <c r="H236" s="627" t="s">
        <v>3753</v>
      </c>
      <c r="I236" s="629">
        <v>122.07</v>
      </c>
      <c r="J236" s="629">
        <v>50</v>
      </c>
      <c r="K236" s="630">
        <v>6103.66</v>
      </c>
    </row>
    <row r="237" spans="1:11" ht="14.4" customHeight="1" x14ac:dyDescent="0.3">
      <c r="A237" s="625" t="s">
        <v>525</v>
      </c>
      <c r="B237" s="626" t="s">
        <v>527</v>
      </c>
      <c r="C237" s="627" t="s">
        <v>551</v>
      </c>
      <c r="D237" s="628" t="s">
        <v>552</v>
      </c>
      <c r="E237" s="627" t="s">
        <v>3573</v>
      </c>
      <c r="F237" s="628" t="s">
        <v>3574</v>
      </c>
      <c r="G237" s="627" t="s">
        <v>3823</v>
      </c>
      <c r="H237" s="627" t="s">
        <v>3824</v>
      </c>
      <c r="I237" s="629">
        <v>1.59</v>
      </c>
      <c r="J237" s="629">
        <v>90</v>
      </c>
      <c r="K237" s="630">
        <v>143.1</v>
      </c>
    </row>
    <row r="238" spans="1:11" ht="14.4" customHeight="1" x14ac:dyDescent="0.3">
      <c r="A238" s="625" t="s">
        <v>525</v>
      </c>
      <c r="B238" s="626" t="s">
        <v>527</v>
      </c>
      <c r="C238" s="627" t="s">
        <v>551</v>
      </c>
      <c r="D238" s="628" t="s">
        <v>552</v>
      </c>
      <c r="E238" s="627" t="s">
        <v>3573</v>
      </c>
      <c r="F238" s="628" t="s">
        <v>3574</v>
      </c>
      <c r="G238" s="627" t="s">
        <v>3754</v>
      </c>
      <c r="H238" s="627" t="s">
        <v>3755</v>
      </c>
      <c r="I238" s="629">
        <v>0.85499999999999987</v>
      </c>
      <c r="J238" s="629">
        <v>550</v>
      </c>
      <c r="K238" s="630">
        <v>469.5</v>
      </c>
    </row>
    <row r="239" spans="1:11" ht="14.4" customHeight="1" x14ac:dyDescent="0.3">
      <c r="A239" s="625" t="s">
        <v>525</v>
      </c>
      <c r="B239" s="626" t="s">
        <v>527</v>
      </c>
      <c r="C239" s="627" t="s">
        <v>551</v>
      </c>
      <c r="D239" s="628" t="s">
        <v>552</v>
      </c>
      <c r="E239" s="627" t="s">
        <v>3573</v>
      </c>
      <c r="F239" s="628" t="s">
        <v>3574</v>
      </c>
      <c r="G239" s="627" t="s">
        <v>3626</v>
      </c>
      <c r="H239" s="627" t="s">
        <v>3627</v>
      </c>
      <c r="I239" s="629">
        <v>1.5199999999999998</v>
      </c>
      <c r="J239" s="629">
        <v>600</v>
      </c>
      <c r="K239" s="630">
        <v>912</v>
      </c>
    </row>
    <row r="240" spans="1:11" ht="14.4" customHeight="1" x14ac:dyDescent="0.3">
      <c r="A240" s="625" t="s">
        <v>525</v>
      </c>
      <c r="B240" s="626" t="s">
        <v>527</v>
      </c>
      <c r="C240" s="627" t="s">
        <v>551</v>
      </c>
      <c r="D240" s="628" t="s">
        <v>552</v>
      </c>
      <c r="E240" s="627" t="s">
        <v>3573</v>
      </c>
      <c r="F240" s="628" t="s">
        <v>3574</v>
      </c>
      <c r="G240" s="627" t="s">
        <v>3628</v>
      </c>
      <c r="H240" s="627" t="s">
        <v>3629</v>
      </c>
      <c r="I240" s="629">
        <v>2.0671428571428572</v>
      </c>
      <c r="J240" s="629">
        <v>550</v>
      </c>
      <c r="K240" s="630">
        <v>1137</v>
      </c>
    </row>
    <row r="241" spans="1:11" ht="14.4" customHeight="1" x14ac:dyDescent="0.3">
      <c r="A241" s="625" t="s">
        <v>525</v>
      </c>
      <c r="B241" s="626" t="s">
        <v>527</v>
      </c>
      <c r="C241" s="627" t="s">
        <v>551</v>
      </c>
      <c r="D241" s="628" t="s">
        <v>552</v>
      </c>
      <c r="E241" s="627" t="s">
        <v>3573</v>
      </c>
      <c r="F241" s="628" t="s">
        <v>3574</v>
      </c>
      <c r="G241" s="627" t="s">
        <v>3630</v>
      </c>
      <c r="H241" s="627" t="s">
        <v>3631</v>
      </c>
      <c r="I241" s="629">
        <v>3.36</v>
      </c>
      <c r="J241" s="629">
        <v>100</v>
      </c>
      <c r="K241" s="630">
        <v>336</v>
      </c>
    </row>
    <row r="242" spans="1:11" ht="14.4" customHeight="1" x14ac:dyDescent="0.3">
      <c r="A242" s="625" t="s">
        <v>525</v>
      </c>
      <c r="B242" s="626" t="s">
        <v>527</v>
      </c>
      <c r="C242" s="627" t="s">
        <v>551</v>
      </c>
      <c r="D242" s="628" t="s">
        <v>552</v>
      </c>
      <c r="E242" s="627" t="s">
        <v>3573</v>
      </c>
      <c r="F242" s="628" t="s">
        <v>3574</v>
      </c>
      <c r="G242" s="627" t="s">
        <v>3864</v>
      </c>
      <c r="H242" s="627" t="s">
        <v>3865</v>
      </c>
      <c r="I242" s="629">
        <v>1101.67</v>
      </c>
      <c r="J242" s="629">
        <v>3</v>
      </c>
      <c r="K242" s="630">
        <v>3305</v>
      </c>
    </row>
    <row r="243" spans="1:11" ht="14.4" customHeight="1" x14ac:dyDescent="0.3">
      <c r="A243" s="625" t="s">
        <v>525</v>
      </c>
      <c r="B243" s="626" t="s">
        <v>527</v>
      </c>
      <c r="C243" s="627" t="s">
        <v>551</v>
      </c>
      <c r="D243" s="628" t="s">
        <v>552</v>
      </c>
      <c r="E243" s="627" t="s">
        <v>3573</v>
      </c>
      <c r="F243" s="628" t="s">
        <v>3574</v>
      </c>
      <c r="G243" s="627" t="s">
        <v>3866</v>
      </c>
      <c r="H243" s="627" t="s">
        <v>3867</v>
      </c>
      <c r="I243" s="629">
        <v>0.73249999999999993</v>
      </c>
      <c r="J243" s="629">
        <v>2100</v>
      </c>
      <c r="K243" s="630">
        <v>1475.56</v>
      </c>
    </row>
    <row r="244" spans="1:11" ht="14.4" customHeight="1" x14ac:dyDescent="0.3">
      <c r="A244" s="625" t="s">
        <v>525</v>
      </c>
      <c r="B244" s="626" t="s">
        <v>527</v>
      </c>
      <c r="C244" s="627" t="s">
        <v>551</v>
      </c>
      <c r="D244" s="628" t="s">
        <v>552</v>
      </c>
      <c r="E244" s="627" t="s">
        <v>3573</v>
      </c>
      <c r="F244" s="628" t="s">
        <v>3574</v>
      </c>
      <c r="G244" s="627" t="s">
        <v>3632</v>
      </c>
      <c r="H244" s="627" t="s">
        <v>3633</v>
      </c>
      <c r="I244" s="629">
        <v>1.18</v>
      </c>
      <c r="J244" s="629">
        <v>2000</v>
      </c>
      <c r="K244" s="630">
        <v>2360</v>
      </c>
    </row>
    <row r="245" spans="1:11" ht="14.4" customHeight="1" x14ac:dyDescent="0.3">
      <c r="A245" s="625" t="s">
        <v>525</v>
      </c>
      <c r="B245" s="626" t="s">
        <v>527</v>
      </c>
      <c r="C245" s="627" t="s">
        <v>551</v>
      </c>
      <c r="D245" s="628" t="s">
        <v>552</v>
      </c>
      <c r="E245" s="627" t="s">
        <v>3573</v>
      </c>
      <c r="F245" s="628" t="s">
        <v>3574</v>
      </c>
      <c r="G245" s="627" t="s">
        <v>3868</v>
      </c>
      <c r="H245" s="627" t="s">
        <v>3869</v>
      </c>
      <c r="I245" s="629">
        <v>47.53</v>
      </c>
      <c r="J245" s="629">
        <v>45</v>
      </c>
      <c r="K245" s="630">
        <v>2139</v>
      </c>
    </row>
    <row r="246" spans="1:11" ht="14.4" customHeight="1" x14ac:dyDescent="0.3">
      <c r="A246" s="625" t="s">
        <v>525</v>
      </c>
      <c r="B246" s="626" t="s">
        <v>527</v>
      </c>
      <c r="C246" s="627" t="s">
        <v>551</v>
      </c>
      <c r="D246" s="628" t="s">
        <v>552</v>
      </c>
      <c r="E246" s="627" t="s">
        <v>3573</v>
      </c>
      <c r="F246" s="628" t="s">
        <v>3574</v>
      </c>
      <c r="G246" s="627" t="s">
        <v>3764</v>
      </c>
      <c r="H246" s="627" t="s">
        <v>3765</v>
      </c>
      <c r="I246" s="629">
        <v>96.19</v>
      </c>
      <c r="J246" s="629">
        <v>4</v>
      </c>
      <c r="K246" s="630">
        <v>384.76</v>
      </c>
    </row>
    <row r="247" spans="1:11" ht="14.4" customHeight="1" x14ac:dyDescent="0.3">
      <c r="A247" s="625" t="s">
        <v>525</v>
      </c>
      <c r="B247" s="626" t="s">
        <v>527</v>
      </c>
      <c r="C247" s="627" t="s">
        <v>551</v>
      </c>
      <c r="D247" s="628" t="s">
        <v>552</v>
      </c>
      <c r="E247" s="627" t="s">
        <v>3573</v>
      </c>
      <c r="F247" s="628" t="s">
        <v>3574</v>
      </c>
      <c r="G247" s="627" t="s">
        <v>3870</v>
      </c>
      <c r="H247" s="627" t="s">
        <v>3871</v>
      </c>
      <c r="I247" s="629">
        <v>175.8</v>
      </c>
      <c r="J247" s="629">
        <v>25</v>
      </c>
      <c r="K247" s="630">
        <v>4395.12</v>
      </c>
    </row>
    <row r="248" spans="1:11" ht="14.4" customHeight="1" x14ac:dyDescent="0.3">
      <c r="A248" s="625" t="s">
        <v>525</v>
      </c>
      <c r="B248" s="626" t="s">
        <v>527</v>
      </c>
      <c r="C248" s="627" t="s">
        <v>551</v>
      </c>
      <c r="D248" s="628" t="s">
        <v>552</v>
      </c>
      <c r="E248" s="627" t="s">
        <v>3573</v>
      </c>
      <c r="F248" s="628" t="s">
        <v>3574</v>
      </c>
      <c r="G248" s="627" t="s">
        <v>3872</v>
      </c>
      <c r="H248" s="627" t="s">
        <v>3873</v>
      </c>
      <c r="I248" s="629">
        <v>22.3</v>
      </c>
      <c r="J248" s="629">
        <v>3</v>
      </c>
      <c r="K248" s="630">
        <v>66.900000000000006</v>
      </c>
    </row>
    <row r="249" spans="1:11" ht="14.4" customHeight="1" x14ac:dyDescent="0.3">
      <c r="A249" s="625" t="s">
        <v>525</v>
      </c>
      <c r="B249" s="626" t="s">
        <v>527</v>
      </c>
      <c r="C249" s="627" t="s">
        <v>551</v>
      </c>
      <c r="D249" s="628" t="s">
        <v>552</v>
      </c>
      <c r="E249" s="627" t="s">
        <v>3575</v>
      </c>
      <c r="F249" s="628" t="s">
        <v>3576</v>
      </c>
      <c r="G249" s="627" t="s">
        <v>3874</v>
      </c>
      <c r="H249" s="627" t="s">
        <v>3875</v>
      </c>
      <c r="I249" s="629">
        <v>63.367999999999995</v>
      </c>
      <c r="J249" s="629">
        <v>350</v>
      </c>
      <c r="K249" s="630">
        <v>22177.9</v>
      </c>
    </row>
    <row r="250" spans="1:11" ht="14.4" customHeight="1" x14ac:dyDescent="0.3">
      <c r="A250" s="625" t="s">
        <v>525</v>
      </c>
      <c r="B250" s="626" t="s">
        <v>527</v>
      </c>
      <c r="C250" s="627" t="s">
        <v>551</v>
      </c>
      <c r="D250" s="628" t="s">
        <v>552</v>
      </c>
      <c r="E250" s="627" t="s">
        <v>3575</v>
      </c>
      <c r="F250" s="628" t="s">
        <v>3576</v>
      </c>
      <c r="G250" s="627" t="s">
        <v>3876</v>
      </c>
      <c r="H250" s="627" t="s">
        <v>3877</v>
      </c>
      <c r="I250" s="629">
        <v>246.05799999999999</v>
      </c>
      <c r="J250" s="629">
        <v>100</v>
      </c>
      <c r="K250" s="630">
        <v>25379.8</v>
      </c>
    </row>
    <row r="251" spans="1:11" ht="14.4" customHeight="1" x14ac:dyDescent="0.3">
      <c r="A251" s="625" t="s">
        <v>525</v>
      </c>
      <c r="B251" s="626" t="s">
        <v>527</v>
      </c>
      <c r="C251" s="627" t="s">
        <v>551</v>
      </c>
      <c r="D251" s="628" t="s">
        <v>552</v>
      </c>
      <c r="E251" s="627" t="s">
        <v>3575</v>
      </c>
      <c r="F251" s="628" t="s">
        <v>3576</v>
      </c>
      <c r="G251" s="627" t="s">
        <v>3878</v>
      </c>
      <c r="H251" s="627" t="s">
        <v>3879</v>
      </c>
      <c r="I251" s="629">
        <v>267.41545454545451</v>
      </c>
      <c r="J251" s="629">
        <v>360</v>
      </c>
      <c r="K251" s="630">
        <v>96200.03</v>
      </c>
    </row>
    <row r="252" spans="1:11" ht="14.4" customHeight="1" x14ac:dyDescent="0.3">
      <c r="A252" s="625" t="s">
        <v>525</v>
      </c>
      <c r="B252" s="626" t="s">
        <v>527</v>
      </c>
      <c r="C252" s="627" t="s">
        <v>551</v>
      </c>
      <c r="D252" s="628" t="s">
        <v>552</v>
      </c>
      <c r="E252" s="627" t="s">
        <v>3575</v>
      </c>
      <c r="F252" s="628" t="s">
        <v>3576</v>
      </c>
      <c r="G252" s="627" t="s">
        <v>3768</v>
      </c>
      <c r="H252" s="627" t="s">
        <v>3769</v>
      </c>
      <c r="I252" s="629">
        <v>3.5</v>
      </c>
      <c r="J252" s="629">
        <v>110</v>
      </c>
      <c r="K252" s="630">
        <v>385.4</v>
      </c>
    </row>
    <row r="253" spans="1:11" ht="14.4" customHeight="1" x14ac:dyDescent="0.3">
      <c r="A253" s="625" t="s">
        <v>525</v>
      </c>
      <c r="B253" s="626" t="s">
        <v>527</v>
      </c>
      <c r="C253" s="627" t="s">
        <v>551</v>
      </c>
      <c r="D253" s="628" t="s">
        <v>552</v>
      </c>
      <c r="E253" s="627" t="s">
        <v>3575</v>
      </c>
      <c r="F253" s="628" t="s">
        <v>3576</v>
      </c>
      <c r="G253" s="627" t="s">
        <v>3880</v>
      </c>
      <c r="H253" s="627" t="s">
        <v>3881</v>
      </c>
      <c r="I253" s="629">
        <v>15.698333333333331</v>
      </c>
      <c r="J253" s="629">
        <v>1600</v>
      </c>
      <c r="K253" s="630">
        <v>25102.5</v>
      </c>
    </row>
    <row r="254" spans="1:11" ht="14.4" customHeight="1" x14ac:dyDescent="0.3">
      <c r="A254" s="625" t="s">
        <v>525</v>
      </c>
      <c r="B254" s="626" t="s">
        <v>527</v>
      </c>
      <c r="C254" s="627" t="s">
        <v>551</v>
      </c>
      <c r="D254" s="628" t="s">
        <v>552</v>
      </c>
      <c r="E254" s="627" t="s">
        <v>3575</v>
      </c>
      <c r="F254" s="628" t="s">
        <v>3576</v>
      </c>
      <c r="G254" s="627" t="s">
        <v>3882</v>
      </c>
      <c r="H254" s="627" t="s">
        <v>3883</v>
      </c>
      <c r="I254" s="629">
        <v>7.3307692307692314</v>
      </c>
      <c r="J254" s="629">
        <v>7400</v>
      </c>
      <c r="K254" s="630">
        <v>54294</v>
      </c>
    </row>
    <row r="255" spans="1:11" ht="14.4" customHeight="1" x14ac:dyDescent="0.3">
      <c r="A255" s="625" t="s">
        <v>525</v>
      </c>
      <c r="B255" s="626" t="s">
        <v>527</v>
      </c>
      <c r="C255" s="627" t="s">
        <v>551</v>
      </c>
      <c r="D255" s="628" t="s">
        <v>552</v>
      </c>
      <c r="E255" s="627" t="s">
        <v>3575</v>
      </c>
      <c r="F255" s="628" t="s">
        <v>3576</v>
      </c>
      <c r="G255" s="627" t="s">
        <v>3636</v>
      </c>
      <c r="H255" s="627" t="s">
        <v>3637</v>
      </c>
      <c r="I255" s="629">
        <v>0.92083333333333328</v>
      </c>
      <c r="J255" s="629">
        <v>10300</v>
      </c>
      <c r="K255" s="630">
        <v>9496</v>
      </c>
    </row>
    <row r="256" spans="1:11" ht="14.4" customHeight="1" x14ac:dyDescent="0.3">
      <c r="A256" s="625" t="s">
        <v>525</v>
      </c>
      <c r="B256" s="626" t="s">
        <v>527</v>
      </c>
      <c r="C256" s="627" t="s">
        <v>551</v>
      </c>
      <c r="D256" s="628" t="s">
        <v>552</v>
      </c>
      <c r="E256" s="627" t="s">
        <v>3575</v>
      </c>
      <c r="F256" s="628" t="s">
        <v>3576</v>
      </c>
      <c r="G256" s="627" t="s">
        <v>3638</v>
      </c>
      <c r="H256" s="627" t="s">
        <v>3639</v>
      </c>
      <c r="I256" s="629">
        <v>1.428181818181818</v>
      </c>
      <c r="J256" s="629">
        <v>7600</v>
      </c>
      <c r="K256" s="630">
        <v>10849</v>
      </c>
    </row>
    <row r="257" spans="1:11" ht="14.4" customHeight="1" x14ac:dyDescent="0.3">
      <c r="A257" s="625" t="s">
        <v>525</v>
      </c>
      <c r="B257" s="626" t="s">
        <v>527</v>
      </c>
      <c r="C257" s="627" t="s">
        <v>551</v>
      </c>
      <c r="D257" s="628" t="s">
        <v>552</v>
      </c>
      <c r="E257" s="627" t="s">
        <v>3575</v>
      </c>
      <c r="F257" s="628" t="s">
        <v>3576</v>
      </c>
      <c r="G257" s="627" t="s">
        <v>3640</v>
      </c>
      <c r="H257" s="627" t="s">
        <v>3641</v>
      </c>
      <c r="I257" s="629">
        <v>0.41416666666666663</v>
      </c>
      <c r="J257" s="629">
        <v>8800</v>
      </c>
      <c r="K257" s="630">
        <v>3661</v>
      </c>
    </row>
    <row r="258" spans="1:11" ht="14.4" customHeight="1" x14ac:dyDescent="0.3">
      <c r="A258" s="625" t="s">
        <v>525</v>
      </c>
      <c r="B258" s="626" t="s">
        <v>527</v>
      </c>
      <c r="C258" s="627" t="s">
        <v>551</v>
      </c>
      <c r="D258" s="628" t="s">
        <v>552</v>
      </c>
      <c r="E258" s="627" t="s">
        <v>3575</v>
      </c>
      <c r="F258" s="628" t="s">
        <v>3576</v>
      </c>
      <c r="G258" s="627" t="s">
        <v>3642</v>
      </c>
      <c r="H258" s="627" t="s">
        <v>3643</v>
      </c>
      <c r="I258" s="629">
        <v>0.57166666666666666</v>
      </c>
      <c r="J258" s="629">
        <v>5400</v>
      </c>
      <c r="K258" s="630">
        <v>3091</v>
      </c>
    </row>
    <row r="259" spans="1:11" ht="14.4" customHeight="1" x14ac:dyDescent="0.3">
      <c r="A259" s="625" t="s">
        <v>525</v>
      </c>
      <c r="B259" s="626" t="s">
        <v>527</v>
      </c>
      <c r="C259" s="627" t="s">
        <v>551</v>
      </c>
      <c r="D259" s="628" t="s">
        <v>552</v>
      </c>
      <c r="E259" s="627" t="s">
        <v>3575</v>
      </c>
      <c r="F259" s="628" t="s">
        <v>3576</v>
      </c>
      <c r="G259" s="627" t="s">
        <v>3884</v>
      </c>
      <c r="H259" s="627" t="s">
        <v>3885</v>
      </c>
      <c r="I259" s="629">
        <v>3.1324999999999994</v>
      </c>
      <c r="J259" s="629">
        <v>500</v>
      </c>
      <c r="K259" s="630">
        <v>1566</v>
      </c>
    </row>
    <row r="260" spans="1:11" ht="14.4" customHeight="1" x14ac:dyDescent="0.3">
      <c r="A260" s="625" t="s">
        <v>525</v>
      </c>
      <c r="B260" s="626" t="s">
        <v>527</v>
      </c>
      <c r="C260" s="627" t="s">
        <v>551</v>
      </c>
      <c r="D260" s="628" t="s">
        <v>552</v>
      </c>
      <c r="E260" s="627" t="s">
        <v>3575</v>
      </c>
      <c r="F260" s="628" t="s">
        <v>3576</v>
      </c>
      <c r="G260" s="627" t="s">
        <v>3886</v>
      </c>
      <c r="H260" s="627" t="s">
        <v>3887</v>
      </c>
      <c r="I260" s="629">
        <v>185.76</v>
      </c>
      <c r="J260" s="629">
        <v>800</v>
      </c>
      <c r="K260" s="630">
        <v>148607.35999999999</v>
      </c>
    </row>
    <row r="261" spans="1:11" ht="14.4" customHeight="1" x14ac:dyDescent="0.3">
      <c r="A261" s="625" t="s">
        <v>525</v>
      </c>
      <c r="B261" s="626" t="s">
        <v>527</v>
      </c>
      <c r="C261" s="627" t="s">
        <v>551</v>
      </c>
      <c r="D261" s="628" t="s">
        <v>552</v>
      </c>
      <c r="E261" s="627" t="s">
        <v>3575</v>
      </c>
      <c r="F261" s="628" t="s">
        <v>3576</v>
      </c>
      <c r="G261" s="627" t="s">
        <v>3888</v>
      </c>
      <c r="H261" s="627" t="s">
        <v>3889</v>
      </c>
      <c r="I261" s="629">
        <v>5.3233333333333333</v>
      </c>
      <c r="J261" s="629">
        <v>300</v>
      </c>
      <c r="K261" s="630">
        <v>1597.6000000000001</v>
      </c>
    </row>
    <row r="262" spans="1:11" ht="14.4" customHeight="1" x14ac:dyDescent="0.3">
      <c r="A262" s="625" t="s">
        <v>525</v>
      </c>
      <c r="B262" s="626" t="s">
        <v>527</v>
      </c>
      <c r="C262" s="627" t="s">
        <v>551</v>
      </c>
      <c r="D262" s="628" t="s">
        <v>552</v>
      </c>
      <c r="E262" s="627" t="s">
        <v>3575</v>
      </c>
      <c r="F262" s="628" t="s">
        <v>3576</v>
      </c>
      <c r="G262" s="627" t="s">
        <v>3648</v>
      </c>
      <c r="H262" s="627" t="s">
        <v>3649</v>
      </c>
      <c r="I262" s="629">
        <v>2.1879999999999997</v>
      </c>
      <c r="J262" s="629">
        <v>1800</v>
      </c>
      <c r="K262" s="630">
        <v>3941.91</v>
      </c>
    </row>
    <row r="263" spans="1:11" ht="14.4" customHeight="1" x14ac:dyDescent="0.3">
      <c r="A263" s="625" t="s">
        <v>525</v>
      </c>
      <c r="B263" s="626" t="s">
        <v>527</v>
      </c>
      <c r="C263" s="627" t="s">
        <v>551</v>
      </c>
      <c r="D263" s="628" t="s">
        <v>552</v>
      </c>
      <c r="E263" s="627" t="s">
        <v>3575</v>
      </c>
      <c r="F263" s="628" t="s">
        <v>3576</v>
      </c>
      <c r="G263" s="627" t="s">
        <v>3648</v>
      </c>
      <c r="H263" s="627" t="s">
        <v>3772</v>
      </c>
      <c r="I263" s="629">
        <v>2.1800000000000002</v>
      </c>
      <c r="J263" s="629">
        <v>900</v>
      </c>
      <c r="K263" s="630">
        <v>1960.71</v>
      </c>
    </row>
    <row r="264" spans="1:11" ht="14.4" customHeight="1" x14ac:dyDescent="0.3">
      <c r="A264" s="625" t="s">
        <v>525</v>
      </c>
      <c r="B264" s="626" t="s">
        <v>527</v>
      </c>
      <c r="C264" s="627" t="s">
        <v>551</v>
      </c>
      <c r="D264" s="628" t="s">
        <v>552</v>
      </c>
      <c r="E264" s="627" t="s">
        <v>3575</v>
      </c>
      <c r="F264" s="628" t="s">
        <v>3576</v>
      </c>
      <c r="G264" s="627" t="s">
        <v>3890</v>
      </c>
      <c r="H264" s="627" t="s">
        <v>3891</v>
      </c>
      <c r="I264" s="629">
        <v>1140.4233333333334</v>
      </c>
      <c r="J264" s="629">
        <v>18</v>
      </c>
      <c r="K264" s="630">
        <v>20527.53</v>
      </c>
    </row>
    <row r="265" spans="1:11" ht="14.4" customHeight="1" x14ac:dyDescent="0.3">
      <c r="A265" s="625" t="s">
        <v>525</v>
      </c>
      <c r="B265" s="626" t="s">
        <v>527</v>
      </c>
      <c r="C265" s="627" t="s">
        <v>551</v>
      </c>
      <c r="D265" s="628" t="s">
        <v>552</v>
      </c>
      <c r="E265" s="627" t="s">
        <v>3575</v>
      </c>
      <c r="F265" s="628" t="s">
        <v>3576</v>
      </c>
      <c r="G265" s="627" t="s">
        <v>3892</v>
      </c>
      <c r="H265" s="627" t="s">
        <v>3893</v>
      </c>
      <c r="I265" s="629">
        <v>79.927999999999969</v>
      </c>
      <c r="J265" s="629">
        <v>360</v>
      </c>
      <c r="K265" s="630">
        <v>28748.399999999998</v>
      </c>
    </row>
    <row r="266" spans="1:11" ht="14.4" customHeight="1" x14ac:dyDescent="0.3">
      <c r="A266" s="625" t="s">
        <v>525</v>
      </c>
      <c r="B266" s="626" t="s">
        <v>527</v>
      </c>
      <c r="C266" s="627" t="s">
        <v>551</v>
      </c>
      <c r="D266" s="628" t="s">
        <v>552</v>
      </c>
      <c r="E266" s="627" t="s">
        <v>3575</v>
      </c>
      <c r="F266" s="628" t="s">
        <v>3576</v>
      </c>
      <c r="G266" s="627" t="s">
        <v>3652</v>
      </c>
      <c r="H266" s="627" t="s">
        <v>3653</v>
      </c>
      <c r="I266" s="629">
        <v>5.3949999999999996</v>
      </c>
      <c r="J266" s="629">
        <v>60</v>
      </c>
      <c r="K266" s="630">
        <v>320.60000000000002</v>
      </c>
    </row>
    <row r="267" spans="1:11" ht="14.4" customHeight="1" x14ac:dyDescent="0.3">
      <c r="A267" s="625" t="s">
        <v>525</v>
      </c>
      <c r="B267" s="626" t="s">
        <v>527</v>
      </c>
      <c r="C267" s="627" t="s">
        <v>551</v>
      </c>
      <c r="D267" s="628" t="s">
        <v>552</v>
      </c>
      <c r="E267" s="627" t="s">
        <v>3575</v>
      </c>
      <c r="F267" s="628" t="s">
        <v>3576</v>
      </c>
      <c r="G267" s="627" t="s">
        <v>3894</v>
      </c>
      <c r="H267" s="627" t="s">
        <v>3895</v>
      </c>
      <c r="I267" s="629">
        <v>63.66363636363635</v>
      </c>
      <c r="J267" s="629">
        <v>585</v>
      </c>
      <c r="K267" s="630">
        <v>36877.74</v>
      </c>
    </row>
    <row r="268" spans="1:11" ht="14.4" customHeight="1" x14ac:dyDescent="0.3">
      <c r="A268" s="625" t="s">
        <v>525</v>
      </c>
      <c r="B268" s="626" t="s">
        <v>527</v>
      </c>
      <c r="C268" s="627" t="s">
        <v>551</v>
      </c>
      <c r="D268" s="628" t="s">
        <v>552</v>
      </c>
      <c r="E268" s="627" t="s">
        <v>3575</v>
      </c>
      <c r="F268" s="628" t="s">
        <v>3576</v>
      </c>
      <c r="G268" s="627" t="s">
        <v>3896</v>
      </c>
      <c r="H268" s="627" t="s">
        <v>3897</v>
      </c>
      <c r="I268" s="629">
        <v>16.97</v>
      </c>
      <c r="J268" s="629">
        <v>10</v>
      </c>
      <c r="K268" s="630">
        <v>169.7</v>
      </c>
    </row>
    <row r="269" spans="1:11" ht="14.4" customHeight="1" x14ac:dyDescent="0.3">
      <c r="A269" s="625" t="s">
        <v>525</v>
      </c>
      <c r="B269" s="626" t="s">
        <v>527</v>
      </c>
      <c r="C269" s="627" t="s">
        <v>551</v>
      </c>
      <c r="D269" s="628" t="s">
        <v>552</v>
      </c>
      <c r="E269" s="627" t="s">
        <v>3575</v>
      </c>
      <c r="F269" s="628" t="s">
        <v>3576</v>
      </c>
      <c r="G269" s="627" t="s">
        <v>3898</v>
      </c>
      <c r="H269" s="627" t="s">
        <v>3899</v>
      </c>
      <c r="I269" s="629">
        <v>17</v>
      </c>
      <c r="J269" s="629">
        <v>20</v>
      </c>
      <c r="K269" s="630">
        <v>340</v>
      </c>
    </row>
    <row r="270" spans="1:11" ht="14.4" customHeight="1" x14ac:dyDescent="0.3">
      <c r="A270" s="625" t="s">
        <v>525</v>
      </c>
      <c r="B270" s="626" t="s">
        <v>527</v>
      </c>
      <c r="C270" s="627" t="s">
        <v>551</v>
      </c>
      <c r="D270" s="628" t="s">
        <v>552</v>
      </c>
      <c r="E270" s="627" t="s">
        <v>3575</v>
      </c>
      <c r="F270" s="628" t="s">
        <v>3576</v>
      </c>
      <c r="G270" s="627" t="s">
        <v>3900</v>
      </c>
      <c r="H270" s="627" t="s">
        <v>3901</v>
      </c>
      <c r="I270" s="629">
        <v>17.606666666666669</v>
      </c>
      <c r="J270" s="629">
        <v>30</v>
      </c>
      <c r="K270" s="630">
        <v>528.20000000000005</v>
      </c>
    </row>
    <row r="271" spans="1:11" ht="14.4" customHeight="1" x14ac:dyDescent="0.3">
      <c r="A271" s="625" t="s">
        <v>525</v>
      </c>
      <c r="B271" s="626" t="s">
        <v>527</v>
      </c>
      <c r="C271" s="627" t="s">
        <v>551</v>
      </c>
      <c r="D271" s="628" t="s">
        <v>552</v>
      </c>
      <c r="E271" s="627" t="s">
        <v>3575</v>
      </c>
      <c r="F271" s="628" t="s">
        <v>3576</v>
      </c>
      <c r="G271" s="627" t="s">
        <v>3902</v>
      </c>
      <c r="H271" s="627" t="s">
        <v>3903</v>
      </c>
      <c r="I271" s="629">
        <v>16.95</v>
      </c>
      <c r="J271" s="629">
        <v>20</v>
      </c>
      <c r="K271" s="630">
        <v>339</v>
      </c>
    </row>
    <row r="272" spans="1:11" ht="14.4" customHeight="1" x14ac:dyDescent="0.3">
      <c r="A272" s="625" t="s">
        <v>525</v>
      </c>
      <c r="B272" s="626" t="s">
        <v>527</v>
      </c>
      <c r="C272" s="627" t="s">
        <v>551</v>
      </c>
      <c r="D272" s="628" t="s">
        <v>552</v>
      </c>
      <c r="E272" s="627" t="s">
        <v>3575</v>
      </c>
      <c r="F272" s="628" t="s">
        <v>3576</v>
      </c>
      <c r="G272" s="627" t="s">
        <v>3904</v>
      </c>
      <c r="H272" s="627" t="s">
        <v>3905</v>
      </c>
      <c r="I272" s="629">
        <v>2.33</v>
      </c>
      <c r="J272" s="629">
        <v>100</v>
      </c>
      <c r="K272" s="630">
        <v>233</v>
      </c>
    </row>
    <row r="273" spans="1:11" ht="14.4" customHeight="1" x14ac:dyDescent="0.3">
      <c r="A273" s="625" t="s">
        <v>525</v>
      </c>
      <c r="B273" s="626" t="s">
        <v>527</v>
      </c>
      <c r="C273" s="627" t="s">
        <v>551</v>
      </c>
      <c r="D273" s="628" t="s">
        <v>552</v>
      </c>
      <c r="E273" s="627" t="s">
        <v>3575</v>
      </c>
      <c r="F273" s="628" t="s">
        <v>3576</v>
      </c>
      <c r="G273" s="627" t="s">
        <v>3906</v>
      </c>
      <c r="H273" s="627" t="s">
        <v>3907</v>
      </c>
      <c r="I273" s="629">
        <v>19.915000000000003</v>
      </c>
      <c r="J273" s="629">
        <v>250</v>
      </c>
      <c r="K273" s="630">
        <v>4800.5</v>
      </c>
    </row>
    <row r="274" spans="1:11" ht="14.4" customHeight="1" x14ac:dyDescent="0.3">
      <c r="A274" s="625" t="s">
        <v>525</v>
      </c>
      <c r="B274" s="626" t="s">
        <v>527</v>
      </c>
      <c r="C274" s="627" t="s">
        <v>551</v>
      </c>
      <c r="D274" s="628" t="s">
        <v>552</v>
      </c>
      <c r="E274" s="627" t="s">
        <v>3575</v>
      </c>
      <c r="F274" s="628" t="s">
        <v>3576</v>
      </c>
      <c r="G274" s="627" t="s">
        <v>3908</v>
      </c>
      <c r="H274" s="627" t="s">
        <v>3909</v>
      </c>
      <c r="I274" s="629">
        <v>159.72</v>
      </c>
      <c r="J274" s="629">
        <v>50</v>
      </c>
      <c r="K274" s="630">
        <v>7986</v>
      </c>
    </row>
    <row r="275" spans="1:11" ht="14.4" customHeight="1" x14ac:dyDescent="0.3">
      <c r="A275" s="625" t="s">
        <v>525</v>
      </c>
      <c r="B275" s="626" t="s">
        <v>527</v>
      </c>
      <c r="C275" s="627" t="s">
        <v>551</v>
      </c>
      <c r="D275" s="628" t="s">
        <v>552</v>
      </c>
      <c r="E275" s="627" t="s">
        <v>3575</v>
      </c>
      <c r="F275" s="628" t="s">
        <v>3576</v>
      </c>
      <c r="G275" s="627" t="s">
        <v>3910</v>
      </c>
      <c r="H275" s="627" t="s">
        <v>3911</v>
      </c>
      <c r="I275" s="629">
        <v>35.128</v>
      </c>
      <c r="J275" s="629">
        <v>1050</v>
      </c>
      <c r="K275" s="630">
        <v>37075.21</v>
      </c>
    </row>
    <row r="276" spans="1:11" ht="14.4" customHeight="1" x14ac:dyDescent="0.3">
      <c r="A276" s="625" t="s">
        <v>525</v>
      </c>
      <c r="B276" s="626" t="s">
        <v>527</v>
      </c>
      <c r="C276" s="627" t="s">
        <v>551</v>
      </c>
      <c r="D276" s="628" t="s">
        <v>552</v>
      </c>
      <c r="E276" s="627" t="s">
        <v>3575</v>
      </c>
      <c r="F276" s="628" t="s">
        <v>3576</v>
      </c>
      <c r="G276" s="627" t="s">
        <v>3656</v>
      </c>
      <c r="H276" s="627" t="s">
        <v>3657</v>
      </c>
      <c r="I276" s="629">
        <v>1.7690909090909088</v>
      </c>
      <c r="J276" s="629">
        <v>1650</v>
      </c>
      <c r="K276" s="630">
        <v>2915</v>
      </c>
    </row>
    <row r="277" spans="1:11" ht="14.4" customHeight="1" x14ac:dyDescent="0.3">
      <c r="A277" s="625" t="s">
        <v>525</v>
      </c>
      <c r="B277" s="626" t="s">
        <v>527</v>
      </c>
      <c r="C277" s="627" t="s">
        <v>551</v>
      </c>
      <c r="D277" s="628" t="s">
        <v>552</v>
      </c>
      <c r="E277" s="627" t="s">
        <v>3575</v>
      </c>
      <c r="F277" s="628" t="s">
        <v>3576</v>
      </c>
      <c r="G277" s="627" t="s">
        <v>3658</v>
      </c>
      <c r="H277" s="627" t="s">
        <v>3659</v>
      </c>
      <c r="I277" s="629">
        <v>1.7719999999999998</v>
      </c>
      <c r="J277" s="629">
        <v>300</v>
      </c>
      <c r="K277" s="630">
        <v>532</v>
      </c>
    </row>
    <row r="278" spans="1:11" ht="14.4" customHeight="1" x14ac:dyDescent="0.3">
      <c r="A278" s="625" t="s">
        <v>525</v>
      </c>
      <c r="B278" s="626" t="s">
        <v>527</v>
      </c>
      <c r="C278" s="627" t="s">
        <v>551</v>
      </c>
      <c r="D278" s="628" t="s">
        <v>552</v>
      </c>
      <c r="E278" s="627" t="s">
        <v>3575</v>
      </c>
      <c r="F278" s="628" t="s">
        <v>3576</v>
      </c>
      <c r="G278" s="627" t="s">
        <v>3912</v>
      </c>
      <c r="H278" s="627" t="s">
        <v>3913</v>
      </c>
      <c r="I278" s="629">
        <v>2.7475000000000001</v>
      </c>
      <c r="J278" s="629">
        <v>500</v>
      </c>
      <c r="K278" s="630">
        <v>1373.5</v>
      </c>
    </row>
    <row r="279" spans="1:11" ht="14.4" customHeight="1" x14ac:dyDescent="0.3">
      <c r="A279" s="625" t="s">
        <v>525</v>
      </c>
      <c r="B279" s="626" t="s">
        <v>527</v>
      </c>
      <c r="C279" s="627" t="s">
        <v>551</v>
      </c>
      <c r="D279" s="628" t="s">
        <v>552</v>
      </c>
      <c r="E279" s="627" t="s">
        <v>3575</v>
      </c>
      <c r="F279" s="628" t="s">
        <v>3576</v>
      </c>
      <c r="G279" s="627" t="s">
        <v>3660</v>
      </c>
      <c r="H279" s="627" t="s">
        <v>3661</v>
      </c>
      <c r="I279" s="629">
        <v>1.7514285714285713</v>
      </c>
      <c r="J279" s="629">
        <v>650</v>
      </c>
      <c r="K279" s="630">
        <v>1139</v>
      </c>
    </row>
    <row r="280" spans="1:11" ht="14.4" customHeight="1" x14ac:dyDescent="0.3">
      <c r="A280" s="625" t="s">
        <v>525</v>
      </c>
      <c r="B280" s="626" t="s">
        <v>527</v>
      </c>
      <c r="C280" s="627" t="s">
        <v>551</v>
      </c>
      <c r="D280" s="628" t="s">
        <v>552</v>
      </c>
      <c r="E280" s="627" t="s">
        <v>3575</v>
      </c>
      <c r="F280" s="628" t="s">
        <v>3576</v>
      </c>
      <c r="G280" s="627" t="s">
        <v>3662</v>
      </c>
      <c r="H280" s="627" t="s">
        <v>3663</v>
      </c>
      <c r="I280" s="629">
        <v>1.7333333333333334</v>
      </c>
      <c r="J280" s="629">
        <v>300</v>
      </c>
      <c r="K280" s="630">
        <v>520</v>
      </c>
    </row>
    <row r="281" spans="1:11" ht="14.4" customHeight="1" x14ac:dyDescent="0.3">
      <c r="A281" s="625" t="s">
        <v>525</v>
      </c>
      <c r="B281" s="626" t="s">
        <v>527</v>
      </c>
      <c r="C281" s="627" t="s">
        <v>551</v>
      </c>
      <c r="D281" s="628" t="s">
        <v>552</v>
      </c>
      <c r="E281" s="627" t="s">
        <v>3575</v>
      </c>
      <c r="F281" s="628" t="s">
        <v>3576</v>
      </c>
      <c r="G281" s="627" t="s">
        <v>3664</v>
      </c>
      <c r="H281" s="627" t="s">
        <v>3665</v>
      </c>
      <c r="I281" s="629">
        <v>1.754</v>
      </c>
      <c r="J281" s="629">
        <v>1100</v>
      </c>
      <c r="K281" s="630">
        <v>1929</v>
      </c>
    </row>
    <row r="282" spans="1:11" ht="14.4" customHeight="1" x14ac:dyDescent="0.3">
      <c r="A282" s="625" t="s">
        <v>525</v>
      </c>
      <c r="B282" s="626" t="s">
        <v>527</v>
      </c>
      <c r="C282" s="627" t="s">
        <v>551</v>
      </c>
      <c r="D282" s="628" t="s">
        <v>552</v>
      </c>
      <c r="E282" s="627" t="s">
        <v>3575</v>
      </c>
      <c r="F282" s="628" t="s">
        <v>3576</v>
      </c>
      <c r="G282" s="627" t="s">
        <v>3666</v>
      </c>
      <c r="H282" s="627" t="s">
        <v>3667</v>
      </c>
      <c r="I282" s="629">
        <v>0.01</v>
      </c>
      <c r="J282" s="629">
        <v>3000</v>
      </c>
      <c r="K282" s="630">
        <v>30</v>
      </c>
    </row>
    <row r="283" spans="1:11" ht="14.4" customHeight="1" x14ac:dyDescent="0.3">
      <c r="A283" s="625" t="s">
        <v>525</v>
      </c>
      <c r="B283" s="626" t="s">
        <v>527</v>
      </c>
      <c r="C283" s="627" t="s">
        <v>551</v>
      </c>
      <c r="D283" s="628" t="s">
        <v>552</v>
      </c>
      <c r="E283" s="627" t="s">
        <v>3575</v>
      </c>
      <c r="F283" s="628" t="s">
        <v>3576</v>
      </c>
      <c r="G283" s="627" t="s">
        <v>3914</v>
      </c>
      <c r="H283" s="627" t="s">
        <v>3915</v>
      </c>
      <c r="I283" s="629">
        <v>2.0255555555555551</v>
      </c>
      <c r="J283" s="629">
        <v>1800</v>
      </c>
      <c r="K283" s="630">
        <v>3658</v>
      </c>
    </row>
    <row r="284" spans="1:11" ht="14.4" customHeight="1" x14ac:dyDescent="0.3">
      <c r="A284" s="625" t="s">
        <v>525</v>
      </c>
      <c r="B284" s="626" t="s">
        <v>527</v>
      </c>
      <c r="C284" s="627" t="s">
        <v>551</v>
      </c>
      <c r="D284" s="628" t="s">
        <v>552</v>
      </c>
      <c r="E284" s="627" t="s">
        <v>3575</v>
      </c>
      <c r="F284" s="628" t="s">
        <v>3576</v>
      </c>
      <c r="G284" s="627" t="s">
        <v>3781</v>
      </c>
      <c r="H284" s="627" t="s">
        <v>3782</v>
      </c>
      <c r="I284" s="629">
        <v>2.7318181818181819</v>
      </c>
      <c r="J284" s="629">
        <v>2150</v>
      </c>
      <c r="K284" s="630">
        <v>5865.5</v>
      </c>
    </row>
    <row r="285" spans="1:11" ht="14.4" customHeight="1" x14ac:dyDescent="0.3">
      <c r="A285" s="625" t="s">
        <v>525</v>
      </c>
      <c r="B285" s="626" t="s">
        <v>527</v>
      </c>
      <c r="C285" s="627" t="s">
        <v>551</v>
      </c>
      <c r="D285" s="628" t="s">
        <v>552</v>
      </c>
      <c r="E285" s="627" t="s">
        <v>3575</v>
      </c>
      <c r="F285" s="628" t="s">
        <v>3576</v>
      </c>
      <c r="G285" s="627" t="s">
        <v>3668</v>
      </c>
      <c r="H285" s="627" t="s">
        <v>3669</v>
      </c>
      <c r="I285" s="629">
        <v>1.98</v>
      </c>
      <c r="J285" s="629">
        <v>950</v>
      </c>
      <c r="K285" s="630">
        <v>1877</v>
      </c>
    </row>
    <row r="286" spans="1:11" ht="14.4" customHeight="1" x14ac:dyDescent="0.3">
      <c r="A286" s="625" t="s">
        <v>525</v>
      </c>
      <c r="B286" s="626" t="s">
        <v>527</v>
      </c>
      <c r="C286" s="627" t="s">
        <v>551</v>
      </c>
      <c r="D286" s="628" t="s">
        <v>552</v>
      </c>
      <c r="E286" s="627" t="s">
        <v>3575</v>
      </c>
      <c r="F286" s="628" t="s">
        <v>3576</v>
      </c>
      <c r="G286" s="627" t="s">
        <v>3916</v>
      </c>
      <c r="H286" s="627" t="s">
        <v>3917</v>
      </c>
      <c r="I286" s="629">
        <v>8.76</v>
      </c>
      <c r="J286" s="629">
        <v>1250</v>
      </c>
      <c r="K286" s="630">
        <v>10950.779999999999</v>
      </c>
    </row>
    <row r="287" spans="1:11" ht="14.4" customHeight="1" x14ac:dyDescent="0.3">
      <c r="A287" s="625" t="s">
        <v>525</v>
      </c>
      <c r="B287" s="626" t="s">
        <v>527</v>
      </c>
      <c r="C287" s="627" t="s">
        <v>551</v>
      </c>
      <c r="D287" s="628" t="s">
        <v>552</v>
      </c>
      <c r="E287" s="627" t="s">
        <v>3575</v>
      </c>
      <c r="F287" s="628" t="s">
        <v>3576</v>
      </c>
      <c r="G287" s="627" t="s">
        <v>3918</v>
      </c>
      <c r="H287" s="627" t="s">
        <v>3919</v>
      </c>
      <c r="I287" s="629">
        <v>36.869090909090907</v>
      </c>
      <c r="J287" s="629">
        <v>1300</v>
      </c>
      <c r="K287" s="630">
        <v>47753</v>
      </c>
    </row>
    <row r="288" spans="1:11" ht="14.4" customHeight="1" x14ac:dyDescent="0.3">
      <c r="A288" s="625" t="s">
        <v>525</v>
      </c>
      <c r="B288" s="626" t="s">
        <v>527</v>
      </c>
      <c r="C288" s="627" t="s">
        <v>551</v>
      </c>
      <c r="D288" s="628" t="s">
        <v>552</v>
      </c>
      <c r="E288" s="627" t="s">
        <v>3575</v>
      </c>
      <c r="F288" s="628" t="s">
        <v>3576</v>
      </c>
      <c r="G288" s="627" t="s">
        <v>3783</v>
      </c>
      <c r="H288" s="627" t="s">
        <v>3784</v>
      </c>
      <c r="I288" s="629">
        <v>34.770000000000003</v>
      </c>
      <c r="J288" s="629">
        <v>1</v>
      </c>
      <c r="K288" s="630">
        <v>34.770000000000003</v>
      </c>
    </row>
    <row r="289" spans="1:11" ht="14.4" customHeight="1" x14ac:dyDescent="0.3">
      <c r="A289" s="625" t="s">
        <v>525</v>
      </c>
      <c r="B289" s="626" t="s">
        <v>527</v>
      </c>
      <c r="C289" s="627" t="s">
        <v>551</v>
      </c>
      <c r="D289" s="628" t="s">
        <v>552</v>
      </c>
      <c r="E289" s="627" t="s">
        <v>3575</v>
      </c>
      <c r="F289" s="628" t="s">
        <v>3576</v>
      </c>
      <c r="G289" s="627" t="s">
        <v>3672</v>
      </c>
      <c r="H289" s="627" t="s">
        <v>3673</v>
      </c>
      <c r="I289" s="629">
        <v>2.3677777777777775</v>
      </c>
      <c r="J289" s="629">
        <v>2300</v>
      </c>
      <c r="K289" s="630">
        <v>5350.1399999999994</v>
      </c>
    </row>
    <row r="290" spans="1:11" ht="14.4" customHeight="1" x14ac:dyDescent="0.3">
      <c r="A290" s="625" t="s">
        <v>525</v>
      </c>
      <c r="B290" s="626" t="s">
        <v>527</v>
      </c>
      <c r="C290" s="627" t="s">
        <v>551</v>
      </c>
      <c r="D290" s="628" t="s">
        <v>552</v>
      </c>
      <c r="E290" s="627" t="s">
        <v>3575</v>
      </c>
      <c r="F290" s="628" t="s">
        <v>3576</v>
      </c>
      <c r="G290" s="627" t="s">
        <v>3672</v>
      </c>
      <c r="H290" s="627" t="s">
        <v>3674</v>
      </c>
      <c r="I290" s="629">
        <v>2.1800000000000002</v>
      </c>
      <c r="J290" s="629">
        <v>500</v>
      </c>
      <c r="K290" s="630">
        <v>1090</v>
      </c>
    </row>
    <row r="291" spans="1:11" ht="14.4" customHeight="1" x14ac:dyDescent="0.3">
      <c r="A291" s="625" t="s">
        <v>525</v>
      </c>
      <c r="B291" s="626" t="s">
        <v>527</v>
      </c>
      <c r="C291" s="627" t="s">
        <v>551</v>
      </c>
      <c r="D291" s="628" t="s">
        <v>552</v>
      </c>
      <c r="E291" s="627" t="s">
        <v>3575</v>
      </c>
      <c r="F291" s="628" t="s">
        <v>3576</v>
      </c>
      <c r="G291" s="627" t="s">
        <v>3920</v>
      </c>
      <c r="H291" s="627" t="s">
        <v>3921</v>
      </c>
      <c r="I291" s="629">
        <v>649.77</v>
      </c>
      <c r="J291" s="629">
        <v>3</v>
      </c>
      <c r="K291" s="630">
        <v>1949.31</v>
      </c>
    </row>
    <row r="292" spans="1:11" ht="14.4" customHeight="1" x14ac:dyDescent="0.3">
      <c r="A292" s="625" t="s">
        <v>525</v>
      </c>
      <c r="B292" s="626" t="s">
        <v>527</v>
      </c>
      <c r="C292" s="627" t="s">
        <v>551</v>
      </c>
      <c r="D292" s="628" t="s">
        <v>552</v>
      </c>
      <c r="E292" s="627" t="s">
        <v>3575</v>
      </c>
      <c r="F292" s="628" t="s">
        <v>3576</v>
      </c>
      <c r="G292" s="627" t="s">
        <v>3922</v>
      </c>
      <c r="H292" s="627" t="s">
        <v>3923</v>
      </c>
      <c r="I292" s="629">
        <v>58.917500000000004</v>
      </c>
      <c r="J292" s="629">
        <v>200</v>
      </c>
      <c r="K292" s="630">
        <v>11782.99</v>
      </c>
    </row>
    <row r="293" spans="1:11" ht="14.4" customHeight="1" x14ac:dyDescent="0.3">
      <c r="A293" s="625" t="s">
        <v>525</v>
      </c>
      <c r="B293" s="626" t="s">
        <v>527</v>
      </c>
      <c r="C293" s="627" t="s">
        <v>551</v>
      </c>
      <c r="D293" s="628" t="s">
        <v>552</v>
      </c>
      <c r="E293" s="627" t="s">
        <v>3575</v>
      </c>
      <c r="F293" s="628" t="s">
        <v>3576</v>
      </c>
      <c r="G293" s="627" t="s">
        <v>3924</v>
      </c>
      <c r="H293" s="627" t="s">
        <v>3925</v>
      </c>
      <c r="I293" s="629">
        <v>9.6</v>
      </c>
      <c r="J293" s="629">
        <v>100</v>
      </c>
      <c r="K293" s="630">
        <v>960.48</v>
      </c>
    </row>
    <row r="294" spans="1:11" ht="14.4" customHeight="1" x14ac:dyDescent="0.3">
      <c r="A294" s="625" t="s">
        <v>525</v>
      </c>
      <c r="B294" s="626" t="s">
        <v>527</v>
      </c>
      <c r="C294" s="627" t="s">
        <v>551</v>
      </c>
      <c r="D294" s="628" t="s">
        <v>552</v>
      </c>
      <c r="E294" s="627" t="s">
        <v>3575</v>
      </c>
      <c r="F294" s="628" t="s">
        <v>3576</v>
      </c>
      <c r="G294" s="627" t="s">
        <v>3926</v>
      </c>
      <c r="H294" s="627" t="s">
        <v>3927</v>
      </c>
      <c r="I294" s="629">
        <v>34.729999999999997</v>
      </c>
      <c r="J294" s="629">
        <v>80</v>
      </c>
      <c r="K294" s="630">
        <v>2778</v>
      </c>
    </row>
    <row r="295" spans="1:11" ht="14.4" customHeight="1" x14ac:dyDescent="0.3">
      <c r="A295" s="625" t="s">
        <v>525</v>
      </c>
      <c r="B295" s="626" t="s">
        <v>527</v>
      </c>
      <c r="C295" s="627" t="s">
        <v>551</v>
      </c>
      <c r="D295" s="628" t="s">
        <v>552</v>
      </c>
      <c r="E295" s="627" t="s">
        <v>3575</v>
      </c>
      <c r="F295" s="628" t="s">
        <v>3576</v>
      </c>
      <c r="G295" s="627" t="s">
        <v>3928</v>
      </c>
      <c r="H295" s="627" t="s">
        <v>3929</v>
      </c>
      <c r="I295" s="629">
        <v>369.08199999999999</v>
      </c>
      <c r="J295" s="629">
        <v>140</v>
      </c>
      <c r="K295" s="630">
        <v>51519.59</v>
      </c>
    </row>
    <row r="296" spans="1:11" ht="14.4" customHeight="1" x14ac:dyDescent="0.3">
      <c r="A296" s="625" t="s">
        <v>525</v>
      </c>
      <c r="B296" s="626" t="s">
        <v>527</v>
      </c>
      <c r="C296" s="627" t="s">
        <v>551</v>
      </c>
      <c r="D296" s="628" t="s">
        <v>552</v>
      </c>
      <c r="E296" s="627" t="s">
        <v>3575</v>
      </c>
      <c r="F296" s="628" t="s">
        <v>3576</v>
      </c>
      <c r="G296" s="627" t="s">
        <v>3928</v>
      </c>
      <c r="H296" s="627" t="s">
        <v>3930</v>
      </c>
      <c r="I296" s="629">
        <v>365.27</v>
      </c>
      <c r="J296" s="629">
        <v>20</v>
      </c>
      <c r="K296" s="630">
        <v>7305.49</v>
      </c>
    </row>
    <row r="297" spans="1:11" ht="14.4" customHeight="1" x14ac:dyDescent="0.3">
      <c r="A297" s="625" t="s">
        <v>525</v>
      </c>
      <c r="B297" s="626" t="s">
        <v>527</v>
      </c>
      <c r="C297" s="627" t="s">
        <v>551</v>
      </c>
      <c r="D297" s="628" t="s">
        <v>552</v>
      </c>
      <c r="E297" s="627" t="s">
        <v>3575</v>
      </c>
      <c r="F297" s="628" t="s">
        <v>3576</v>
      </c>
      <c r="G297" s="627" t="s">
        <v>3931</v>
      </c>
      <c r="H297" s="627" t="s">
        <v>3932</v>
      </c>
      <c r="I297" s="629">
        <v>610.64499999999998</v>
      </c>
      <c r="J297" s="629">
        <v>80</v>
      </c>
      <c r="K297" s="630">
        <v>49464.83</v>
      </c>
    </row>
    <row r="298" spans="1:11" ht="14.4" customHeight="1" x14ac:dyDescent="0.3">
      <c r="A298" s="625" t="s">
        <v>525</v>
      </c>
      <c r="B298" s="626" t="s">
        <v>527</v>
      </c>
      <c r="C298" s="627" t="s">
        <v>551</v>
      </c>
      <c r="D298" s="628" t="s">
        <v>552</v>
      </c>
      <c r="E298" s="627" t="s">
        <v>3575</v>
      </c>
      <c r="F298" s="628" t="s">
        <v>3576</v>
      </c>
      <c r="G298" s="627" t="s">
        <v>3933</v>
      </c>
      <c r="H298" s="627" t="s">
        <v>3934</v>
      </c>
      <c r="I298" s="629">
        <v>263.56000000000006</v>
      </c>
      <c r="J298" s="629">
        <v>300</v>
      </c>
      <c r="K298" s="630">
        <v>79860.070000000007</v>
      </c>
    </row>
    <row r="299" spans="1:11" ht="14.4" customHeight="1" x14ac:dyDescent="0.3">
      <c r="A299" s="625" t="s">
        <v>525</v>
      </c>
      <c r="B299" s="626" t="s">
        <v>527</v>
      </c>
      <c r="C299" s="627" t="s">
        <v>551</v>
      </c>
      <c r="D299" s="628" t="s">
        <v>552</v>
      </c>
      <c r="E299" s="627" t="s">
        <v>3575</v>
      </c>
      <c r="F299" s="628" t="s">
        <v>3576</v>
      </c>
      <c r="G299" s="627" t="s">
        <v>3933</v>
      </c>
      <c r="H299" s="627" t="s">
        <v>3935</v>
      </c>
      <c r="I299" s="629">
        <v>266.2</v>
      </c>
      <c r="J299" s="629">
        <v>320</v>
      </c>
      <c r="K299" s="630">
        <v>85184</v>
      </c>
    </row>
    <row r="300" spans="1:11" ht="14.4" customHeight="1" x14ac:dyDescent="0.3">
      <c r="A300" s="625" t="s">
        <v>525</v>
      </c>
      <c r="B300" s="626" t="s">
        <v>527</v>
      </c>
      <c r="C300" s="627" t="s">
        <v>551</v>
      </c>
      <c r="D300" s="628" t="s">
        <v>552</v>
      </c>
      <c r="E300" s="627" t="s">
        <v>3575</v>
      </c>
      <c r="F300" s="628" t="s">
        <v>3576</v>
      </c>
      <c r="G300" s="627" t="s">
        <v>3675</v>
      </c>
      <c r="H300" s="627" t="s">
        <v>3676</v>
      </c>
      <c r="I300" s="629">
        <v>1.21</v>
      </c>
      <c r="J300" s="629">
        <v>120</v>
      </c>
      <c r="K300" s="630">
        <v>145.19999999999999</v>
      </c>
    </row>
    <row r="301" spans="1:11" ht="14.4" customHeight="1" x14ac:dyDescent="0.3">
      <c r="A301" s="625" t="s">
        <v>525</v>
      </c>
      <c r="B301" s="626" t="s">
        <v>527</v>
      </c>
      <c r="C301" s="627" t="s">
        <v>551</v>
      </c>
      <c r="D301" s="628" t="s">
        <v>552</v>
      </c>
      <c r="E301" s="627" t="s">
        <v>3575</v>
      </c>
      <c r="F301" s="628" t="s">
        <v>3576</v>
      </c>
      <c r="G301" s="627" t="s">
        <v>3936</v>
      </c>
      <c r="H301" s="627" t="s">
        <v>3937</v>
      </c>
      <c r="I301" s="629">
        <v>1.558888888888889</v>
      </c>
      <c r="J301" s="629">
        <v>4900</v>
      </c>
      <c r="K301" s="630">
        <v>7646</v>
      </c>
    </row>
    <row r="302" spans="1:11" ht="14.4" customHeight="1" x14ac:dyDescent="0.3">
      <c r="A302" s="625" t="s">
        <v>525</v>
      </c>
      <c r="B302" s="626" t="s">
        <v>527</v>
      </c>
      <c r="C302" s="627" t="s">
        <v>551</v>
      </c>
      <c r="D302" s="628" t="s">
        <v>552</v>
      </c>
      <c r="E302" s="627" t="s">
        <v>3575</v>
      </c>
      <c r="F302" s="628" t="s">
        <v>3576</v>
      </c>
      <c r="G302" s="627" t="s">
        <v>3936</v>
      </c>
      <c r="H302" s="627" t="s">
        <v>3938</v>
      </c>
      <c r="I302" s="629">
        <v>1.57</v>
      </c>
      <c r="J302" s="629">
        <v>1600</v>
      </c>
      <c r="K302" s="630">
        <v>2512</v>
      </c>
    </row>
    <row r="303" spans="1:11" ht="14.4" customHeight="1" x14ac:dyDescent="0.3">
      <c r="A303" s="625" t="s">
        <v>525</v>
      </c>
      <c r="B303" s="626" t="s">
        <v>527</v>
      </c>
      <c r="C303" s="627" t="s">
        <v>551</v>
      </c>
      <c r="D303" s="628" t="s">
        <v>552</v>
      </c>
      <c r="E303" s="627" t="s">
        <v>3575</v>
      </c>
      <c r="F303" s="628" t="s">
        <v>3576</v>
      </c>
      <c r="G303" s="627" t="s">
        <v>3939</v>
      </c>
      <c r="H303" s="627" t="s">
        <v>3940</v>
      </c>
      <c r="I303" s="629">
        <v>34.575714285714284</v>
      </c>
      <c r="J303" s="629">
        <v>360</v>
      </c>
      <c r="K303" s="630">
        <v>12445.78</v>
      </c>
    </row>
    <row r="304" spans="1:11" ht="14.4" customHeight="1" x14ac:dyDescent="0.3">
      <c r="A304" s="625" t="s">
        <v>525</v>
      </c>
      <c r="B304" s="626" t="s">
        <v>527</v>
      </c>
      <c r="C304" s="627" t="s">
        <v>551</v>
      </c>
      <c r="D304" s="628" t="s">
        <v>552</v>
      </c>
      <c r="E304" s="627" t="s">
        <v>3575</v>
      </c>
      <c r="F304" s="628" t="s">
        <v>3576</v>
      </c>
      <c r="G304" s="627" t="s">
        <v>3677</v>
      </c>
      <c r="H304" s="627" t="s">
        <v>3678</v>
      </c>
      <c r="I304" s="629">
        <v>5.0500000000000007</v>
      </c>
      <c r="J304" s="629">
        <v>3360</v>
      </c>
      <c r="K304" s="630">
        <v>17038</v>
      </c>
    </row>
    <row r="305" spans="1:11" ht="14.4" customHeight="1" x14ac:dyDescent="0.3">
      <c r="A305" s="625" t="s">
        <v>525</v>
      </c>
      <c r="B305" s="626" t="s">
        <v>527</v>
      </c>
      <c r="C305" s="627" t="s">
        <v>551</v>
      </c>
      <c r="D305" s="628" t="s">
        <v>552</v>
      </c>
      <c r="E305" s="627" t="s">
        <v>3575</v>
      </c>
      <c r="F305" s="628" t="s">
        <v>3576</v>
      </c>
      <c r="G305" s="627" t="s">
        <v>3941</v>
      </c>
      <c r="H305" s="627" t="s">
        <v>3942</v>
      </c>
      <c r="I305" s="629">
        <v>7.9884615384615394</v>
      </c>
      <c r="J305" s="629">
        <v>2440</v>
      </c>
      <c r="K305" s="630">
        <v>19535.800000000003</v>
      </c>
    </row>
    <row r="306" spans="1:11" ht="14.4" customHeight="1" x14ac:dyDescent="0.3">
      <c r="A306" s="625" t="s">
        <v>525</v>
      </c>
      <c r="B306" s="626" t="s">
        <v>527</v>
      </c>
      <c r="C306" s="627" t="s">
        <v>551</v>
      </c>
      <c r="D306" s="628" t="s">
        <v>552</v>
      </c>
      <c r="E306" s="627" t="s">
        <v>3575</v>
      </c>
      <c r="F306" s="628" t="s">
        <v>3576</v>
      </c>
      <c r="G306" s="627" t="s">
        <v>3785</v>
      </c>
      <c r="H306" s="627" t="s">
        <v>3786</v>
      </c>
      <c r="I306" s="629">
        <v>116.28</v>
      </c>
      <c r="J306" s="629">
        <v>3</v>
      </c>
      <c r="K306" s="630">
        <v>348.84</v>
      </c>
    </row>
    <row r="307" spans="1:11" ht="14.4" customHeight="1" x14ac:dyDescent="0.3">
      <c r="A307" s="625" t="s">
        <v>525</v>
      </c>
      <c r="B307" s="626" t="s">
        <v>527</v>
      </c>
      <c r="C307" s="627" t="s">
        <v>551</v>
      </c>
      <c r="D307" s="628" t="s">
        <v>552</v>
      </c>
      <c r="E307" s="627" t="s">
        <v>3575</v>
      </c>
      <c r="F307" s="628" t="s">
        <v>3576</v>
      </c>
      <c r="G307" s="627" t="s">
        <v>3943</v>
      </c>
      <c r="H307" s="627" t="s">
        <v>3944</v>
      </c>
      <c r="I307" s="629">
        <v>635.86</v>
      </c>
      <c r="J307" s="629">
        <v>90</v>
      </c>
      <c r="K307" s="630">
        <v>57226.950000000012</v>
      </c>
    </row>
    <row r="308" spans="1:11" ht="14.4" customHeight="1" x14ac:dyDescent="0.3">
      <c r="A308" s="625" t="s">
        <v>525</v>
      </c>
      <c r="B308" s="626" t="s">
        <v>527</v>
      </c>
      <c r="C308" s="627" t="s">
        <v>551</v>
      </c>
      <c r="D308" s="628" t="s">
        <v>552</v>
      </c>
      <c r="E308" s="627" t="s">
        <v>3575</v>
      </c>
      <c r="F308" s="628" t="s">
        <v>3576</v>
      </c>
      <c r="G308" s="627" t="s">
        <v>3945</v>
      </c>
      <c r="H308" s="627" t="s">
        <v>3946</v>
      </c>
      <c r="I308" s="629">
        <v>142.92500000000001</v>
      </c>
      <c r="J308" s="629">
        <v>280</v>
      </c>
      <c r="K308" s="630">
        <v>40258.890000000007</v>
      </c>
    </row>
    <row r="309" spans="1:11" ht="14.4" customHeight="1" x14ac:dyDescent="0.3">
      <c r="A309" s="625" t="s">
        <v>525</v>
      </c>
      <c r="B309" s="626" t="s">
        <v>527</v>
      </c>
      <c r="C309" s="627" t="s">
        <v>551</v>
      </c>
      <c r="D309" s="628" t="s">
        <v>552</v>
      </c>
      <c r="E309" s="627" t="s">
        <v>3575</v>
      </c>
      <c r="F309" s="628" t="s">
        <v>3576</v>
      </c>
      <c r="G309" s="627" t="s">
        <v>3945</v>
      </c>
      <c r="H309" s="627" t="s">
        <v>3947</v>
      </c>
      <c r="I309" s="629">
        <v>143.99</v>
      </c>
      <c r="J309" s="629">
        <v>100</v>
      </c>
      <c r="K309" s="630">
        <v>14399</v>
      </c>
    </row>
    <row r="310" spans="1:11" ht="14.4" customHeight="1" x14ac:dyDescent="0.3">
      <c r="A310" s="625" t="s">
        <v>525</v>
      </c>
      <c r="B310" s="626" t="s">
        <v>527</v>
      </c>
      <c r="C310" s="627" t="s">
        <v>551</v>
      </c>
      <c r="D310" s="628" t="s">
        <v>552</v>
      </c>
      <c r="E310" s="627" t="s">
        <v>3575</v>
      </c>
      <c r="F310" s="628" t="s">
        <v>3576</v>
      </c>
      <c r="G310" s="627" t="s">
        <v>3948</v>
      </c>
      <c r="H310" s="627" t="s">
        <v>3949</v>
      </c>
      <c r="I310" s="629">
        <v>21.24</v>
      </c>
      <c r="J310" s="629">
        <v>300</v>
      </c>
      <c r="K310" s="630">
        <v>6370.6500000000005</v>
      </c>
    </row>
    <row r="311" spans="1:11" ht="14.4" customHeight="1" x14ac:dyDescent="0.3">
      <c r="A311" s="625" t="s">
        <v>525</v>
      </c>
      <c r="B311" s="626" t="s">
        <v>527</v>
      </c>
      <c r="C311" s="627" t="s">
        <v>551</v>
      </c>
      <c r="D311" s="628" t="s">
        <v>552</v>
      </c>
      <c r="E311" s="627" t="s">
        <v>3575</v>
      </c>
      <c r="F311" s="628" t="s">
        <v>3576</v>
      </c>
      <c r="G311" s="627" t="s">
        <v>3950</v>
      </c>
      <c r="H311" s="627" t="s">
        <v>3951</v>
      </c>
      <c r="I311" s="629">
        <v>127.38</v>
      </c>
      <c r="J311" s="629">
        <v>70</v>
      </c>
      <c r="K311" s="630">
        <v>8916.36</v>
      </c>
    </row>
    <row r="312" spans="1:11" ht="14.4" customHeight="1" x14ac:dyDescent="0.3">
      <c r="A312" s="625" t="s">
        <v>525</v>
      </c>
      <c r="B312" s="626" t="s">
        <v>527</v>
      </c>
      <c r="C312" s="627" t="s">
        <v>551</v>
      </c>
      <c r="D312" s="628" t="s">
        <v>552</v>
      </c>
      <c r="E312" s="627" t="s">
        <v>3575</v>
      </c>
      <c r="F312" s="628" t="s">
        <v>3576</v>
      </c>
      <c r="G312" s="627" t="s">
        <v>3952</v>
      </c>
      <c r="H312" s="627" t="s">
        <v>3953</v>
      </c>
      <c r="I312" s="629">
        <v>23.150000000000002</v>
      </c>
      <c r="J312" s="629">
        <v>350</v>
      </c>
      <c r="K312" s="630">
        <v>8101.9699999999993</v>
      </c>
    </row>
    <row r="313" spans="1:11" ht="14.4" customHeight="1" x14ac:dyDescent="0.3">
      <c r="A313" s="625" t="s">
        <v>525</v>
      </c>
      <c r="B313" s="626" t="s">
        <v>527</v>
      </c>
      <c r="C313" s="627" t="s">
        <v>551</v>
      </c>
      <c r="D313" s="628" t="s">
        <v>552</v>
      </c>
      <c r="E313" s="627" t="s">
        <v>3575</v>
      </c>
      <c r="F313" s="628" t="s">
        <v>3576</v>
      </c>
      <c r="G313" s="627" t="s">
        <v>3954</v>
      </c>
      <c r="H313" s="627" t="s">
        <v>3955</v>
      </c>
      <c r="I313" s="629">
        <v>43.16</v>
      </c>
      <c r="J313" s="629">
        <v>300</v>
      </c>
      <c r="K313" s="630">
        <v>12948.22</v>
      </c>
    </row>
    <row r="314" spans="1:11" ht="14.4" customHeight="1" x14ac:dyDescent="0.3">
      <c r="A314" s="625" t="s">
        <v>525</v>
      </c>
      <c r="B314" s="626" t="s">
        <v>527</v>
      </c>
      <c r="C314" s="627" t="s">
        <v>551</v>
      </c>
      <c r="D314" s="628" t="s">
        <v>552</v>
      </c>
      <c r="E314" s="627" t="s">
        <v>3575</v>
      </c>
      <c r="F314" s="628" t="s">
        <v>3576</v>
      </c>
      <c r="G314" s="627" t="s">
        <v>3956</v>
      </c>
      <c r="H314" s="627" t="s">
        <v>3957</v>
      </c>
      <c r="I314" s="629">
        <v>406.55</v>
      </c>
      <c r="J314" s="629">
        <v>3</v>
      </c>
      <c r="K314" s="630">
        <v>1219.6600000000001</v>
      </c>
    </row>
    <row r="315" spans="1:11" ht="14.4" customHeight="1" x14ac:dyDescent="0.3">
      <c r="A315" s="625" t="s">
        <v>525</v>
      </c>
      <c r="B315" s="626" t="s">
        <v>527</v>
      </c>
      <c r="C315" s="627" t="s">
        <v>551</v>
      </c>
      <c r="D315" s="628" t="s">
        <v>552</v>
      </c>
      <c r="E315" s="627" t="s">
        <v>3575</v>
      </c>
      <c r="F315" s="628" t="s">
        <v>3576</v>
      </c>
      <c r="G315" s="627" t="s">
        <v>3958</v>
      </c>
      <c r="H315" s="627" t="s">
        <v>3959</v>
      </c>
      <c r="I315" s="629">
        <v>44.26</v>
      </c>
      <c r="J315" s="629">
        <v>150</v>
      </c>
      <c r="K315" s="630">
        <v>6639.25</v>
      </c>
    </row>
    <row r="316" spans="1:11" ht="14.4" customHeight="1" x14ac:dyDescent="0.3">
      <c r="A316" s="625" t="s">
        <v>525</v>
      </c>
      <c r="B316" s="626" t="s">
        <v>527</v>
      </c>
      <c r="C316" s="627" t="s">
        <v>551</v>
      </c>
      <c r="D316" s="628" t="s">
        <v>552</v>
      </c>
      <c r="E316" s="627" t="s">
        <v>3575</v>
      </c>
      <c r="F316" s="628" t="s">
        <v>3576</v>
      </c>
      <c r="G316" s="627" t="s">
        <v>3679</v>
      </c>
      <c r="H316" s="627" t="s">
        <v>3680</v>
      </c>
      <c r="I316" s="629">
        <v>17.98</v>
      </c>
      <c r="J316" s="629">
        <v>100</v>
      </c>
      <c r="K316" s="630">
        <v>1798</v>
      </c>
    </row>
    <row r="317" spans="1:11" ht="14.4" customHeight="1" x14ac:dyDescent="0.3">
      <c r="A317" s="625" t="s">
        <v>525</v>
      </c>
      <c r="B317" s="626" t="s">
        <v>527</v>
      </c>
      <c r="C317" s="627" t="s">
        <v>551</v>
      </c>
      <c r="D317" s="628" t="s">
        <v>552</v>
      </c>
      <c r="E317" s="627" t="s">
        <v>3575</v>
      </c>
      <c r="F317" s="628" t="s">
        <v>3576</v>
      </c>
      <c r="G317" s="627" t="s">
        <v>3787</v>
      </c>
      <c r="H317" s="627" t="s">
        <v>3788</v>
      </c>
      <c r="I317" s="629">
        <v>17.762</v>
      </c>
      <c r="J317" s="629">
        <v>350</v>
      </c>
      <c r="K317" s="630">
        <v>6238.5</v>
      </c>
    </row>
    <row r="318" spans="1:11" ht="14.4" customHeight="1" x14ac:dyDescent="0.3">
      <c r="A318" s="625" t="s">
        <v>525</v>
      </c>
      <c r="B318" s="626" t="s">
        <v>527</v>
      </c>
      <c r="C318" s="627" t="s">
        <v>551</v>
      </c>
      <c r="D318" s="628" t="s">
        <v>552</v>
      </c>
      <c r="E318" s="627" t="s">
        <v>3575</v>
      </c>
      <c r="F318" s="628" t="s">
        <v>3576</v>
      </c>
      <c r="G318" s="627" t="s">
        <v>3791</v>
      </c>
      <c r="H318" s="627" t="s">
        <v>3792</v>
      </c>
      <c r="I318" s="629">
        <v>14.985454545454546</v>
      </c>
      <c r="J318" s="629">
        <v>510</v>
      </c>
      <c r="K318" s="630">
        <v>7645.3</v>
      </c>
    </row>
    <row r="319" spans="1:11" ht="14.4" customHeight="1" x14ac:dyDescent="0.3">
      <c r="A319" s="625" t="s">
        <v>525</v>
      </c>
      <c r="B319" s="626" t="s">
        <v>527</v>
      </c>
      <c r="C319" s="627" t="s">
        <v>551</v>
      </c>
      <c r="D319" s="628" t="s">
        <v>552</v>
      </c>
      <c r="E319" s="627" t="s">
        <v>3575</v>
      </c>
      <c r="F319" s="628" t="s">
        <v>3576</v>
      </c>
      <c r="G319" s="627" t="s">
        <v>3960</v>
      </c>
      <c r="H319" s="627" t="s">
        <v>3961</v>
      </c>
      <c r="I319" s="629">
        <v>8.9600000000000009</v>
      </c>
      <c r="J319" s="629">
        <v>200</v>
      </c>
      <c r="K319" s="630">
        <v>1792</v>
      </c>
    </row>
    <row r="320" spans="1:11" ht="14.4" customHeight="1" x14ac:dyDescent="0.3">
      <c r="A320" s="625" t="s">
        <v>525</v>
      </c>
      <c r="B320" s="626" t="s">
        <v>527</v>
      </c>
      <c r="C320" s="627" t="s">
        <v>551</v>
      </c>
      <c r="D320" s="628" t="s">
        <v>552</v>
      </c>
      <c r="E320" s="627" t="s">
        <v>3575</v>
      </c>
      <c r="F320" s="628" t="s">
        <v>3576</v>
      </c>
      <c r="G320" s="627" t="s">
        <v>3962</v>
      </c>
      <c r="H320" s="627" t="s">
        <v>3963</v>
      </c>
      <c r="I320" s="629">
        <v>92.35</v>
      </c>
      <c r="J320" s="629">
        <v>40</v>
      </c>
      <c r="K320" s="630">
        <v>3694</v>
      </c>
    </row>
    <row r="321" spans="1:11" ht="14.4" customHeight="1" x14ac:dyDescent="0.3">
      <c r="A321" s="625" t="s">
        <v>525</v>
      </c>
      <c r="B321" s="626" t="s">
        <v>527</v>
      </c>
      <c r="C321" s="627" t="s">
        <v>551</v>
      </c>
      <c r="D321" s="628" t="s">
        <v>552</v>
      </c>
      <c r="E321" s="627" t="s">
        <v>3575</v>
      </c>
      <c r="F321" s="628" t="s">
        <v>3576</v>
      </c>
      <c r="G321" s="627" t="s">
        <v>3683</v>
      </c>
      <c r="H321" s="627" t="s">
        <v>3684</v>
      </c>
      <c r="I321" s="629">
        <v>2.84</v>
      </c>
      <c r="J321" s="629">
        <v>500</v>
      </c>
      <c r="K321" s="630">
        <v>1420.5</v>
      </c>
    </row>
    <row r="322" spans="1:11" ht="14.4" customHeight="1" x14ac:dyDescent="0.3">
      <c r="A322" s="625" t="s">
        <v>525</v>
      </c>
      <c r="B322" s="626" t="s">
        <v>527</v>
      </c>
      <c r="C322" s="627" t="s">
        <v>551</v>
      </c>
      <c r="D322" s="628" t="s">
        <v>552</v>
      </c>
      <c r="E322" s="627" t="s">
        <v>3575</v>
      </c>
      <c r="F322" s="628" t="s">
        <v>3576</v>
      </c>
      <c r="G322" s="627" t="s">
        <v>3683</v>
      </c>
      <c r="H322" s="627" t="s">
        <v>3685</v>
      </c>
      <c r="I322" s="629">
        <v>2.835</v>
      </c>
      <c r="J322" s="629">
        <v>100</v>
      </c>
      <c r="K322" s="630">
        <v>283.5</v>
      </c>
    </row>
    <row r="323" spans="1:11" ht="14.4" customHeight="1" x14ac:dyDescent="0.3">
      <c r="A323" s="625" t="s">
        <v>525</v>
      </c>
      <c r="B323" s="626" t="s">
        <v>527</v>
      </c>
      <c r="C323" s="627" t="s">
        <v>551</v>
      </c>
      <c r="D323" s="628" t="s">
        <v>552</v>
      </c>
      <c r="E323" s="627" t="s">
        <v>3575</v>
      </c>
      <c r="F323" s="628" t="s">
        <v>3576</v>
      </c>
      <c r="G323" s="627" t="s">
        <v>3686</v>
      </c>
      <c r="H323" s="627" t="s">
        <v>3687</v>
      </c>
      <c r="I323" s="629">
        <v>13.18857142857143</v>
      </c>
      <c r="J323" s="629">
        <v>110</v>
      </c>
      <c r="K323" s="630">
        <v>1449.6000000000001</v>
      </c>
    </row>
    <row r="324" spans="1:11" ht="14.4" customHeight="1" x14ac:dyDescent="0.3">
      <c r="A324" s="625" t="s">
        <v>525</v>
      </c>
      <c r="B324" s="626" t="s">
        <v>527</v>
      </c>
      <c r="C324" s="627" t="s">
        <v>551</v>
      </c>
      <c r="D324" s="628" t="s">
        <v>552</v>
      </c>
      <c r="E324" s="627" t="s">
        <v>3575</v>
      </c>
      <c r="F324" s="628" t="s">
        <v>3576</v>
      </c>
      <c r="G324" s="627" t="s">
        <v>3688</v>
      </c>
      <c r="H324" s="627" t="s">
        <v>3689</v>
      </c>
      <c r="I324" s="629">
        <v>13.135000000000002</v>
      </c>
      <c r="J324" s="629">
        <v>80</v>
      </c>
      <c r="K324" s="630">
        <v>1048.2</v>
      </c>
    </row>
    <row r="325" spans="1:11" ht="14.4" customHeight="1" x14ac:dyDescent="0.3">
      <c r="A325" s="625" t="s">
        <v>525</v>
      </c>
      <c r="B325" s="626" t="s">
        <v>527</v>
      </c>
      <c r="C325" s="627" t="s">
        <v>551</v>
      </c>
      <c r="D325" s="628" t="s">
        <v>552</v>
      </c>
      <c r="E325" s="627" t="s">
        <v>3575</v>
      </c>
      <c r="F325" s="628" t="s">
        <v>3576</v>
      </c>
      <c r="G325" s="627" t="s">
        <v>3690</v>
      </c>
      <c r="H325" s="627" t="s">
        <v>3691</v>
      </c>
      <c r="I325" s="629">
        <v>13.18</v>
      </c>
      <c r="J325" s="629">
        <v>22</v>
      </c>
      <c r="K325" s="630">
        <v>289.91999999999996</v>
      </c>
    </row>
    <row r="326" spans="1:11" ht="14.4" customHeight="1" x14ac:dyDescent="0.3">
      <c r="A326" s="625" t="s">
        <v>525</v>
      </c>
      <c r="B326" s="626" t="s">
        <v>527</v>
      </c>
      <c r="C326" s="627" t="s">
        <v>551</v>
      </c>
      <c r="D326" s="628" t="s">
        <v>552</v>
      </c>
      <c r="E326" s="627" t="s">
        <v>3575</v>
      </c>
      <c r="F326" s="628" t="s">
        <v>3576</v>
      </c>
      <c r="G326" s="627" t="s">
        <v>3692</v>
      </c>
      <c r="H326" s="627" t="s">
        <v>3693</v>
      </c>
      <c r="I326" s="629">
        <v>1.5511111111111113</v>
      </c>
      <c r="J326" s="629">
        <v>5250</v>
      </c>
      <c r="K326" s="630">
        <v>8142.75</v>
      </c>
    </row>
    <row r="327" spans="1:11" ht="14.4" customHeight="1" x14ac:dyDescent="0.3">
      <c r="A327" s="625" t="s">
        <v>525</v>
      </c>
      <c r="B327" s="626" t="s">
        <v>527</v>
      </c>
      <c r="C327" s="627" t="s">
        <v>551</v>
      </c>
      <c r="D327" s="628" t="s">
        <v>552</v>
      </c>
      <c r="E327" s="627" t="s">
        <v>3575</v>
      </c>
      <c r="F327" s="628" t="s">
        <v>3576</v>
      </c>
      <c r="G327" s="627" t="s">
        <v>3692</v>
      </c>
      <c r="H327" s="627" t="s">
        <v>3694</v>
      </c>
      <c r="I327" s="629">
        <v>1.55</v>
      </c>
      <c r="J327" s="629">
        <v>1050</v>
      </c>
      <c r="K327" s="630">
        <v>1627.5</v>
      </c>
    </row>
    <row r="328" spans="1:11" ht="14.4" customHeight="1" x14ac:dyDescent="0.3">
      <c r="A328" s="625" t="s">
        <v>525</v>
      </c>
      <c r="B328" s="626" t="s">
        <v>527</v>
      </c>
      <c r="C328" s="627" t="s">
        <v>551</v>
      </c>
      <c r="D328" s="628" t="s">
        <v>552</v>
      </c>
      <c r="E328" s="627" t="s">
        <v>3575</v>
      </c>
      <c r="F328" s="628" t="s">
        <v>3576</v>
      </c>
      <c r="G328" s="627" t="s">
        <v>3795</v>
      </c>
      <c r="H328" s="627" t="s">
        <v>3796</v>
      </c>
      <c r="I328" s="629">
        <v>21.212</v>
      </c>
      <c r="J328" s="629">
        <v>85</v>
      </c>
      <c r="K328" s="630">
        <v>1801.75</v>
      </c>
    </row>
    <row r="329" spans="1:11" ht="14.4" customHeight="1" x14ac:dyDescent="0.3">
      <c r="A329" s="625" t="s">
        <v>525</v>
      </c>
      <c r="B329" s="626" t="s">
        <v>527</v>
      </c>
      <c r="C329" s="627" t="s">
        <v>551</v>
      </c>
      <c r="D329" s="628" t="s">
        <v>552</v>
      </c>
      <c r="E329" s="627" t="s">
        <v>3575</v>
      </c>
      <c r="F329" s="628" t="s">
        <v>3576</v>
      </c>
      <c r="G329" s="627" t="s">
        <v>3795</v>
      </c>
      <c r="H329" s="627" t="s">
        <v>3964</v>
      </c>
      <c r="I329" s="629">
        <v>21.234999999999999</v>
      </c>
      <c r="J329" s="629">
        <v>15</v>
      </c>
      <c r="K329" s="630">
        <v>318.5</v>
      </c>
    </row>
    <row r="330" spans="1:11" ht="14.4" customHeight="1" x14ac:dyDescent="0.3">
      <c r="A330" s="625" t="s">
        <v>525</v>
      </c>
      <c r="B330" s="626" t="s">
        <v>527</v>
      </c>
      <c r="C330" s="627" t="s">
        <v>551</v>
      </c>
      <c r="D330" s="628" t="s">
        <v>552</v>
      </c>
      <c r="E330" s="627" t="s">
        <v>3575</v>
      </c>
      <c r="F330" s="628" t="s">
        <v>3576</v>
      </c>
      <c r="G330" s="627" t="s">
        <v>3797</v>
      </c>
      <c r="H330" s="627" t="s">
        <v>3798</v>
      </c>
      <c r="I330" s="629">
        <v>20.9175</v>
      </c>
      <c r="J330" s="629">
        <v>350</v>
      </c>
      <c r="K330" s="630">
        <v>7368</v>
      </c>
    </row>
    <row r="331" spans="1:11" ht="14.4" customHeight="1" x14ac:dyDescent="0.3">
      <c r="A331" s="625" t="s">
        <v>525</v>
      </c>
      <c r="B331" s="626" t="s">
        <v>527</v>
      </c>
      <c r="C331" s="627" t="s">
        <v>551</v>
      </c>
      <c r="D331" s="628" t="s">
        <v>552</v>
      </c>
      <c r="E331" s="627" t="s">
        <v>3575</v>
      </c>
      <c r="F331" s="628" t="s">
        <v>3576</v>
      </c>
      <c r="G331" s="627" t="s">
        <v>3797</v>
      </c>
      <c r="H331" s="627" t="s">
        <v>3965</v>
      </c>
      <c r="I331" s="629">
        <v>21.24</v>
      </c>
      <c r="J331" s="629">
        <v>200</v>
      </c>
      <c r="K331" s="630">
        <v>4248</v>
      </c>
    </row>
    <row r="332" spans="1:11" ht="14.4" customHeight="1" x14ac:dyDescent="0.3">
      <c r="A332" s="625" t="s">
        <v>525</v>
      </c>
      <c r="B332" s="626" t="s">
        <v>527</v>
      </c>
      <c r="C332" s="627" t="s">
        <v>551</v>
      </c>
      <c r="D332" s="628" t="s">
        <v>552</v>
      </c>
      <c r="E332" s="627" t="s">
        <v>3575</v>
      </c>
      <c r="F332" s="628" t="s">
        <v>3576</v>
      </c>
      <c r="G332" s="627" t="s">
        <v>3966</v>
      </c>
      <c r="H332" s="627" t="s">
        <v>3967</v>
      </c>
      <c r="I332" s="629">
        <v>8.2116666666666678</v>
      </c>
      <c r="J332" s="629">
        <v>500</v>
      </c>
      <c r="K332" s="630">
        <v>4099.5</v>
      </c>
    </row>
    <row r="333" spans="1:11" ht="14.4" customHeight="1" x14ac:dyDescent="0.3">
      <c r="A333" s="625" t="s">
        <v>525</v>
      </c>
      <c r="B333" s="626" t="s">
        <v>527</v>
      </c>
      <c r="C333" s="627" t="s">
        <v>551</v>
      </c>
      <c r="D333" s="628" t="s">
        <v>552</v>
      </c>
      <c r="E333" s="627" t="s">
        <v>3575</v>
      </c>
      <c r="F333" s="628" t="s">
        <v>3576</v>
      </c>
      <c r="G333" s="627" t="s">
        <v>3968</v>
      </c>
      <c r="H333" s="627" t="s">
        <v>3969</v>
      </c>
      <c r="I333" s="629">
        <v>8.9700000000000006</v>
      </c>
      <c r="J333" s="629">
        <v>10</v>
      </c>
      <c r="K333" s="630">
        <v>89.7</v>
      </c>
    </row>
    <row r="334" spans="1:11" ht="14.4" customHeight="1" x14ac:dyDescent="0.3">
      <c r="A334" s="625" t="s">
        <v>525</v>
      </c>
      <c r="B334" s="626" t="s">
        <v>527</v>
      </c>
      <c r="C334" s="627" t="s">
        <v>551</v>
      </c>
      <c r="D334" s="628" t="s">
        <v>552</v>
      </c>
      <c r="E334" s="627" t="s">
        <v>3575</v>
      </c>
      <c r="F334" s="628" t="s">
        <v>3576</v>
      </c>
      <c r="G334" s="627" t="s">
        <v>3970</v>
      </c>
      <c r="H334" s="627" t="s">
        <v>3971</v>
      </c>
      <c r="I334" s="629">
        <v>612.22</v>
      </c>
      <c r="J334" s="629">
        <v>40</v>
      </c>
      <c r="K334" s="630">
        <v>23614.36</v>
      </c>
    </row>
    <row r="335" spans="1:11" ht="14.4" customHeight="1" x14ac:dyDescent="0.3">
      <c r="A335" s="625" t="s">
        <v>525</v>
      </c>
      <c r="B335" s="626" t="s">
        <v>527</v>
      </c>
      <c r="C335" s="627" t="s">
        <v>551</v>
      </c>
      <c r="D335" s="628" t="s">
        <v>552</v>
      </c>
      <c r="E335" s="627" t="s">
        <v>3575</v>
      </c>
      <c r="F335" s="628" t="s">
        <v>3576</v>
      </c>
      <c r="G335" s="627" t="s">
        <v>3972</v>
      </c>
      <c r="H335" s="627" t="s">
        <v>3973</v>
      </c>
      <c r="I335" s="629">
        <v>6.3450000000000006</v>
      </c>
      <c r="J335" s="629">
        <v>30</v>
      </c>
      <c r="K335" s="630">
        <v>190.10000000000002</v>
      </c>
    </row>
    <row r="336" spans="1:11" ht="14.4" customHeight="1" x14ac:dyDescent="0.3">
      <c r="A336" s="625" t="s">
        <v>525</v>
      </c>
      <c r="B336" s="626" t="s">
        <v>527</v>
      </c>
      <c r="C336" s="627" t="s">
        <v>551</v>
      </c>
      <c r="D336" s="628" t="s">
        <v>552</v>
      </c>
      <c r="E336" s="627" t="s">
        <v>3575</v>
      </c>
      <c r="F336" s="628" t="s">
        <v>3576</v>
      </c>
      <c r="G336" s="627" t="s">
        <v>3972</v>
      </c>
      <c r="H336" s="627" t="s">
        <v>3974</v>
      </c>
      <c r="I336" s="629">
        <v>6.65</v>
      </c>
      <c r="J336" s="629">
        <v>30</v>
      </c>
      <c r="K336" s="630">
        <v>199.5</v>
      </c>
    </row>
    <row r="337" spans="1:11" ht="14.4" customHeight="1" x14ac:dyDescent="0.3">
      <c r="A337" s="625" t="s">
        <v>525</v>
      </c>
      <c r="B337" s="626" t="s">
        <v>527</v>
      </c>
      <c r="C337" s="627" t="s">
        <v>551</v>
      </c>
      <c r="D337" s="628" t="s">
        <v>552</v>
      </c>
      <c r="E337" s="627" t="s">
        <v>3575</v>
      </c>
      <c r="F337" s="628" t="s">
        <v>3576</v>
      </c>
      <c r="G337" s="627" t="s">
        <v>3695</v>
      </c>
      <c r="H337" s="627" t="s">
        <v>3696</v>
      </c>
      <c r="I337" s="629">
        <v>11.302857142857141</v>
      </c>
      <c r="J337" s="629">
        <v>1750</v>
      </c>
      <c r="K337" s="630">
        <v>19747.5</v>
      </c>
    </row>
    <row r="338" spans="1:11" ht="14.4" customHeight="1" x14ac:dyDescent="0.3">
      <c r="A338" s="625" t="s">
        <v>525</v>
      </c>
      <c r="B338" s="626" t="s">
        <v>527</v>
      </c>
      <c r="C338" s="627" t="s">
        <v>551</v>
      </c>
      <c r="D338" s="628" t="s">
        <v>552</v>
      </c>
      <c r="E338" s="627" t="s">
        <v>3575</v>
      </c>
      <c r="F338" s="628" t="s">
        <v>3576</v>
      </c>
      <c r="G338" s="627" t="s">
        <v>3695</v>
      </c>
      <c r="H338" s="627" t="s">
        <v>3697</v>
      </c>
      <c r="I338" s="629">
        <v>11.42</v>
      </c>
      <c r="J338" s="629">
        <v>650</v>
      </c>
      <c r="K338" s="630">
        <v>7423</v>
      </c>
    </row>
    <row r="339" spans="1:11" ht="14.4" customHeight="1" x14ac:dyDescent="0.3">
      <c r="A339" s="625" t="s">
        <v>525</v>
      </c>
      <c r="B339" s="626" t="s">
        <v>527</v>
      </c>
      <c r="C339" s="627" t="s">
        <v>551</v>
      </c>
      <c r="D339" s="628" t="s">
        <v>552</v>
      </c>
      <c r="E339" s="627" t="s">
        <v>3575</v>
      </c>
      <c r="F339" s="628" t="s">
        <v>3576</v>
      </c>
      <c r="G339" s="627" t="s">
        <v>3975</v>
      </c>
      <c r="H339" s="627" t="s">
        <v>3976</v>
      </c>
      <c r="I339" s="629">
        <v>18.150000000000002</v>
      </c>
      <c r="J339" s="629">
        <v>1500</v>
      </c>
      <c r="K339" s="630">
        <v>27225</v>
      </c>
    </row>
    <row r="340" spans="1:11" ht="14.4" customHeight="1" x14ac:dyDescent="0.3">
      <c r="A340" s="625" t="s">
        <v>525</v>
      </c>
      <c r="B340" s="626" t="s">
        <v>527</v>
      </c>
      <c r="C340" s="627" t="s">
        <v>551</v>
      </c>
      <c r="D340" s="628" t="s">
        <v>552</v>
      </c>
      <c r="E340" s="627" t="s">
        <v>3575</v>
      </c>
      <c r="F340" s="628" t="s">
        <v>3576</v>
      </c>
      <c r="G340" s="627" t="s">
        <v>3975</v>
      </c>
      <c r="H340" s="627" t="s">
        <v>3977</v>
      </c>
      <c r="I340" s="629">
        <v>18.149999999999999</v>
      </c>
      <c r="J340" s="629">
        <v>200</v>
      </c>
      <c r="K340" s="630">
        <v>3630</v>
      </c>
    </row>
    <row r="341" spans="1:11" ht="14.4" customHeight="1" x14ac:dyDescent="0.3">
      <c r="A341" s="625" t="s">
        <v>525</v>
      </c>
      <c r="B341" s="626" t="s">
        <v>527</v>
      </c>
      <c r="C341" s="627" t="s">
        <v>551</v>
      </c>
      <c r="D341" s="628" t="s">
        <v>552</v>
      </c>
      <c r="E341" s="627" t="s">
        <v>3575</v>
      </c>
      <c r="F341" s="628" t="s">
        <v>3576</v>
      </c>
      <c r="G341" s="627" t="s">
        <v>3978</v>
      </c>
      <c r="H341" s="627" t="s">
        <v>3979</v>
      </c>
      <c r="I341" s="629">
        <v>6.375</v>
      </c>
      <c r="J341" s="629">
        <v>30</v>
      </c>
      <c r="K341" s="630">
        <v>190.7</v>
      </c>
    </row>
    <row r="342" spans="1:11" ht="14.4" customHeight="1" x14ac:dyDescent="0.3">
      <c r="A342" s="625" t="s">
        <v>525</v>
      </c>
      <c r="B342" s="626" t="s">
        <v>527</v>
      </c>
      <c r="C342" s="627" t="s">
        <v>551</v>
      </c>
      <c r="D342" s="628" t="s">
        <v>552</v>
      </c>
      <c r="E342" s="627" t="s">
        <v>3575</v>
      </c>
      <c r="F342" s="628" t="s">
        <v>3576</v>
      </c>
      <c r="G342" s="627" t="s">
        <v>3978</v>
      </c>
      <c r="H342" s="627" t="s">
        <v>3980</v>
      </c>
      <c r="I342" s="629">
        <v>6.64</v>
      </c>
      <c r="J342" s="629">
        <v>20</v>
      </c>
      <c r="K342" s="630">
        <v>132.80000000000001</v>
      </c>
    </row>
    <row r="343" spans="1:11" ht="14.4" customHeight="1" x14ac:dyDescent="0.3">
      <c r="A343" s="625" t="s">
        <v>525</v>
      </c>
      <c r="B343" s="626" t="s">
        <v>527</v>
      </c>
      <c r="C343" s="627" t="s">
        <v>551</v>
      </c>
      <c r="D343" s="628" t="s">
        <v>552</v>
      </c>
      <c r="E343" s="627" t="s">
        <v>3575</v>
      </c>
      <c r="F343" s="628" t="s">
        <v>3576</v>
      </c>
      <c r="G343" s="627" t="s">
        <v>3981</v>
      </c>
      <c r="H343" s="627" t="s">
        <v>3982</v>
      </c>
      <c r="I343" s="629">
        <v>6.65</v>
      </c>
      <c r="J343" s="629">
        <v>20</v>
      </c>
      <c r="K343" s="630">
        <v>133</v>
      </c>
    </row>
    <row r="344" spans="1:11" ht="14.4" customHeight="1" x14ac:dyDescent="0.3">
      <c r="A344" s="625" t="s">
        <v>525</v>
      </c>
      <c r="B344" s="626" t="s">
        <v>527</v>
      </c>
      <c r="C344" s="627" t="s">
        <v>551</v>
      </c>
      <c r="D344" s="628" t="s">
        <v>552</v>
      </c>
      <c r="E344" s="627" t="s">
        <v>3575</v>
      </c>
      <c r="F344" s="628" t="s">
        <v>3576</v>
      </c>
      <c r="G344" s="627" t="s">
        <v>3983</v>
      </c>
      <c r="H344" s="627" t="s">
        <v>3984</v>
      </c>
      <c r="I344" s="629">
        <v>6.65</v>
      </c>
      <c r="J344" s="629">
        <v>10</v>
      </c>
      <c r="K344" s="630">
        <v>66.55</v>
      </c>
    </row>
    <row r="345" spans="1:11" ht="14.4" customHeight="1" x14ac:dyDescent="0.3">
      <c r="A345" s="625" t="s">
        <v>525</v>
      </c>
      <c r="B345" s="626" t="s">
        <v>527</v>
      </c>
      <c r="C345" s="627" t="s">
        <v>551</v>
      </c>
      <c r="D345" s="628" t="s">
        <v>552</v>
      </c>
      <c r="E345" s="627" t="s">
        <v>3575</v>
      </c>
      <c r="F345" s="628" t="s">
        <v>3576</v>
      </c>
      <c r="G345" s="627" t="s">
        <v>3985</v>
      </c>
      <c r="H345" s="627" t="s">
        <v>3986</v>
      </c>
      <c r="I345" s="629">
        <v>114.95</v>
      </c>
      <c r="J345" s="629">
        <v>50</v>
      </c>
      <c r="K345" s="630">
        <v>5747.5</v>
      </c>
    </row>
    <row r="346" spans="1:11" ht="14.4" customHeight="1" x14ac:dyDescent="0.3">
      <c r="A346" s="625" t="s">
        <v>525</v>
      </c>
      <c r="B346" s="626" t="s">
        <v>527</v>
      </c>
      <c r="C346" s="627" t="s">
        <v>551</v>
      </c>
      <c r="D346" s="628" t="s">
        <v>552</v>
      </c>
      <c r="E346" s="627" t="s">
        <v>3575</v>
      </c>
      <c r="F346" s="628" t="s">
        <v>3576</v>
      </c>
      <c r="G346" s="627" t="s">
        <v>3987</v>
      </c>
      <c r="H346" s="627" t="s">
        <v>3988</v>
      </c>
      <c r="I346" s="629">
        <v>0.4615384615384614</v>
      </c>
      <c r="J346" s="629">
        <v>11800</v>
      </c>
      <c r="K346" s="630">
        <v>5460</v>
      </c>
    </row>
    <row r="347" spans="1:11" ht="14.4" customHeight="1" x14ac:dyDescent="0.3">
      <c r="A347" s="625" t="s">
        <v>525</v>
      </c>
      <c r="B347" s="626" t="s">
        <v>527</v>
      </c>
      <c r="C347" s="627" t="s">
        <v>551</v>
      </c>
      <c r="D347" s="628" t="s">
        <v>552</v>
      </c>
      <c r="E347" s="627" t="s">
        <v>3575</v>
      </c>
      <c r="F347" s="628" t="s">
        <v>3576</v>
      </c>
      <c r="G347" s="627" t="s">
        <v>3989</v>
      </c>
      <c r="H347" s="627" t="s">
        <v>3990</v>
      </c>
      <c r="I347" s="629">
        <v>2.59</v>
      </c>
      <c r="J347" s="629">
        <v>400</v>
      </c>
      <c r="K347" s="630">
        <v>1034</v>
      </c>
    </row>
    <row r="348" spans="1:11" ht="14.4" customHeight="1" x14ac:dyDescent="0.3">
      <c r="A348" s="625" t="s">
        <v>525</v>
      </c>
      <c r="B348" s="626" t="s">
        <v>527</v>
      </c>
      <c r="C348" s="627" t="s">
        <v>551</v>
      </c>
      <c r="D348" s="628" t="s">
        <v>552</v>
      </c>
      <c r="E348" s="627" t="s">
        <v>3575</v>
      </c>
      <c r="F348" s="628" t="s">
        <v>3576</v>
      </c>
      <c r="G348" s="627" t="s">
        <v>3991</v>
      </c>
      <c r="H348" s="627" t="s">
        <v>3992</v>
      </c>
      <c r="I348" s="629">
        <v>2.5723076923076933</v>
      </c>
      <c r="J348" s="629">
        <v>5800</v>
      </c>
      <c r="K348" s="630">
        <v>14946</v>
      </c>
    </row>
    <row r="349" spans="1:11" ht="14.4" customHeight="1" x14ac:dyDescent="0.3">
      <c r="A349" s="625" t="s">
        <v>525</v>
      </c>
      <c r="B349" s="626" t="s">
        <v>527</v>
      </c>
      <c r="C349" s="627" t="s">
        <v>551</v>
      </c>
      <c r="D349" s="628" t="s">
        <v>552</v>
      </c>
      <c r="E349" s="627" t="s">
        <v>3575</v>
      </c>
      <c r="F349" s="628" t="s">
        <v>3576</v>
      </c>
      <c r="G349" s="627" t="s">
        <v>3993</v>
      </c>
      <c r="H349" s="627" t="s">
        <v>3994</v>
      </c>
      <c r="I349" s="629">
        <v>2.5610000000000008</v>
      </c>
      <c r="J349" s="629">
        <v>4400</v>
      </c>
      <c r="K349" s="630">
        <v>11296</v>
      </c>
    </row>
    <row r="350" spans="1:11" ht="14.4" customHeight="1" x14ac:dyDescent="0.3">
      <c r="A350" s="625" t="s">
        <v>525</v>
      </c>
      <c r="B350" s="626" t="s">
        <v>527</v>
      </c>
      <c r="C350" s="627" t="s">
        <v>551</v>
      </c>
      <c r="D350" s="628" t="s">
        <v>552</v>
      </c>
      <c r="E350" s="627" t="s">
        <v>3575</v>
      </c>
      <c r="F350" s="628" t="s">
        <v>3576</v>
      </c>
      <c r="G350" s="627" t="s">
        <v>3995</v>
      </c>
      <c r="H350" s="627" t="s">
        <v>3996</v>
      </c>
      <c r="I350" s="629">
        <v>15.39</v>
      </c>
      <c r="J350" s="629">
        <v>50</v>
      </c>
      <c r="K350" s="630">
        <v>769.5</v>
      </c>
    </row>
    <row r="351" spans="1:11" ht="14.4" customHeight="1" x14ac:dyDescent="0.3">
      <c r="A351" s="625" t="s">
        <v>525</v>
      </c>
      <c r="B351" s="626" t="s">
        <v>527</v>
      </c>
      <c r="C351" s="627" t="s">
        <v>551</v>
      </c>
      <c r="D351" s="628" t="s">
        <v>552</v>
      </c>
      <c r="E351" s="627" t="s">
        <v>3575</v>
      </c>
      <c r="F351" s="628" t="s">
        <v>3576</v>
      </c>
      <c r="G351" s="627" t="s">
        <v>3997</v>
      </c>
      <c r="H351" s="627" t="s">
        <v>3998</v>
      </c>
      <c r="I351" s="629">
        <v>2407.9</v>
      </c>
      <c r="J351" s="629">
        <v>10</v>
      </c>
      <c r="K351" s="630">
        <v>24079</v>
      </c>
    </row>
    <row r="352" spans="1:11" ht="14.4" customHeight="1" x14ac:dyDescent="0.3">
      <c r="A352" s="625" t="s">
        <v>525</v>
      </c>
      <c r="B352" s="626" t="s">
        <v>527</v>
      </c>
      <c r="C352" s="627" t="s">
        <v>551</v>
      </c>
      <c r="D352" s="628" t="s">
        <v>552</v>
      </c>
      <c r="E352" s="627" t="s">
        <v>3575</v>
      </c>
      <c r="F352" s="628" t="s">
        <v>3576</v>
      </c>
      <c r="G352" s="627" t="s">
        <v>3997</v>
      </c>
      <c r="H352" s="627" t="s">
        <v>3999</v>
      </c>
      <c r="I352" s="629">
        <v>2407.9</v>
      </c>
      <c r="J352" s="629">
        <v>10</v>
      </c>
      <c r="K352" s="630">
        <v>24079</v>
      </c>
    </row>
    <row r="353" spans="1:11" ht="14.4" customHeight="1" x14ac:dyDescent="0.3">
      <c r="A353" s="625" t="s">
        <v>525</v>
      </c>
      <c r="B353" s="626" t="s">
        <v>527</v>
      </c>
      <c r="C353" s="627" t="s">
        <v>551</v>
      </c>
      <c r="D353" s="628" t="s">
        <v>552</v>
      </c>
      <c r="E353" s="627" t="s">
        <v>3575</v>
      </c>
      <c r="F353" s="628" t="s">
        <v>3576</v>
      </c>
      <c r="G353" s="627" t="s">
        <v>4000</v>
      </c>
      <c r="H353" s="627" t="s">
        <v>4001</v>
      </c>
      <c r="I353" s="629">
        <v>594.81999999999994</v>
      </c>
      <c r="J353" s="629">
        <v>10</v>
      </c>
      <c r="K353" s="630">
        <v>5948.18</v>
      </c>
    </row>
    <row r="354" spans="1:11" ht="14.4" customHeight="1" x14ac:dyDescent="0.3">
      <c r="A354" s="625" t="s">
        <v>525</v>
      </c>
      <c r="B354" s="626" t="s">
        <v>527</v>
      </c>
      <c r="C354" s="627" t="s">
        <v>551</v>
      </c>
      <c r="D354" s="628" t="s">
        <v>552</v>
      </c>
      <c r="E354" s="627" t="s">
        <v>3575</v>
      </c>
      <c r="F354" s="628" t="s">
        <v>3576</v>
      </c>
      <c r="G354" s="627" t="s">
        <v>4002</v>
      </c>
      <c r="H354" s="627" t="s">
        <v>4003</v>
      </c>
      <c r="I354" s="629">
        <v>144.58333333333334</v>
      </c>
      <c r="J354" s="629">
        <v>3</v>
      </c>
      <c r="K354" s="630">
        <v>433.75</v>
      </c>
    </row>
    <row r="355" spans="1:11" ht="14.4" customHeight="1" x14ac:dyDescent="0.3">
      <c r="A355" s="625" t="s">
        <v>525</v>
      </c>
      <c r="B355" s="626" t="s">
        <v>527</v>
      </c>
      <c r="C355" s="627" t="s">
        <v>551</v>
      </c>
      <c r="D355" s="628" t="s">
        <v>552</v>
      </c>
      <c r="E355" s="627" t="s">
        <v>3575</v>
      </c>
      <c r="F355" s="628" t="s">
        <v>3576</v>
      </c>
      <c r="G355" s="627" t="s">
        <v>4004</v>
      </c>
      <c r="H355" s="627" t="s">
        <v>4005</v>
      </c>
      <c r="I355" s="629">
        <v>242</v>
      </c>
      <c r="J355" s="629">
        <v>20</v>
      </c>
      <c r="K355" s="630">
        <v>4840</v>
      </c>
    </row>
    <row r="356" spans="1:11" ht="14.4" customHeight="1" x14ac:dyDescent="0.3">
      <c r="A356" s="625" t="s">
        <v>525</v>
      </c>
      <c r="B356" s="626" t="s">
        <v>527</v>
      </c>
      <c r="C356" s="627" t="s">
        <v>551</v>
      </c>
      <c r="D356" s="628" t="s">
        <v>552</v>
      </c>
      <c r="E356" s="627" t="s">
        <v>3575</v>
      </c>
      <c r="F356" s="628" t="s">
        <v>3576</v>
      </c>
      <c r="G356" s="627" t="s">
        <v>4006</v>
      </c>
      <c r="H356" s="627" t="s">
        <v>4007</v>
      </c>
      <c r="I356" s="629">
        <v>45.15</v>
      </c>
      <c r="J356" s="629">
        <v>20</v>
      </c>
      <c r="K356" s="630">
        <v>903</v>
      </c>
    </row>
    <row r="357" spans="1:11" ht="14.4" customHeight="1" x14ac:dyDescent="0.3">
      <c r="A357" s="625" t="s">
        <v>525</v>
      </c>
      <c r="B357" s="626" t="s">
        <v>527</v>
      </c>
      <c r="C357" s="627" t="s">
        <v>551</v>
      </c>
      <c r="D357" s="628" t="s">
        <v>552</v>
      </c>
      <c r="E357" s="627" t="s">
        <v>3575</v>
      </c>
      <c r="F357" s="628" t="s">
        <v>3576</v>
      </c>
      <c r="G357" s="627" t="s">
        <v>4008</v>
      </c>
      <c r="H357" s="627" t="s">
        <v>4009</v>
      </c>
      <c r="I357" s="629">
        <v>47190</v>
      </c>
      <c r="J357" s="629">
        <v>2</v>
      </c>
      <c r="K357" s="630">
        <v>94380</v>
      </c>
    </row>
    <row r="358" spans="1:11" ht="14.4" customHeight="1" x14ac:dyDescent="0.3">
      <c r="A358" s="625" t="s">
        <v>525</v>
      </c>
      <c r="B358" s="626" t="s">
        <v>527</v>
      </c>
      <c r="C358" s="627" t="s">
        <v>551</v>
      </c>
      <c r="D358" s="628" t="s">
        <v>552</v>
      </c>
      <c r="E358" s="627" t="s">
        <v>3575</v>
      </c>
      <c r="F358" s="628" t="s">
        <v>3576</v>
      </c>
      <c r="G358" s="627" t="s">
        <v>4010</v>
      </c>
      <c r="H358" s="627" t="s">
        <v>4011</v>
      </c>
      <c r="I358" s="629">
        <v>61.06</v>
      </c>
      <c r="J358" s="629">
        <v>800</v>
      </c>
      <c r="K358" s="630">
        <v>48845.279999999999</v>
      </c>
    </row>
    <row r="359" spans="1:11" ht="14.4" customHeight="1" x14ac:dyDescent="0.3">
      <c r="A359" s="625" t="s">
        <v>525</v>
      </c>
      <c r="B359" s="626" t="s">
        <v>527</v>
      </c>
      <c r="C359" s="627" t="s">
        <v>551</v>
      </c>
      <c r="D359" s="628" t="s">
        <v>552</v>
      </c>
      <c r="E359" s="627" t="s">
        <v>3575</v>
      </c>
      <c r="F359" s="628" t="s">
        <v>3576</v>
      </c>
      <c r="G359" s="627" t="s">
        <v>4012</v>
      </c>
      <c r="H359" s="627" t="s">
        <v>4013</v>
      </c>
      <c r="I359" s="629">
        <v>471.9</v>
      </c>
      <c r="J359" s="629">
        <v>3</v>
      </c>
      <c r="K359" s="630">
        <v>1415.7</v>
      </c>
    </row>
    <row r="360" spans="1:11" ht="14.4" customHeight="1" x14ac:dyDescent="0.3">
      <c r="A360" s="625" t="s">
        <v>525</v>
      </c>
      <c r="B360" s="626" t="s">
        <v>527</v>
      </c>
      <c r="C360" s="627" t="s">
        <v>551</v>
      </c>
      <c r="D360" s="628" t="s">
        <v>552</v>
      </c>
      <c r="E360" s="627" t="s">
        <v>3575</v>
      </c>
      <c r="F360" s="628" t="s">
        <v>3576</v>
      </c>
      <c r="G360" s="627" t="s">
        <v>4014</v>
      </c>
      <c r="H360" s="627" t="s">
        <v>4015</v>
      </c>
      <c r="I360" s="629">
        <v>365.27</v>
      </c>
      <c r="J360" s="629">
        <v>120</v>
      </c>
      <c r="K360" s="630">
        <v>43832.94</v>
      </c>
    </row>
    <row r="361" spans="1:11" ht="14.4" customHeight="1" x14ac:dyDescent="0.3">
      <c r="A361" s="625" t="s">
        <v>525</v>
      </c>
      <c r="B361" s="626" t="s">
        <v>527</v>
      </c>
      <c r="C361" s="627" t="s">
        <v>551</v>
      </c>
      <c r="D361" s="628" t="s">
        <v>552</v>
      </c>
      <c r="E361" s="627" t="s">
        <v>3575</v>
      </c>
      <c r="F361" s="628" t="s">
        <v>3576</v>
      </c>
      <c r="G361" s="627" t="s">
        <v>4014</v>
      </c>
      <c r="H361" s="627" t="s">
        <v>4016</v>
      </c>
      <c r="I361" s="629">
        <v>365.27</v>
      </c>
      <c r="J361" s="629">
        <v>20</v>
      </c>
      <c r="K361" s="630">
        <v>7305.49</v>
      </c>
    </row>
    <row r="362" spans="1:11" ht="14.4" customHeight="1" x14ac:dyDescent="0.3">
      <c r="A362" s="625" t="s">
        <v>525</v>
      </c>
      <c r="B362" s="626" t="s">
        <v>527</v>
      </c>
      <c r="C362" s="627" t="s">
        <v>551</v>
      </c>
      <c r="D362" s="628" t="s">
        <v>552</v>
      </c>
      <c r="E362" s="627" t="s">
        <v>3575</v>
      </c>
      <c r="F362" s="628" t="s">
        <v>3576</v>
      </c>
      <c r="G362" s="627" t="s">
        <v>4017</v>
      </c>
      <c r="H362" s="627" t="s">
        <v>4018</v>
      </c>
      <c r="I362" s="629">
        <v>618.08000000000004</v>
      </c>
      <c r="J362" s="629">
        <v>4</v>
      </c>
      <c r="K362" s="630">
        <v>2472.3200000000002</v>
      </c>
    </row>
    <row r="363" spans="1:11" ht="14.4" customHeight="1" x14ac:dyDescent="0.3">
      <c r="A363" s="625" t="s">
        <v>525</v>
      </c>
      <c r="B363" s="626" t="s">
        <v>527</v>
      </c>
      <c r="C363" s="627" t="s">
        <v>551</v>
      </c>
      <c r="D363" s="628" t="s">
        <v>552</v>
      </c>
      <c r="E363" s="627" t="s">
        <v>3575</v>
      </c>
      <c r="F363" s="628" t="s">
        <v>3576</v>
      </c>
      <c r="G363" s="627" t="s">
        <v>4019</v>
      </c>
      <c r="H363" s="627" t="s">
        <v>4020</v>
      </c>
      <c r="I363" s="629">
        <v>582.00666666666666</v>
      </c>
      <c r="J363" s="629">
        <v>40</v>
      </c>
      <c r="K363" s="630">
        <v>23280.19</v>
      </c>
    </row>
    <row r="364" spans="1:11" ht="14.4" customHeight="1" x14ac:dyDescent="0.3">
      <c r="A364" s="625" t="s">
        <v>525</v>
      </c>
      <c r="B364" s="626" t="s">
        <v>527</v>
      </c>
      <c r="C364" s="627" t="s">
        <v>551</v>
      </c>
      <c r="D364" s="628" t="s">
        <v>552</v>
      </c>
      <c r="E364" s="627" t="s">
        <v>3575</v>
      </c>
      <c r="F364" s="628" t="s">
        <v>3576</v>
      </c>
      <c r="G364" s="627" t="s">
        <v>4021</v>
      </c>
      <c r="H364" s="627" t="s">
        <v>4022</v>
      </c>
      <c r="I364" s="629">
        <v>26.552500000000002</v>
      </c>
      <c r="J364" s="629">
        <v>1050</v>
      </c>
      <c r="K364" s="630">
        <v>27665.46</v>
      </c>
    </row>
    <row r="365" spans="1:11" ht="14.4" customHeight="1" x14ac:dyDescent="0.3">
      <c r="A365" s="625" t="s">
        <v>525</v>
      </c>
      <c r="B365" s="626" t="s">
        <v>527</v>
      </c>
      <c r="C365" s="627" t="s">
        <v>551</v>
      </c>
      <c r="D365" s="628" t="s">
        <v>552</v>
      </c>
      <c r="E365" s="627" t="s">
        <v>3575</v>
      </c>
      <c r="F365" s="628" t="s">
        <v>3576</v>
      </c>
      <c r="G365" s="627" t="s">
        <v>4023</v>
      </c>
      <c r="H365" s="627" t="s">
        <v>3696</v>
      </c>
      <c r="I365" s="629">
        <v>8.57</v>
      </c>
      <c r="J365" s="629">
        <v>150</v>
      </c>
      <c r="K365" s="630">
        <v>1285.5</v>
      </c>
    </row>
    <row r="366" spans="1:11" ht="14.4" customHeight="1" x14ac:dyDescent="0.3">
      <c r="A366" s="625" t="s">
        <v>525</v>
      </c>
      <c r="B366" s="626" t="s">
        <v>527</v>
      </c>
      <c r="C366" s="627" t="s">
        <v>551</v>
      </c>
      <c r="D366" s="628" t="s">
        <v>552</v>
      </c>
      <c r="E366" s="627" t="s">
        <v>3575</v>
      </c>
      <c r="F366" s="628" t="s">
        <v>3576</v>
      </c>
      <c r="G366" s="627" t="s">
        <v>4024</v>
      </c>
      <c r="H366" s="627" t="s">
        <v>4025</v>
      </c>
      <c r="I366" s="629">
        <v>62.889999999999993</v>
      </c>
      <c r="J366" s="629">
        <v>140</v>
      </c>
      <c r="K366" s="630">
        <v>9149.27</v>
      </c>
    </row>
    <row r="367" spans="1:11" ht="14.4" customHeight="1" x14ac:dyDescent="0.3">
      <c r="A367" s="625" t="s">
        <v>525</v>
      </c>
      <c r="B367" s="626" t="s">
        <v>527</v>
      </c>
      <c r="C367" s="627" t="s">
        <v>551</v>
      </c>
      <c r="D367" s="628" t="s">
        <v>552</v>
      </c>
      <c r="E367" s="627" t="s">
        <v>3575</v>
      </c>
      <c r="F367" s="628" t="s">
        <v>3576</v>
      </c>
      <c r="G367" s="627" t="s">
        <v>4024</v>
      </c>
      <c r="H367" s="627" t="s">
        <v>4026</v>
      </c>
      <c r="I367" s="629">
        <v>54.28</v>
      </c>
      <c r="J367" s="629">
        <v>140</v>
      </c>
      <c r="K367" s="630">
        <v>7599.28</v>
      </c>
    </row>
    <row r="368" spans="1:11" ht="14.4" customHeight="1" x14ac:dyDescent="0.3">
      <c r="A368" s="625" t="s">
        <v>525</v>
      </c>
      <c r="B368" s="626" t="s">
        <v>527</v>
      </c>
      <c r="C368" s="627" t="s">
        <v>551</v>
      </c>
      <c r="D368" s="628" t="s">
        <v>552</v>
      </c>
      <c r="E368" s="627" t="s">
        <v>3575</v>
      </c>
      <c r="F368" s="628" t="s">
        <v>3576</v>
      </c>
      <c r="G368" s="627" t="s">
        <v>4027</v>
      </c>
      <c r="H368" s="627" t="s">
        <v>4028</v>
      </c>
      <c r="I368" s="629">
        <v>42.35</v>
      </c>
      <c r="J368" s="629">
        <v>450</v>
      </c>
      <c r="K368" s="630">
        <v>19057.5</v>
      </c>
    </row>
    <row r="369" spans="1:11" ht="14.4" customHeight="1" x14ac:dyDescent="0.3">
      <c r="A369" s="625" t="s">
        <v>525</v>
      </c>
      <c r="B369" s="626" t="s">
        <v>527</v>
      </c>
      <c r="C369" s="627" t="s">
        <v>551</v>
      </c>
      <c r="D369" s="628" t="s">
        <v>552</v>
      </c>
      <c r="E369" s="627" t="s">
        <v>3575</v>
      </c>
      <c r="F369" s="628" t="s">
        <v>3576</v>
      </c>
      <c r="G369" s="627" t="s">
        <v>4029</v>
      </c>
      <c r="H369" s="627" t="s">
        <v>4030</v>
      </c>
      <c r="I369" s="629">
        <v>907.5</v>
      </c>
      <c r="J369" s="629">
        <v>96</v>
      </c>
      <c r="K369" s="630">
        <v>87120</v>
      </c>
    </row>
    <row r="370" spans="1:11" ht="14.4" customHeight="1" x14ac:dyDescent="0.3">
      <c r="A370" s="625" t="s">
        <v>525</v>
      </c>
      <c r="B370" s="626" t="s">
        <v>527</v>
      </c>
      <c r="C370" s="627" t="s">
        <v>551</v>
      </c>
      <c r="D370" s="628" t="s">
        <v>552</v>
      </c>
      <c r="E370" s="627" t="s">
        <v>3575</v>
      </c>
      <c r="F370" s="628" t="s">
        <v>3576</v>
      </c>
      <c r="G370" s="627" t="s">
        <v>4031</v>
      </c>
      <c r="H370" s="627" t="s">
        <v>4032</v>
      </c>
      <c r="I370" s="629">
        <v>47.47</v>
      </c>
      <c r="J370" s="629">
        <v>10</v>
      </c>
      <c r="K370" s="630">
        <v>474.7</v>
      </c>
    </row>
    <row r="371" spans="1:11" ht="14.4" customHeight="1" x14ac:dyDescent="0.3">
      <c r="A371" s="625" t="s">
        <v>525</v>
      </c>
      <c r="B371" s="626" t="s">
        <v>527</v>
      </c>
      <c r="C371" s="627" t="s">
        <v>551</v>
      </c>
      <c r="D371" s="628" t="s">
        <v>552</v>
      </c>
      <c r="E371" s="627" t="s">
        <v>3575</v>
      </c>
      <c r="F371" s="628" t="s">
        <v>3576</v>
      </c>
      <c r="G371" s="627" t="s">
        <v>4033</v>
      </c>
      <c r="H371" s="627" t="s">
        <v>4034</v>
      </c>
      <c r="I371" s="629">
        <v>47.47</v>
      </c>
      <c r="J371" s="629">
        <v>20</v>
      </c>
      <c r="K371" s="630">
        <v>949.4</v>
      </c>
    </row>
    <row r="372" spans="1:11" ht="14.4" customHeight="1" x14ac:dyDescent="0.3">
      <c r="A372" s="625" t="s">
        <v>525</v>
      </c>
      <c r="B372" s="626" t="s">
        <v>527</v>
      </c>
      <c r="C372" s="627" t="s">
        <v>551</v>
      </c>
      <c r="D372" s="628" t="s">
        <v>552</v>
      </c>
      <c r="E372" s="627" t="s">
        <v>3575</v>
      </c>
      <c r="F372" s="628" t="s">
        <v>3576</v>
      </c>
      <c r="G372" s="627" t="s">
        <v>4035</v>
      </c>
      <c r="H372" s="627" t="s">
        <v>4036</v>
      </c>
      <c r="I372" s="629">
        <v>47.47</v>
      </c>
      <c r="J372" s="629">
        <v>10</v>
      </c>
      <c r="K372" s="630">
        <v>474.7</v>
      </c>
    </row>
    <row r="373" spans="1:11" ht="14.4" customHeight="1" x14ac:dyDescent="0.3">
      <c r="A373" s="625" t="s">
        <v>525</v>
      </c>
      <c r="B373" s="626" t="s">
        <v>527</v>
      </c>
      <c r="C373" s="627" t="s">
        <v>551</v>
      </c>
      <c r="D373" s="628" t="s">
        <v>552</v>
      </c>
      <c r="E373" s="627" t="s">
        <v>3575</v>
      </c>
      <c r="F373" s="628" t="s">
        <v>3576</v>
      </c>
      <c r="G373" s="627" t="s">
        <v>4037</v>
      </c>
      <c r="H373" s="627" t="s">
        <v>4038</v>
      </c>
      <c r="I373" s="629">
        <v>8.9700000000000006</v>
      </c>
      <c r="J373" s="629">
        <v>10</v>
      </c>
      <c r="K373" s="630">
        <v>89.7</v>
      </c>
    </row>
    <row r="374" spans="1:11" ht="14.4" customHeight="1" x14ac:dyDescent="0.3">
      <c r="A374" s="625" t="s">
        <v>525</v>
      </c>
      <c r="B374" s="626" t="s">
        <v>527</v>
      </c>
      <c r="C374" s="627" t="s">
        <v>551</v>
      </c>
      <c r="D374" s="628" t="s">
        <v>552</v>
      </c>
      <c r="E374" s="627" t="s">
        <v>3575</v>
      </c>
      <c r="F374" s="628" t="s">
        <v>3576</v>
      </c>
      <c r="G374" s="627" t="s">
        <v>4039</v>
      </c>
      <c r="H374" s="627" t="s">
        <v>4040</v>
      </c>
      <c r="I374" s="629">
        <v>8.9700000000000006</v>
      </c>
      <c r="J374" s="629">
        <v>10</v>
      </c>
      <c r="K374" s="630">
        <v>89.7</v>
      </c>
    </row>
    <row r="375" spans="1:11" ht="14.4" customHeight="1" x14ac:dyDescent="0.3">
      <c r="A375" s="625" t="s">
        <v>525</v>
      </c>
      <c r="B375" s="626" t="s">
        <v>527</v>
      </c>
      <c r="C375" s="627" t="s">
        <v>551</v>
      </c>
      <c r="D375" s="628" t="s">
        <v>552</v>
      </c>
      <c r="E375" s="627" t="s">
        <v>3575</v>
      </c>
      <c r="F375" s="628" t="s">
        <v>3576</v>
      </c>
      <c r="G375" s="627" t="s">
        <v>4041</v>
      </c>
      <c r="H375" s="627" t="s">
        <v>4042</v>
      </c>
      <c r="I375" s="629">
        <v>8.9700000000000006</v>
      </c>
      <c r="J375" s="629">
        <v>10</v>
      </c>
      <c r="K375" s="630">
        <v>89.7</v>
      </c>
    </row>
    <row r="376" spans="1:11" ht="14.4" customHeight="1" x14ac:dyDescent="0.3">
      <c r="A376" s="625" t="s">
        <v>525</v>
      </c>
      <c r="B376" s="626" t="s">
        <v>527</v>
      </c>
      <c r="C376" s="627" t="s">
        <v>551</v>
      </c>
      <c r="D376" s="628" t="s">
        <v>552</v>
      </c>
      <c r="E376" s="627" t="s">
        <v>3575</v>
      </c>
      <c r="F376" s="628" t="s">
        <v>3576</v>
      </c>
      <c r="G376" s="627" t="s">
        <v>4043</v>
      </c>
      <c r="H376" s="627" t="s">
        <v>4044</v>
      </c>
      <c r="I376" s="629">
        <v>8.9700000000000006</v>
      </c>
      <c r="J376" s="629">
        <v>10</v>
      </c>
      <c r="K376" s="630">
        <v>89.7</v>
      </c>
    </row>
    <row r="377" spans="1:11" ht="14.4" customHeight="1" x14ac:dyDescent="0.3">
      <c r="A377" s="625" t="s">
        <v>525</v>
      </c>
      <c r="B377" s="626" t="s">
        <v>527</v>
      </c>
      <c r="C377" s="627" t="s">
        <v>551</v>
      </c>
      <c r="D377" s="628" t="s">
        <v>552</v>
      </c>
      <c r="E377" s="627" t="s">
        <v>3575</v>
      </c>
      <c r="F377" s="628" t="s">
        <v>3576</v>
      </c>
      <c r="G377" s="627" t="s">
        <v>4045</v>
      </c>
      <c r="H377" s="627" t="s">
        <v>4046</v>
      </c>
      <c r="I377" s="629">
        <v>8.9700000000000006</v>
      </c>
      <c r="J377" s="629">
        <v>10</v>
      </c>
      <c r="K377" s="630">
        <v>89.7</v>
      </c>
    </row>
    <row r="378" spans="1:11" ht="14.4" customHeight="1" x14ac:dyDescent="0.3">
      <c r="A378" s="625" t="s">
        <v>525</v>
      </c>
      <c r="B378" s="626" t="s">
        <v>527</v>
      </c>
      <c r="C378" s="627" t="s">
        <v>551</v>
      </c>
      <c r="D378" s="628" t="s">
        <v>552</v>
      </c>
      <c r="E378" s="627" t="s">
        <v>3575</v>
      </c>
      <c r="F378" s="628" t="s">
        <v>3576</v>
      </c>
      <c r="G378" s="627" t="s">
        <v>4047</v>
      </c>
      <c r="H378" s="627" t="s">
        <v>4048</v>
      </c>
      <c r="I378" s="629">
        <v>350.9</v>
      </c>
      <c r="J378" s="629">
        <v>2</v>
      </c>
      <c r="K378" s="630">
        <v>701.8</v>
      </c>
    </row>
    <row r="379" spans="1:11" ht="14.4" customHeight="1" x14ac:dyDescent="0.3">
      <c r="A379" s="625" t="s">
        <v>525</v>
      </c>
      <c r="B379" s="626" t="s">
        <v>527</v>
      </c>
      <c r="C379" s="627" t="s">
        <v>551</v>
      </c>
      <c r="D379" s="628" t="s">
        <v>552</v>
      </c>
      <c r="E379" s="627" t="s">
        <v>3575</v>
      </c>
      <c r="F379" s="628" t="s">
        <v>3576</v>
      </c>
      <c r="G379" s="627" t="s">
        <v>4049</v>
      </c>
      <c r="H379" s="627" t="s">
        <v>4050</v>
      </c>
      <c r="I379" s="629">
        <v>350.9</v>
      </c>
      <c r="J379" s="629">
        <v>1</v>
      </c>
      <c r="K379" s="630">
        <v>350.9</v>
      </c>
    </row>
    <row r="380" spans="1:11" ht="14.4" customHeight="1" x14ac:dyDescent="0.3">
      <c r="A380" s="625" t="s">
        <v>525</v>
      </c>
      <c r="B380" s="626" t="s">
        <v>527</v>
      </c>
      <c r="C380" s="627" t="s">
        <v>551</v>
      </c>
      <c r="D380" s="628" t="s">
        <v>552</v>
      </c>
      <c r="E380" s="627" t="s">
        <v>3575</v>
      </c>
      <c r="F380" s="628" t="s">
        <v>3576</v>
      </c>
      <c r="G380" s="627" t="s">
        <v>4051</v>
      </c>
      <c r="H380" s="627" t="s">
        <v>4052</v>
      </c>
      <c r="I380" s="629">
        <v>14.22</v>
      </c>
      <c r="J380" s="629">
        <v>600</v>
      </c>
      <c r="K380" s="630">
        <v>8530.5</v>
      </c>
    </row>
    <row r="381" spans="1:11" ht="14.4" customHeight="1" x14ac:dyDescent="0.3">
      <c r="A381" s="625" t="s">
        <v>525</v>
      </c>
      <c r="B381" s="626" t="s">
        <v>527</v>
      </c>
      <c r="C381" s="627" t="s">
        <v>551</v>
      </c>
      <c r="D381" s="628" t="s">
        <v>552</v>
      </c>
      <c r="E381" s="627" t="s">
        <v>3575</v>
      </c>
      <c r="F381" s="628" t="s">
        <v>3576</v>
      </c>
      <c r="G381" s="627" t="s">
        <v>4053</v>
      </c>
      <c r="H381" s="627" t="s">
        <v>4054</v>
      </c>
      <c r="I381" s="629">
        <v>27.225000000000001</v>
      </c>
      <c r="J381" s="629">
        <v>250</v>
      </c>
      <c r="K381" s="630">
        <v>6957.5</v>
      </c>
    </row>
    <row r="382" spans="1:11" ht="14.4" customHeight="1" x14ac:dyDescent="0.3">
      <c r="A382" s="625" t="s">
        <v>525</v>
      </c>
      <c r="B382" s="626" t="s">
        <v>527</v>
      </c>
      <c r="C382" s="627" t="s">
        <v>551</v>
      </c>
      <c r="D382" s="628" t="s">
        <v>552</v>
      </c>
      <c r="E382" s="627" t="s">
        <v>3575</v>
      </c>
      <c r="F382" s="628" t="s">
        <v>3576</v>
      </c>
      <c r="G382" s="627" t="s">
        <v>4055</v>
      </c>
      <c r="H382" s="627" t="s">
        <v>4056</v>
      </c>
      <c r="I382" s="629">
        <v>27.225000000000001</v>
      </c>
      <c r="J382" s="629">
        <v>300</v>
      </c>
      <c r="K382" s="630">
        <v>8470</v>
      </c>
    </row>
    <row r="383" spans="1:11" ht="14.4" customHeight="1" x14ac:dyDescent="0.3">
      <c r="A383" s="625" t="s">
        <v>525</v>
      </c>
      <c r="B383" s="626" t="s">
        <v>527</v>
      </c>
      <c r="C383" s="627" t="s">
        <v>551</v>
      </c>
      <c r="D383" s="628" t="s">
        <v>552</v>
      </c>
      <c r="E383" s="627" t="s">
        <v>3575</v>
      </c>
      <c r="F383" s="628" t="s">
        <v>3576</v>
      </c>
      <c r="G383" s="627" t="s">
        <v>4057</v>
      </c>
      <c r="H383" s="627" t="s">
        <v>4058</v>
      </c>
      <c r="I383" s="629">
        <v>365.27</v>
      </c>
      <c r="J383" s="629">
        <v>40</v>
      </c>
      <c r="K383" s="630">
        <v>14610.98</v>
      </c>
    </row>
    <row r="384" spans="1:11" ht="14.4" customHeight="1" x14ac:dyDescent="0.3">
      <c r="A384" s="625" t="s">
        <v>525</v>
      </c>
      <c r="B384" s="626" t="s">
        <v>527</v>
      </c>
      <c r="C384" s="627" t="s">
        <v>551</v>
      </c>
      <c r="D384" s="628" t="s">
        <v>552</v>
      </c>
      <c r="E384" s="627" t="s">
        <v>3575</v>
      </c>
      <c r="F384" s="628" t="s">
        <v>3576</v>
      </c>
      <c r="G384" s="627" t="s">
        <v>4059</v>
      </c>
      <c r="H384" s="627" t="s">
        <v>4060</v>
      </c>
      <c r="I384" s="629">
        <v>365.27</v>
      </c>
      <c r="J384" s="629">
        <v>20</v>
      </c>
      <c r="K384" s="630">
        <v>7305.49</v>
      </c>
    </row>
    <row r="385" spans="1:11" ht="14.4" customHeight="1" x14ac:dyDescent="0.3">
      <c r="A385" s="625" t="s">
        <v>525</v>
      </c>
      <c r="B385" s="626" t="s">
        <v>527</v>
      </c>
      <c r="C385" s="627" t="s">
        <v>551</v>
      </c>
      <c r="D385" s="628" t="s">
        <v>552</v>
      </c>
      <c r="E385" s="627" t="s">
        <v>3575</v>
      </c>
      <c r="F385" s="628" t="s">
        <v>3576</v>
      </c>
      <c r="G385" s="627" t="s">
        <v>4061</v>
      </c>
      <c r="H385" s="627" t="s">
        <v>4062</v>
      </c>
      <c r="I385" s="629">
        <v>582.01</v>
      </c>
      <c r="J385" s="629">
        <v>10</v>
      </c>
      <c r="K385" s="630">
        <v>5820.1</v>
      </c>
    </row>
    <row r="386" spans="1:11" ht="14.4" customHeight="1" x14ac:dyDescent="0.3">
      <c r="A386" s="625" t="s">
        <v>525</v>
      </c>
      <c r="B386" s="626" t="s">
        <v>527</v>
      </c>
      <c r="C386" s="627" t="s">
        <v>551</v>
      </c>
      <c r="D386" s="628" t="s">
        <v>552</v>
      </c>
      <c r="E386" s="627" t="s">
        <v>3575</v>
      </c>
      <c r="F386" s="628" t="s">
        <v>3576</v>
      </c>
      <c r="G386" s="627" t="s">
        <v>4063</v>
      </c>
      <c r="H386" s="627" t="s">
        <v>4064</v>
      </c>
      <c r="I386" s="629">
        <v>2.4</v>
      </c>
      <c r="J386" s="629">
        <v>400</v>
      </c>
      <c r="K386" s="630">
        <v>960</v>
      </c>
    </row>
    <row r="387" spans="1:11" ht="14.4" customHeight="1" x14ac:dyDescent="0.3">
      <c r="A387" s="625" t="s">
        <v>525</v>
      </c>
      <c r="B387" s="626" t="s">
        <v>527</v>
      </c>
      <c r="C387" s="627" t="s">
        <v>551</v>
      </c>
      <c r="D387" s="628" t="s">
        <v>552</v>
      </c>
      <c r="E387" s="627" t="s">
        <v>3575</v>
      </c>
      <c r="F387" s="628" t="s">
        <v>3576</v>
      </c>
      <c r="G387" s="627" t="s">
        <v>4065</v>
      </c>
      <c r="H387" s="627" t="s">
        <v>4066</v>
      </c>
      <c r="I387" s="629">
        <v>9.44</v>
      </c>
      <c r="J387" s="629">
        <v>10</v>
      </c>
      <c r="K387" s="630">
        <v>94.4</v>
      </c>
    </row>
    <row r="388" spans="1:11" ht="14.4" customHeight="1" x14ac:dyDescent="0.3">
      <c r="A388" s="625" t="s">
        <v>525</v>
      </c>
      <c r="B388" s="626" t="s">
        <v>527</v>
      </c>
      <c r="C388" s="627" t="s">
        <v>551</v>
      </c>
      <c r="D388" s="628" t="s">
        <v>552</v>
      </c>
      <c r="E388" s="627" t="s">
        <v>3575</v>
      </c>
      <c r="F388" s="628" t="s">
        <v>3576</v>
      </c>
      <c r="G388" s="627" t="s">
        <v>3706</v>
      </c>
      <c r="H388" s="627" t="s">
        <v>3707</v>
      </c>
      <c r="I388" s="629">
        <v>9.1999999999999993</v>
      </c>
      <c r="J388" s="629">
        <v>600</v>
      </c>
      <c r="K388" s="630">
        <v>5520</v>
      </c>
    </row>
    <row r="389" spans="1:11" ht="14.4" customHeight="1" x14ac:dyDescent="0.3">
      <c r="A389" s="625" t="s">
        <v>525</v>
      </c>
      <c r="B389" s="626" t="s">
        <v>527</v>
      </c>
      <c r="C389" s="627" t="s">
        <v>551</v>
      </c>
      <c r="D389" s="628" t="s">
        <v>552</v>
      </c>
      <c r="E389" s="627" t="s">
        <v>3575</v>
      </c>
      <c r="F389" s="628" t="s">
        <v>3576</v>
      </c>
      <c r="G389" s="627" t="s">
        <v>3708</v>
      </c>
      <c r="H389" s="627" t="s">
        <v>3709</v>
      </c>
      <c r="I389" s="629">
        <v>172.5</v>
      </c>
      <c r="J389" s="629">
        <v>1</v>
      </c>
      <c r="K389" s="630">
        <v>172.5</v>
      </c>
    </row>
    <row r="390" spans="1:11" ht="14.4" customHeight="1" x14ac:dyDescent="0.3">
      <c r="A390" s="625" t="s">
        <v>525</v>
      </c>
      <c r="B390" s="626" t="s">
        <v>527</v>
      </c>
      <c r="C390" s="627" t="s">
        <v>551</v>
      </c>
      <c r="D390" s="628" t="s">
        <v>552</v>
      </c>
      <c r="E390" s="627" t="s">
        <v>3575</v>
      </c>
      <c r="F390" s="628" t="s">
        <v>3576</v>
      </c>
      <c r="G390" s="627" t="s">
        <v>3708</v>
      </c>
      <c r="H390" s="627" t="s">
        <v>4067</v>
      </c>
      <c r="I390" s="629">
        <v>172.5</v>
      </c>
      <c r="J390" s="629">
        <v>1</v>
      </c>
      <c r="K390" s="630">
        <v>172.5</v>
      </c>
    </row>
    <row r="391" spans="1:11" ht="14.4" customHeight="1" x14ac:dyDescent="0.3">
      <c r="A391" s="625" t="s">
        <v>525</v>
      </c>
      <c r="B391" s="626" t="s">
        <v>527</v>
      </c>
      <c r="C391" s="627" t="s">
        <v>551</v>
      </c>
      <c r="D391" s="628" t="s">
        <v>552</v>
      </c>
      <c r="E391" s="627" t="s">
        <v>3575</v>
      </c>
      <c r="F391" s="628" t="s">
        <v>3576</v>
      </c>
      <c r="G391" s="627" t="s">
        <v>4068</v>
      </c>
      <c r="H391" s="627" t="s">
        <v>4069</v>
      </c>
      <c r="I391" s="629">
        <v>365.27</v>
      </c>
      <c r="J391" s="629">
        <v>20</v>
      </c>
      <c r="K391" s="630">
        <v>7305.49</v>
      </c>
    </row>
    <row r="392" spans="1:11" ht="14.4" customHeight="1" x14ac:dyDescent="0.3">
      <c r="A392" s="625" t="s">
        <v>525</v>
      </c>
      <c r="B392" s="626" t="s">
        <v>527</v>
      </c>
      <c r="C392" s="627" t="s">
        <v>551</v>
      </c>
      <c r="D392" s="628" t="s">
        <v>552</v>
      </c>
      <c r="E392" s="627" t="s">
        <v>3575</v>
      </c>
      <c r="F392" s="628" t="s">
        <v>3576</v>
      </c>
      <c r="G392" s="627" t="s">
        <v>3806</v>
      </c>
      <c r="H392" s="627" t="s">
        <v>3807</v>
      </c>
      <c r="I392" s="629">
        <v>1.61</v>
      </c>
      <c r="J392" s="629">
        <v>100</v>
      </c>
      <c r="K392" s="630">
        <v>161</v>
      </c>
    </row>
    <row r="393" spans="1:11" ht="14.4" customHeight="1" x14ac:dyDescent="0.3">
      <c r="A393" s="625" t="s">
        <v>525</v>
      </c>
      <c r="B393" s="626" t="s">
        <v>527</v>
      </c>
      <c r="C393" s="627" t="s">
        <v>551</v>
      </c>
      <c r="D393" s="628" t="s">
        <v>552</v>
      </c>
      <c r="E393" s="627" t="s">
        <v>3575</v>
      </c>
      <c r="F393" s="628" t="s">
        <v>3576</v>
      </c>
      <c r="G393" s="627" t="s">
        <v>4070</v>
      </c>
      <c r="H393" s="627" t="s">
        <v>4071</v>
      </c>
      <c r="I393" s="629">
        <v>337</v>
      </c>
      <c r="J393" s="629">
        <v>2</v>
      </c>
      <c r="K393" s="630">
        <v>674</v>
      </c>
    </row>
    <row r="394" spans="1:11" ht="14.4" customHeight="1" x14ac:dyDescent="0.3">
      <c r="A394" s="625" t="s">
        <v>525</v>
      </c>
      <c r="B394" s="626" t="s">
        <v>527</v>
      </c>
      <c r="C394" s="627" t="s">
        <v>551</v>
      </c>
      <c r="D394" s="628" t="s">
        <v>552</v>
      </c>
      <c r="E394" s="627" t="s">
        <v>3575</v>
      </c>
      <c r="F394" s="628" t="s">
        <v>3576</v>
      </c>
      <c r="G394" s="627" t="s">
        <v>4072</v>
      </c>
      <c r="H394" s="627" t="s">
        <v>4073</v>
      </c>
      <c r="I394" s="629">
        <v>852</v>
      </c>
      <c r="J394" s="629">
        <v>2</v>
      </c>
      <c r="K394" s="630">
        <v>1704</v>
      </c>
    </row>
    <row r="395" spans="1:11" ht="14.4" customHeight="1" x14ac:dyDescent="0.3">
      <c r="A395" s="625" t="s">
        <v>525</v>
      </c>
      <c r="B395" s="626" t="s">
        <v>527</v>
      </c>
      <c r="C395" s="627" t="s">
        <v>551</v>
      </c>
      <c r="D395" s="628" t="s">
        <v>552</v>
      </c>
      <c r="E395" s="627" t="s">
        <v>3575</v>
      </c>
      <c r="F395" s="628" t="s">
        <v>3576</v>
      </c>
      <c r="G395" s="627" t="s">
        <v>4074</v>
      </c>
      <c r="H395" s="627" t="s">
        <v>4075</v>
      </c>
      <c r="I395" s="629">
        <v>784</v>
      </c>
      <c r="J395" s="629">
        <v>2</v>
      </c>
      <c r="K395" s="630">
        <v>1568</v>
      </c>
    </row>
    <row r="396" spans="1:11" ht="14.4" customHeight="1" x14ac:dyDescent="0.3">
      <c r="A396" s="625" t="s">
        <v>525</v>
      </c>
      <c r="B396" s="626" t="s">
        <v>527</v>
      </c>
      <c r="C396" s="627" t="s">
        <v>551</v>
      </c>
      <c r="D396" s="628" t="s">
        <v>552</v>
      </c>
      <c r="E396" s="627" t="s">
        <v>3575</v>
      </c>
      <c r="F396" s="628" t="s">
        <v>3576</v>
      </c>
      <c r="G396" s="627" t="s">
        <v>4076</v>
      </c>
      <c r="H396" s="627" t="s">
        <v>4077</v>
      </c>
      <c r="I396" s="629">
        <v>299</v>
      </c>
      <c r="J396" s="629">
        <v>2</v>
      </c>
      <c r="K396" s="630">
        <v>598</v>
      </c>
    </row>
    <row r="397" spans="1:11" ht="14.4" customHeight="1" x14ac:dyDescent="0.3">
      <c r="A397" s="625" t="s">
        <v>525</v>
      </c>
      <c r="B397" s="626" t="s">
        <v>527</v>
      </c>
      <c r="C397" s="627" t="s">
        <v>551</v>
      </c>
      <c r="D397" s="628" t="s">
        <v>552</v>
      </c>
      <c r="E397" s="627" t="s">
        <v>3575</v>
      </c>
      <c r="F397" s="628" t="s">
        <v>3576</v>
      </c>
      <c r="G397" s="627" t="s">
        <v>4078</v>
      </c>
      <c r="H397" s="627" t="s">
        <v>4079</v>
      </c>
      <c r="I397" s="629">
        <v>1078</v>
      </c>
      <c r="J397" s="629">
        <v>2</v>
      </c>
      <c r="K397" s="630">
        <v>2156</v>
      </c>
    </row>
    <row r="398" spans="1:11" ht="14.4" customHeight="1" x14ac:dyDescent="0.3">
      <c r="A398" s="625" t="s">
        <v>525</v>
      </c>
      <c r="B398" s="626" t="s">
        <v>527</v>
      </c>
      <c r="C398" s="627" t="s">
        <v>551</v>
      </c>
      <c r="D398" s="628" t="s">
        <v>552</v>
      </c>
      <c r="E398" s="627" t="s">
        <v>3575</v>
      </c>
      <c r="F398" s="628" t="s">
        <v>3576</v>
      </c>
      <c r="G398" s="627" t="s">
        <v>4080</v>
      </c>
      <c r="H398" s="627" t="s">
        <v>4081</v>
      </c>
      <c r="I398" s="629">
        <v>510</v>
      </c>
      <c r="J398" s="629">
        <v>2</v>
      </c>
      <c r="K398" s="630">
        <v>1020</v>
      </c>
    </row>
    <row r="399" spans="1:11" ht="14.4" customHeight="1" x14ac:dyDescent="0.3">
      <c r="A399" s="625" t="s">
        <v>525</v>
      </c>
      <c r="B399" s="626" t="s">
        <v>527</v>
      </c>
      <c r="C399" s="627" t="s">
        <v>551</v>
      </c>
      <c r="D399" s="628" t="s">
        <v>552</v>
      </c>
      <c r="E399" s="627" t="s">
        <v>3575</v>
      </c>
      <c r="F399" s="628" t="s">
        <v>3576</v>
      </c>
      <c r="G399" s="627" t="s">
        <v>4082</v>
      </c>
      <c r="H399" s="627" t="s">
        <v>4083</v>
      </c>
      <c r="I399" s="629">
        <v>747</v>
      </c>
      <c r="J399" s="629">
        <v>2</v>
      </c>
      <c r="K399" s="630">
        <v>1494</v>
      </c>
    </row>
    <row r="400" spans="1:11" ht="14.4" customHeight="1" x14ac:dyDescent="0.3">
      <c r="A400" s="625" t="s">
        <v>525</v>
      </c>
      <c r="B400" s="626" t="s">
        <v>527</v>
      </c>
      <c r="C400" s="627" t="s">
        <v>551</v>
      </c>
      <c r="D400" s="628" t="s">
        <v>552</v>
      </c>
      <c r="E400" s="627" t="s">
        <v>3575</v>
      </c>
      <c r="F400" s="628" t="s">
        <v>3576</v>
      </c>
      <c r="G400" s="627" t="s">
        <v>4084</v>
      </c>
      <c r="H400" s="627" t="s">
        <v>4085</v>
      </c>
      <c r="I400" s="629">
        <v>193</v>
      </c>
      <c r="J400" s="629">
        <v>2</v>
      </c>
      <c r="K400" s="630">
        <v>386</v>
      </c>
    </row>
    <row r="401" spans="1:11" ht="14.4" customHeight="1" x14ac:dyDescent="0.3">
      <c r="A401" s="625" t="s">
        <v>525</v>
      </c>
      <c r="B401" s="626" t="s">
        <v>527</v>
      </c>
      <c r="C401" s="627" t="s">
        <v>551</v>
      </c>
      <c r="D401" s="628" t="s">
        <v>552</v>
      </c>
      <c r="E401" s="627" t="s">
        <v>3577</v>
      </c>
      <c r="F401" s="628" t="s">
        <v>3578</v>
      </c>
      <c r="G401" s="627" t="s">
        <v>4086</v>
      </c>
      <c r="H401" s="627" t="s">
        <v>4087</v>
      </c>
      <c r="I401" s="629">
        <v>8.2733333333333334</v>
      </c>
      <c r="J401" s="629">
        <v>50</v>
      </c>
      <c r="K401" s="630">
        <v>416.4</v>
      </c>
    </row>
    <row r="402" spans="1:11" ht="14.4" customHeight="1" x14ac:dyDescent="0.3">
      <c r="A402" s="625" t="s">
        <v>525</v>
      </c>
      <c r="B402" s="626" t="s">
        <v>527</v>
      </c>
      <c r="C402" s="627" t="s">
        <v>551</v>
      </c>
      <c r="D402" s="628" t="s">
        <v>552</v>
      </c>
      <c r="E402" s="627" t="s">
        <v>3577</v>
      </c>
      <c r="F402" s="628" t="s">
        <v>3578</v>
      </c>
      <c r="G402" s="627" t="s">
        <v>4088</v>
      </c>
      <c r="H402" s="627" t="s">
        <v>4089</v>
      </c>
      <c r="I402" s="629">
        <v>50.82</v>
      </c>
      <c r="J402" s="629">
        <v>3</v>
      </c>
      <c r="K402" s="630">
        <v>152.46</v>
      </c>
    </row>
    <row r="403" spans="1:11" ht="14.4" customHeight="1" x14ac:dyDescent="0.3">
      <c r="A403" s="625" t="s">
        <v>525</v>
      </c>
      <c r="B403" s="626" t="s">
        <v>527</v>
      </c>
      <c r="C403" s="627" t="s">
        <v>551</v>
      </c>
      <c r="D403" s="628" t="s">
        <v>552</v>
      </c>
      <c r="E403" s="627" t="s">
        <v>3577</v>
      </c>
      <c r="F403" s="628" t="s">
        <v>3578</v>
      </c>
      <c r="G403" s="627" t="s">
        <v>4090</v>
      </c>
      <c r="H403" s="627" t="s">
        <v>4091</v>
      </c>
      <c r="I403" s="629">
        <v>153.38</v>
      </c>
      <c r="J403" s="629">
        <v>2</v>
      </c>
      <c r="K403" s="630">
        <v>306.76</v>
      </c>
    </row>
    <row r="404" spans="1:11" ht="14.4" customHeight="1" x14ac:dyDescent="0.3">
      <c r="A404" s="625" t="s">
        <v>525</v>
      </c>
      <c r="B404" s="626" t="s">
        <v>527</v>
      </c>
      <c r="C404" s="627" t="s">
        <v>551</v>
      </c>
      <c r="D404" s="628" t="s">
        <v>552</v>
      </c>
      <c r="E404" s="627" t="s">
        <v>3577</v>
      </c>
      <c r="F404" s="628" t="s">
        <v>3578</v>
      </c>
      <c r="G404" s="627" t="s">
        <v>4086</v>
      </c>
      <c r="H404" s="627" t="s">
        <v>4087</v>
      </c>
      <c r="I404" s="629">
        <v>8.5</v>
      </c>
      <c r="J404" s="629">
        <v>50</v>
      </c>
      <c r="K404" s="630">
        <v>425</v>
      </c>
    </row>
    <row r="405" spans="1:11" ht="14.4" customHeight="1" x14ac:dyDescent="0.3">
      <c r="A405" s="625" t="s">
        <v>525</v>
      </c>
      <c r="B405" s="626" t="s">
        <v>527</v>
      </c>
      <c r="C405" s="627" t="s">
        <v>551</v>
      </c>
      <c r="D405" s="628" t="s">
        <v>552</v>
      </c>
      <c r="E405" s="627" t="s">
        <v>3577</v>
      </c>
      <c r="F405" s="628" t="s">
        <v>3578</v>
      </c>
      <c r="G405" s="627" t="s">
        <v>4092</v>
      </c>
      <c r="H405" s="627" t="s">
        <v>4093</v>
      </c>
      <c r="I405" s="629">
        <v>106.48</v>
      </c>
      <c r="J405" s="629">
        <v>3</v>
      </c>
      <c r="K405" s="630">
        <v>319.44</v>
      </c>
    </row>
    <row r="406" spans="1:11" ht="14.4" customHeight="1" x14ac:dyDescent="0.3">
      <c r="A406" s="625" t="s">
        <v>525</v>
      </c>
      <c r="B406" s="626" t="s">
        <v>527</v>
      </c>
      <c r="C406" s="627" t="s">
        <v>551</v>
      </c>
      <c r="D406" s="628" t="s">
        <v>552</v>
      </c>
      <c r="E406" s="627" t="s">
        <v>3579</v>
      </c>
      <c r="F406" s="628" t="s">
        <v>3580</v>
      </c>
      <c r="G406" s="627" t="s">
        <v>4094</v>
      </c>
      <c r="H406" s="627" t="s">
        <v>4095</v>
      </c>
      <c r="I406" s="629">
        <v>127.07</v>
      </c>
      <c r="J406" s="629">
        <v>5</v>
      </c>
      <c r="K406" s="630">
        <v>635.37</v>
      </c>
    </row>
    <row r="407" spans="1:11" ht="14.4" customHeight="1" x14ac:dyDescent="0.3">
      <c r="A407" s="625" t="s">
        <v>525</v>
      </c>
      <c r="B407" s="626" t="s">
        <v>527</v>
      </c>
      <c r="C407" s="627" t="s">
        <v>551</v>
      </c>
      <c r="D407" s="628" t="s">
        <v>552</v>
      </c>
      <c r="E407" s="627" t="s">
        <v>3579</v>
      </c>
      <c r="F407" s="628" t="s">
        <v>3580</v>
      </c>
      <c r="G407" s="627" t="s">
        <v>4096</v>
      </c>
      <c r="H407" s="627" t="s">
        <v>4097</v>
      </c>
      <c r="I407" s="629">
        <v>159.16</v>
      </c>
      <c r="J407" s="629">
        <v>4</v>
      </c>
      <c r="K407" s="630">
        <v>636.65</v>
      </c>
    </row>
    <row r="408" spans="1:11" ht="14.4" customHeight="1" x14ac:dyDescent="0.3">
      <c r="A408" s="625" t="s">
        <v>525</v>
      </c>
      <c r="B408" s="626" t="s">
        <v>527</v>
      </c>
      <c r="C408" s="627" t="s">
        <v>551</v>
      </c>
      <c r="D408" s="628" t="s">
        <v>552</v>
      </c>
      <c r="E408" s="627" t="s">
        <v>3587</v>
      </c>
      <c r="F408" s="628" t="s">
        <v>3588</v>
      </c>
      <c r="G408" s="627" t="s">
        <v>4098</v>
      </c>
      <c r="H408" s="627" t="s">
        <v>4099</v>
      </c>
      <c r="I408" s="629">
        <v>1186.6500000000001</v>
      </c>
      <c r="J408" s="629">
        <v>70</v>
      </c>
      <c r="K408" s="630">
        <v>83065.279999999999</v>
      </c>
    </row>
    <row r="409" spans="1:11" ht="14.4" customHeight="1" x14ac:dyDescent="0.3">
      <c r="A409" s="625" t="s">
        <v>525</v>
      </c>
      <c r="B409" s="626" t="s">
        <v>527</v>
      </c>
      <c r="C409" s="627" t="s">
        <v>551</v>
      </c>
      <c r="D409" s="628" t="s">
        <v>552</v>
      </c>
      <c r="E409" s="627" t="s">
        <v>3587</v>
      </c>
      <c r="F409" s="628" t="s">
        <v>3588</v>
      </c>
      <c r="G409" s="627" t="s">
        <v>4098</v>
      </c>
      <c r="H409" s="627" t="s">
        <v>4100</v>
      </c>
      <c r="I409" s="629">
        <v>1186.6500000000001</v>
      </c>
      <c r="J409" s="629">
        <v>20</v>
      </c>
      <c r="K409" s="630">
        <v>23732.94</v>
      </c>
    </row>
    <row r="410" spans="1:11" ht="14.4" customHeight="1" x14ac:dyDescent="0.3">
      <c r="A410" s="625" t="s">
        <v>525</v>
      </c>
      <c r="B410" s="626" t="s">
        <v>527</v>
      </c>
      <c r="C410" s="627" t="s">
        <v>551</v>
      </c>
      <c r="D410" s="628" t="s">
        <v>552</v>
      </c>
      <c r="E410" s="627" t="s">
        <v>3587</v>
      </c>
      <c r="F410" s="628" t="s">
        <v>3588</v>
      </c>
      <c r="G410" s="627" t="s">
        <v>4101</v>
      </c>
      <c r="H410" s="627" t="s">
        <v>4102</v>
      </c>
      <c r="I410" s="629">
        <v>928.2</v>
      </c>
      <c r="J410" s="629">
        <v>30</v>
      </c>
      <c r="K410" s="630">
        <v>27846.06</v>
      </c>
    </row>
    <row r="411" spans="1:11" ht="14.4" customHeight="1" x14ac:dyDescent="0.3">
      <c r="A411" s="625" t="s">
        <v>525</v>
      </c>
      <c r="B411" s="626" t="s">
        <v>527</v>
      </c>
      <c r="C411" s="627" t="s">
        <v>551</v>
      </c>
      <c r="D411" s="628" t="s">
        <v>552</v>
      </c>
      <c r="E411" s="627" t="s">
        <v>3587</v>
      </c>
      <c r="F411" s="628" t="s">
        <v>3588</v>
      </c>
      <c r="G411" s="627" t="s">
        <v>4103</v>
      </c>
      <c r="H411" s="627" t="s">
        <v>4104</v>
      </c>
      <c r="I411" s="629">
        <v>319.91000000000003</v>
      </c>
      <c r="J411" s="629">
        <v>200</v>
      </c>
      <c r="K411" s="630">
        <v>63982.359999999993</v>
      </c>
    </row>
    <row r="412" spans="1:11" ht="14.4" customHeight="1" x14ac:dyDescent="0.3">
      <c r="A412" s="625" t="s">
        <v>525</v>
      </c>
      <c r="B412" s="626" t="s">
        <v>527</v>
      </c>
      <c r="C412" s="627" t="s">
        <v>551</v>
      </c>
      <c r="D412" s="628" t="s">
        <v>552</v>
      </c>
      <c r="E412" s="627" t="s">
        <v>3587</v>
      </c>
      <c r="F412" s="628" t="s">
        <v>3588</v>
      </c>
      <c r="G412" s="627" t="s">
        <v>4105</v>
      </c>
      <c r="H412" s="627" t="s">
        <v>4106</v>
      </c>
      <c r="I412" s="629">
        <v>19400</v>
      </c>
      <c r="J412" s="629">
        <v>1</v>
      </c>
      <c r="K412" s="630">
        <v>19400</v>
      </c>
    </row>
    <row r="413" spans="1:11" ht="14.4" customHeight="1" x14ac:dyDescent="0.3">
      <c r="A413" s="625" t="s">
        <v>525</v>
      </c>
      <c r="B413" s="626" t="s">
        <v>527</v>
      </c>
      <c r="C413" s="627" t="s">
        <v>551</v>
      </c>
      <c r="D413" s="628" t="s">
        <v>552</v>
      </c>
      <c r="E413" s="627" t="s">
        <v>3587</v>
      </c>
      <c r="F413" s="628" t="s">
        <v>3588</v>
      </c>
      <c r="G413" s="627" t="s">
        <v>4105</v>
      </c>
      <c r="H413" s="627" t="s">
        <v>4107</v>
      </c>
      <c r="I413" s="629">
        <v>19399.965</v>
      </c>
      <c r="J413" s="629">
        <v>6</v>
      </c>
      <c r="K413" s="630">
        <v>116399.79000000001</v>
      </c>
    </row>
    <row r="414" spans="1:11" ht="14.4" customHeight="1" x14ac:dyDescent="0.3">
      <c r="A414" s="625" t="s">
        <v>525</v>
      </c>
      <c r="B414" s="626" t="s">
        <v>527</v>
      </c>
      <c r="C414" s="627" t="s">
        <v>551</v>
      </c>
      <c r="D414" s="628" t="s">
        <v>552</v>
      </c>
      <c r="E414" s="627" t="s">
        <v>3587</v>
      </c>
      <c r="F414" s="628" t="s">
        <v>3588</v>
      </c>
      <c r="G414" s="627" t="s">
        <v>4108</v>
      </c>
      <c r="H414" s="627" t="s">
        <v>4109</v>
      </c>
      <c r="I414" s="629">
        <v>928.2</v>
      </c>
      <c r="J414" s="629">
        <v>20</v>
      </c>
      <c r="K414" s="630">
        <v>18564.03</v>
      </c>
    </row>
    <row r="415" spans="1:11" ht="14.4" customHeight="1" x14ac:dyDescent="0.3">
      <c r="A415" s="625" t="s">
        <v>525</v>
      </c>
      <c r="B415" s="626" t="s">
        <v>527</v>
      </c>
      <c r="C415" s="627" t="s">
        <v>551</v>
      </c>
      <c r="D415" s="628" t="s">
        <v>552</v>
      </c>
      <c r="E415" s="627" t="s">
        <v>3591</v>
      </c>
      <c r="F415" s="628" t="s">
        <v>3592</v>
      </c>
      <c r="G415" s="627" t="s">
        <v>3710</v>
      </c>
      <c r="H415" s="627" t="s">
        <v>3711</v>
      </c>
      <c r="I415" s="629">
        <v>8.0691666666666659</v>
      </c>
      <c r="J415" s="629">
        <v>7100</v>
      </c>
      <c r="K415" s="630">
        <v>57354</v>
      </c>
    </row>
    <row r="416" spans="1:11" ht="14.4" customHeight="1" x14ac:dyDescent="0.3">
      <c r="A416" s="625" t="s">
        <v>525</v>
      </c>
      <c r="B416" s="626" t="s">
        <v>527</v>
      </c>
      <c r="C416" s="627" t="s">
        <v>551</v>
      </c>
      <c r="D416" s="628" t="s">
        <v>552</v>
      </c>
      <c r="E416" s="627" t="s">
        <v>3591</v>
      </c>
      <c r="F416" s="628" t="s">
        <v>3592</v>
      </c>
      <c r="G416" s="627" t="s">
        <v>4110</v>
      </c>
      <c r="H416" s="627" t="s">
        <v>4111</v>
      </c>
      <c r="I416" s="629">
        <v>12.39</v>
      </c>
      <c r="J416" s="629">
        <v>350</v>
      </c>
      <c r="K416" s="630">
        <v>4331</v>
      </c>
    </row>
    <row r="417" spans="1:11" ht="14.4" customHeight="1" x14ac:dyDescent="0.3">
      <c r="A417" s="625" t="s">
        <v>525</v>
      </c>
      <c r="B417" s="626" t="s">
        <v>527</v>
      </c>
      <c r="C417" s="627" t="s">
        <v>551</v>
      </c>
      <c r="D417" s="628" t="s">
        <v>552</v>
      </c>
      <c r="E417" s="627" t="s">
        <v>3591</v>
      </c>
      <c r="F417" s="628" t="s">
        <v>3592</v>
      </c>
      <c r="G417" s="627" t="s">
        <v>4110</v>
      </c>
      <c r="H417" s="627" t="s">
        <v>4112</v>
      </c>
      <c r="I417" s="629">
        <v>12.705</v>
      </c>
      <c r="J417" s="629">
        <v>200</v>
      </c>
      <c r="K417" s="630">
        <v>2541</v>
      </c>
    </row>
    <row r="418" spans="1:11" ht="14.4" customHeight="1" x14ac:dyDescent="0.3">
      <c r="A418" s="625" t="s">
        <v>525</v>
      </c>
      <c r="B418" s="626" t="s">
        <v>527</v>
      </c>
      <c r="C418" s="627" t="s">
        <v>551</v>
      </c>
      <c r="D418" s="628" t="s">
        <v>552</v>
      </c>
      <c r="E418" s="627" t="s">
        <v>3591</v>
      </c>
      <c r="F418" s="628" t="s">
        <v>3592</v>
      </c>
      <c r="G418" s="627" t="s">
        <v>4113</v>
      </c>
      <c r="H418" s="627" t="s">
        <v>4114</v>
      </c>
      <c r="I418" s="629">
        <v>25.57</v>
      </c>
      <c r="J418" s="629">
        <v>800</v>
      </c>
      <c r="K418" s="630">
        <v>20454.650000000001</v>
      </c>
    </row>
    <row r="419" spans="1:11" ht="14.4" customHeight="1" x14ac:dyDescent="0.3">
      <c r="A419" s="625" t="s">
        <v>525</v>
      </c>
      <c r="B419" s="626" t="s">
        <v>527</v>
      </c>
      <c r="C419" s="627" t="s">
        <v>551</v>
      </c>
      <c r="D419" s="628" t="s">
        <v>552</v>
      </c>
      <c r="E419" s="627" t="s">
        <v>3591</v>
      </c>
      <c r="F419" s="628" t="s">
        <v>3592</v>
      </c>
      <c r="G419" s="627" t="s">
        <v>4115</v>
      </c>
      <c r="H419" s="627" t="s">
        <v>4116</v>
      </c>
      <c r="I419" s="629">
        <v>60.25</v>
      </c>
      <c r="J419" s="629">
        <v>300</v>
      </c>
      <c r="K419" s="630">
        <v>18073.77</v>
      </c>
    </row>
    <row r="420" spans="1:11" ht="14.4" customHeight="1" x14ac:dyDescent="0.3">
      <c r="A420" s="625" t="s">
        <v>525</v>
      </c>
      <c r="B420" s="626" t="s">
        <v>527</v>
      </c>
      <c r="C420" s="627" t="s">
        <v>551</v>
      </c>
      <c r="D420" s="628" t="s">
        <v>552</v>
      </c>
      <c r="E420" s="627" t="s">
        <v>3595</v>
      </c>
      <c r="F420" s="628" t="s">
        <v>3596</v>
      </c>
      <c r="G420" s="627" t="s">
        <v>4117</v>
      </c>
      <c r="H420" s="627" t="s">
        <v>4118</v>
      </c>
      <c r="I420" s="629">
        <v>0.29599999999999993</v>
      </c>
      <c r="J420" s="629">
        <v>1800</v>
      </c>
      <c r="K420" s="630">
        <v>534</v>
      </c>
    </row>
    <row r="421" spans="1:11" ht="14.4" customHeight="1" x14ac:dyDescent="0.3">
      <c r="A421" s="625" t="s">
        <v>525</v>
      </c>
      <c r="B421" s="626" t="s">
        <v>527</v>
      </c>
      <c r="C421" s="627" t="s">
        <v>551</v>
      </c>
      <c r="D421" s="628" t="s">
        <v>552</v>
      </c>
      <c r="E421" s="627" t="s">
        <v>3595</v>
      </c>
      <c r="F421" s="628" t="s">
        <v>3596</v>
      </c>
      <c r="G421" s="627" t="s">
        <v>3712</v>
      </c>
      <c r="H421" s="627" t="s">
        <v>3713</v>
      </c>
      <c r="I421" s="629">
        <v>0.29899999999999999</v>
      </c>
      <c r="J421" s="629">
        <v>1400</v>
      </c>
      <c r="K421" s="630">
        <v>417</v>
      </c>
    </row>
    <row r="422" spans="1:11" ht="14.4" customHeight="1" x14ac:dyDescent="0.3">
      <c r="A422" s="625" t="s">
        <v>525</v>
      </c>
      <c r="B422" s="626" t="s">
        <v>527</v>
      </c>
      <c r="C422" s="627" t="s">
        <v>551</v>
      </c>
      <c r="D422" s="628" t="s">
        <v>552</v>
      </c>
      <c r="E422" s="627" t="s">
        <v>3595</v>
      </c>
      <c r="F422" s="628" t="s">
        <v>3596</v>
      </c>
      <c r="G422" s="627" t="s">
        <v>3714</v>
      </c>
      <c r="H422" s="627" t="s">
        <v>3715</v>
      </c>
      <c r="I422" s="629">
        <v>0.29749999999999999</v>
      </c>
      <c r="J422" s="629">
        <v>3400</v>
      </c>
      <c r="K422" s="630">
        <v>1019</v>
      </c>
    </row>
    <row r="423" spans="1:11" ht="14.4" customHeight="1" x14ac:dyDescent="0.3">
      <c r="A423" s="625" t="s">
        <v>525</v>
      </c>
      <c r="B423" s="626" t="s">
        <v>527</v>
      </c>
      <c r="C423" s="627" t="s">
        <v>551</v>
      </c>
      <c r="D423" s="628" t="s">
        <v>552</v>
      </c>
      <c r="E423" s="627" t="s">
        <v>3595</v>
      </c>
      <c r="F423" s="628" t="s">
        <v>3596</v>
      </c>
      <c r="G423" s="627" t="s">
        <v>3718</v>
      </c>
      <c r="H423" s="627" t="s">
        <v>3719</v>
      </c>
      <c r="I423" s="629">
        <v>0.29857142857142849</v>
      </c>
      <c r="J423" s="629">
        <v>17100</v>
      </c>
      <c r="K423" s="630">
        <v>5102</v>
      </c>
    </row>
    <row r="424" spans="1:11" ht="14.4" customHeight="1" x14ac:dyDescent="0.3">
      <c r="A424" s="625" t="s">
        <v>525</v>
      </c>
      <c r="B424" s="626" t="s">
        <v>527</v>
      </c>
      <c r="C424" s="627" t="s">
        <v>551</v>
      </c>
      <c r="D424" s="628" t="s">
        <v>552</v>
      </c>
      <c r="E424" s="627" t="s">
        <v>3597</v>
      </c>
      <c r="F424" s="628" t="s">
        <v>3598</v>
      </c>
      <c r="G424" s="627" t="s">
        <v>3720</v>
      </c>
      <c r="H424" s="627" t="s">
        <v>3721</v>
      </c>
      <c r="I424" s="629">
        <v>0.7963636363636365</v>
      </c>
      <c r="J424" s="629">
        <v>120000</v>
      </c>
      <c r="K424" s="630">
        <v>96140</v>
      </c>
    </row>
    <row r="425" spans="1:11" ht="14.4" customHeight="1" x14ac:dyDescent="0.3">
      <c r="A425" s="625" t="s">
        <v>525</v>
      </c>
      <c r="B425" s="626" t="s">
        <v>527</v>
      </c>
      <c r="C425" s="627" t="s">
        <v>551</v>
      </c>
      <c r="D425" s="628" t="s">
        <v>552</v>
      </c>
      <c r="E425" s="627" t="s">
        <v>3597</v>
      </c>
      <c r="F425" s="628" t="s">
        <v>3598</v>
      </c>
      <c r="G425" s="627" t="s">
        <v>4119</v>
      </c>
      <c r="H425" s="627" t="s">
        <v>4120</v>
      </c>
      <c r="I425" s="629">
        <v>11.01</v>
      </c>
      <c r="J425" s="629">
        <v>40</v>
      </c>
      <c r="K425" s="630">
        <v>440.4</v>
      </c>
    </row>
    <row r="426" spans="1:11" ht="14.4" customHeight="1" x14ac:dyDescent="0.3">
      <c r="A426" s="625" t="s">
        <v>525</v>
      </c>
      <c r="B426" s="626" t="s">
        <v>527</v>
      </c>
      <c r="C426" s="627" t="s">
        <v>551</v>
      </c>
      <c r="D426" s="628" t="s">
        <v>552</v>
      </c>
      <c r="E426" s="627" t="s">
        <v>3597</v>
      </c>
      <c r="F426" s="628" t="s">
        <v>3598</v>
      </c>
      <c r="G426" s="627" t="s">
        <v>3812</v>
      </c>
      <c r="H426" s="627" t="s">
        <v>3813</v>
      </c>
      <c r="I426" s="629">
        <v>11.01</v>
      </c>
      <c r="J426" s="629">
        <v>200</v>
      </c>
      <c r="K426" s="630">
        <v>2202</v>
      </c>
    </row>
    <row r="427" spans="1:11" ht="14.4" customHeight="1" x14ac:dyDescent="0.3">
      <c r="A427" s="625" t="s">
        <v>525</v>
      </c>
      <c r="B427" s="626" t="s">
        <v>527</v>
      </c>
      <c r="C427" s="627" t="s">
        <v>551</v>
      </c>
      <c r="D427" s="628" t="s">
        <v>552</v>
      </c>
      <c r="E427" s="627" t="s">
        <v>3597</v>
      </c>
      <c r="F427" s="628" t="s">
        <v>3598</v>
      </c>
      <c r="G427" s="627" t="s">
        <v>3812</v>
      </c>
      <c r="H427" s="627" t="s">
        <v>3814</v>
      </c>
      <c r="I427" s="629">
        <v>11.01</v>
      </c>
      <c r="J427" s="629">
        <v>240</v>
      </c>
      <c r="K427" s="630">
        <v>2642.3999999999996</v>
      </c>
    </row>
    <row r="428" spans="1:11" ht="14.4" customHeight="1" x14ac:dyDescent="0.3">
      <c r="A428" s="625" t="s">
        <v>525</v>
      </c>
      <c r="B428" s="626" t="s">
        <v>527</v>
      </c>
      <c r="C428" s="627" t="s">
        <v>551</v>
      </c>
      <c r="D428" s="628" t="s">
        <v>552</v>
      </c>
      <c r="E428" s="627" t="s">
        <v>3597</v>
      </c>
      <c r="F428" s="628" t="s">
        <v>3598</v>
      </c>
      <c r="G428" s="627" t="s">
        <v>3726</v>
      </c>
      <c r="H428" s="627" t="s">
        <v>3727</v>
      </c>
      <c r="I428" s="629">
        <v>10.69</v>
      </c>
      <c r="J428" s="629">
        <v>120</v>
      </c>
      <c r="K428" s="630">
        <v>1295.5999999999999</v>
      </c>
    </row>
    <row r="429" spans="1:11" ht="14.4" customHeight="1" x14ac:dyDescent="0.3">
      <c r="A429" s="625" t="s">
        <v>525</v>
      </c>
      <c r="B429" s="626" t="s">
        <v>527</v>
      </c>
      <c r="C429" s="627" t="s">
        <v>551</v>
      </c>
      <c r="D429" s="628" t="s">
        <v>552</v>
      </c>
      <c r="E429" s="627" t="s">
        <v>3597</v>
      </c>
      <c r="F429" s="628" t="s">
        <v>3598</v>
      </c>
      <c r="G429" s="627" t="s">
        <v>3728</v>
      </c>
      <c r="H429" s="627" t="s">
        <v>3729</v>
      </c>
      <c r="I429" s="629">
        <v>10.835000000000001</v>
      </c>
      <c r="J429" s="629">
        <v>760</v>
      </c>
      <c r="K429" s="630">
        <v>8202.4</v>
      </c>
    </row>
    <row r="430" spans="1:11" ht="14.4" customHeight="1" x14ac:dyDescent="0.3">
      <c r="A430" s="625" t="s">
        <v>525</v>
      </c>
      <c r="B430" s="626" t="s">
        <v>527</v>
      </c>
      <c r="C430" s="627" t="s">
        <v>551</v>
      </c>
      <c r="D430" s="628" t="s">
        <v>552</v>
      </c>
      <c r="E430" s="627" t="s">
        <v>3597</v>
      </c>
      <c r="F430" s="628" t="s">
        <v>3598</v>
      </c>
      <c r="G430" s="627" t="s">
        <v>3728</v>
      </c>
      <c r="H430" s="627" t="s">
        <v>3815</v>
      </c>
      <c r="I430" s="629">
        <v>11.01</v>
      </c>
      <c r="J430" s="629">
        <v>560</v>
      </c>
      <c r="K430" s="630">
        <v>6165.6</v>
      </c>
    </row>
    <row r="431" spans="1:11" ht="14.4" customHeight="1" x14ac:dyDescent="0.3">
      <c r="A431" s="625" t="s">
        <v>525</v>
      </c>
      <c r="B431" s="626" t="s">
        <v>527</v>
      </c>
      <c r="C431" s="627" t="s">
        <v>551</v>
      </c>
      <c r="D431" s="628" t="s">
        <v>552</v>
      </c>
      <c r="E431" s="627" t="s">
        <v>3597</v>
      </c>
      <c r="F431" s="628" t="s">
        <v>3598</v>
      </c>
      <c r="G431" s="627" t="s">
        <v>3730</v>
      </c>
      <c r="H431" s="627" t="s">
        <v>3731</v>
      </c>
      <c r="I431" s="629">
        <v>0.80833333333333324</v>
      </c>
      <c r="J431" s="629">
        <v>26000</v>
      </c>
      <c r="K431" s="630">
        <v>21000</v>
      </c>
    </row>
    <row r="432" spans="1:11" ht="14.4" customHeight="1" x14ac:dyDescent="0.3">
      <c r="A432" s="625" t="s">
        <v>525</v>
      </c>
      <c r="B432" s="626" t="s">
        <v>527</v>
      </c>
      <c r="C432" s="627" t="s">
        <v>551</v>
      </c>
      <c r="D432" s="628" t="s">
        <v>552</v>
      </c>
      <c r="E432" s="627" t="s">
        <v>3597</v>
      </c>
      <c r="F432" s="628" t="s">
        <v>3598</v>
      </c>
      <c r="G432" s="627" t="s">
        <v>4121</v>
      </c>
      <c r="H432" s="627" t="s">
        <v>4122</v>
      </c>
      <c r="I432" s="629">
        <v>0.77499999999999991</v>
      </c>
      <c r="J432" s="629">
        <v>12000</v>
      </c>
      <c r="K432" s="630">
        <v>9660</v>
      </c>
    </row>
    <row r="433" spans="1:11" ht="14.4" customHeight="1" x14ac:dyDescent="0.3">
      <c r="A433" s="625" t="s">
        <v>525</v>
      </c>
      <c r="B433" s="626" t="s">
        <v>527</v>
      </c>
      <c r="C433" s="627" t="s">
        <v>551</v>
      </c>
      <c r="D433" s="628" t="s">
        <v>552</v>
      </c>
      <c r="E433" s="627" t="s">
        <v>3571</v>
      </c>
      <c r="F433" s="628" t="s">
        <v>3572</v>
      </c>
      <c r="G433" s="627" t="s">
        <v>4123</v>
      </c>
      <c r="H433" s="627" t="s">
        <v>4124</v>
      </c>
      <c r="I433" s="629">
        <v>152.46</v>
      </c>
      <c r="J433" s="629">
        <v>13</v>
      </c>
      <c r="K433" s="630">
        <v>1981.98</v>
      </c>
    </row>
    <row r="434" spans="1:11" ht="14.4" customHeight="1" x14ac:dyDescent="0.3">
      <c r="A434" s="625" t="s">
        <v>525</v>
      </c>
      <c r="B434" s="626" t="s">
        <v>527</v>
      </c>
      <c r="C434" s="627" t="s">
        <v>551</v>
      </c>
      <c r="D434" s="628" t="s">
        <v>552</v>
      </c>
      <c r="E434" s="627" t="s">
        <v>3571</v>
      </c>
      <c r="F434" s="628" t="s">
        <v>3572</v>
      </c>
      <c r="G434" s="627" t="s">
        <v>4125</v>
      </c>
      <c r="H434" s="627" t="s">
        <v>4126</v>
      </c>
      <c r="I434" s="629">
        <v>139.43803976728799</v>
      </c>
      <c r="J434" s="629">
        <v>36</v>
      </c>
      <c r="K434" s="630">
        <v>5019.7689165124903</v>
      </c>
    </row>
    <row r="435" spans="1:11" ht="14.4" customHeight="1" x14ac:dyDescent="0.3">
      <c r="A435" s="625" t="s">
        <v>525</v>
      </c>
      <c r="B435" s="626" t="s">
        <v>527</v>
      </c>
      <c r="C435" s="627" t="s">
        <v>551</v>
      </c>
      <c r="D435" s="628" t="s">
        <v>552</v>
      </c>
      <c r="E435" s="627" t="s">
        <v>3571</v>
      </c>
      <c r="F435" s="628" t="s">
        <v>3572</v>
      </c>
      <c r="G435" s="627" t="s">
        <v>4127</v>
      </c>
      <c r="H435" s="627" t="s">
        <v>4128</v>
      </c>
      <c r="I435" s="629">
        <v>139.43810891014729</v>
      </c>
      <c r="J435" s="629">
        <v>36</v>
      </c>
      <c r="K435" s="630">
        <v>5019.7708525125508</v>
      </c>
    </row>
    <row r="436" spans="1:11" ht="14.4" customHeight="1" x14ac:dyDescent="0.3">
      <c r="A436" s="625" t="s">
        <v>525</v>
      </c>
      <c r="B436" s="626" t="s">
        <v>527</v>
      </c>
      <c r="C436" s="627" t="s">
        <v>553</v>
      </c>
      <c r="D436" s="628" t="s">
        <v>554</v>
      </c>
      <c r="E436" s="627" t="s">
        <v>3573</v>
      </c>
      <c r="F436" s="628" t="s">
        <v>3574</v>
      </c>
      <c r="G436" s="627" t="s">
        <v>3825</v>
      </c>
      <c r="H436" s="627" t="s">
        <v>3826</v>
      </c>
      <c r="I436" s="629">
        <v>183.51000000000002</v>
      </c>
      <c r="J436" s="629">
        <v>18</v>
      </c>
      <c r="K436" s="630">
        <v>3303.79</v>
      </c>
    </row>
    <row r="437" spans="1:11" ht="14.4" customHeight="1" x14ac:dyDescent="0.3">
      <c r="A437" s="625" t="s">
        <v>525</v>
      </c>
      <c r="B437" s="626" t="s">
        <v>527</v>
      </c>
      <c r="C437" s="627" t="s">
        <v>553</v>
      </c>
      <c r="D437" s="628" t="s">
        <v>554</v>
      </c>
      <c r="E437" s="627" t="s">
        <v>3573</v>
      </c>
      <c r="F437" s="628" t="s">
        <v>3574</v>
      </c>
      <c r="G437" s="627" t="s">
        <v>3825</v>
      </c>
      <c r="H437" s="627" t="s">
        <v>3827</v>
      </c>
      <c r="I437" s="629">
        <v>183.09</v>
      </c>
      <c r="J437" s="629">
        <v>4</v>
      </c>
      <c r="K437" s="630">
        <v>732.36</v>
      </c>
    </row>
    <row r="438" spans="1:11" ht="14.4" customHeight="1" x14ac:dyDescent="0.3">
      <c r="A438" s="625" t="s">
        <v>525</v>
      </c>
      <c r="B438" s="626" t="s">
        <v>527</v>
      </c>
      <c r="C438" s="627" t="s">
        <v>553</v>
      </c>
      <c r="D438" s="628" t="s">
        <v>554</v>
      </c>
      <c r="E438" s="627" t="s">
        <v>3573</v>
      </c>
      <c r="F438" s="628" t="s">
        <v>3574</v>
      </c>
      <c r="G438" s="627" t="s">
        <v>4129</v>
      </c>
      <c r="H438" s="627" t="s">
        <v>4130</v>
      </c>
      <c r="I438" s="629">
        <v>82.660833333333329</v>
      </c>
      <c r="J438" s="629">
        <v>282</v>
      </c>
      <c r="K438" s="630">
        <v>23297.3</v>
      </c>
    </row>
    <row r="439" spans="1:11" ht="14.4" customHeight="1" x14ac:dyDescent="0.3">
      <c r="A439" s="625" t="s">
        <v>525</v>
      </c>
      <c r="B439" s="626" t="s">
        <v>527</v>
      </c>
      <c r="C439" s="627" t="s">
        <v>553</v>
      </c>
      <c r="D439" s="628" t="s">
        <v>554</v>
      </c>
      <c r="E439" s="627" t="s">
        <v>3573</v>
      </c>
      <c r="F439" s="628" t="s">
        <v>3574</v>
      </c>
      <c r="G439" s="627" t="s">
        <v>4131</v>
      </c>
      <c r="H439" s="627" t="s">
        <v>4132</v>
      </c>
      <c r="I439" s="629">
        <v>3.78</v>
      </c>
      <c r="J439" s="629">
        <v>1060</v>
      </c>
      <c r="K439" s="630">
        <v>4009.6000000000004</v>
      </c>
    </row>
    <row r="440" spans="1:11" ht="14.4" customHeight="1" x14ac:dyDescent="0.3">
      <c r="A440" s="625" t="s">
        <v>525</v>
      </c>
      <c r="B440" s="626" t="s">
        <v>527</v>
      </c>
      <c r="C440" s="627" t="s">
        <v>553</v>
      </c>
      <c r="D440" s="628" t="s">
        <v>554</v>
      </c>
      <c r="E440" s="627" t="s">
        <v>3573</v>
      </c>
      <c r="F440" s="628" t="s">
        <v>3574</v>
      </c>
      <c r="G440" s="627" t="s">
        <v>4133</v>
      </c>
      <c r="H440" s="627" t="s">
        <v>4134</v>
      </c>
      <c r="I440" s="629">
        <v>7.31</v>
      </c>
      <c r="J440" s="629">
        <v>10</v>
      </c>
      <c r="K440" s="630">
        <v>73.099999999999994</v>
      </c>
    </row>
    <row r="441" spans="1:11" ht="14.4" customHeight="1" x14ac:dyDescent="0.3">
      <c r="A441" s="625" t="s">
        <v>525</v>
      </c>
      <c r="B441" s="626" t="s">
        <v>527</v>
      </c>
      <c r="C441" s="627" t="s">
        <v>553</v>
      </c>
      <c r="D441" s="628" t="s">
        <v>554</v>
      </c>
      <c r="E441" s="627" t="s">
        <v>3573</v>
      </c>
      <c r="F441" s="628" t="s">
        <v>3574</v>
      </c>
      <c r="G441" s="627" t="s">
        <v>3601</v>
      </c>
      <c r="H441" s="627" t="s">
        <v>3602</v>
      </c>
      <c r="I441" s="629">
        <v>12.097777777777777</v>
      </c>
      <c r="J441" s="629">
        <v>45</v>
      </c>
      <c r="K441" s="630">
        <v>544.4</v>
      </c>
    </row>
    <row r="442" spans="1:11" ht="14.4" customHeight="1" x14ac:dyDescent="0.3">
      <c r="A442" s="625" t="s">
        <v>525</v>
      </c>
      <c r="B442" s="626" t="s">
        <v>527</v>
      </c>
      <c r="C442" s="627" t="s">
        <v>553</v>
      </c>
      <c r="D442" s="628" t="s">
        <v>554</v>
      </c>
      <c r="E442" s="627" t="s">
        <v>3573</v>
      </c>
      <c r="F442" s="628" t="s">
        <v>3574</v>
      </c>
      <c r="G442" s="627" t="s">
        <v>3601</v>
      </c>
      <c r="H442" s="627" t="s">
        <v>3603</v>
      </c>
      <c r="I442" s="629">
        <v>12.08</v>
      </c>
      <c r="J442" s="629">
        <v>10</v>
      </c>
      <c r="K442" s="630">
        <v>120.8</v>
      </c>
    </row>
    <row r="443" spans="1:11" ht="14.4" customHeight="1" x14ac:dyDescent="0.3">
      <c r="A443" s="625" t="s">
        <v>525</v>
      </c>
      <c r="B443" s="626" t="s">
        <v>527</v>
      </c>
      <c r="C443" s="627" t="s">
        <v>553</v>
      </c>
      <c r="D443" s="628" t="s">
        <v>554</v>
      </c>
      <c r="E443" s="627" t="s">
        <v>3573</v>
      </c>
      <c r="F443" s="628" t="s">
        <v>3574</v>
      </c>
      <c r="G443" s="627" t="s">
        <v>3732</v>
      </c>
      <c r="H443" s="627" t="s">
        <v>3733</v>
      </c>
      <c r="I443" s="629">
        <v>2.958181818181818</v>
      </c>
      <c r="J443" s="629">
        <v>230</v>
      </c>
      <c r="K443" s="630">
        <v>680.39999999999986</v>
      </c>
    </row>
    <row r="444" spans="1:11" ht="14.4" customHeight="1" x14ac:dyDescent="0.3">
      <c r="A444" s="625" t="s">
        <v>525</v>
      </c>
      <c r="B444" s="626" t="s">
        <v>527</v>
      </c>
      <c r="C444" s="627" t="s">
        <v>553</v>
      </c>
      <c r="D444" s="628" t="s">
        <v>554</v>
      </c>
      <c r="E444" s="627" t="s">
        <v>3573</v>
      </c>
      <c r="F444" s="628" t="s">
        <v>3574</v>
      </c>
      <c r="G444" s="627" t="s">
        <v>4135</v>
      </c>
      <c r="H444" s="627" t="s">
        <v>4136</v>
      </c>
      <c r="I444" s="629">
        <v>2.2800000000000002</v>
      </c>
      <c r="J444" s="629">
        <v>10400</v>
      </c>
      <c r="K444" s="630">
        <v>23700</v>
      </c>
    </row>
    <row r="445" spans="1:11" ht="14.4" customHeight="1" x14ac:dyDescent="0.3">
      <c r="A445" s="625" t="s">
        <v>525</v>
      </c>
      <c r="B445" s="626" t="s">
        <v>527</v>
      </c>
      <c r="C445" s="627" t="s">
        <v>553</v>
      </c>
      <c r="D445" s="628" t="s">
        <v>554</v>
      </c>
      <c r="E445" s="627" t="s">
        <v>3573</v>
      </c>
      <c r="F445" s="628" t="s">
        <v>3574</v>
      </c>
      <c r="G445" s="627" t="s">
        <v>4137</v>
      </c>
      <c r="H445" s="627" t="s">
        <v>4138</v>
      </c>
      <c r="I445" s="629">
        <v>0.24363636363636368</v>
      </c>
      <c r="J445" s="629">
        <v>26300</v>
      </c>
      <c r="K445" s="630">
        <v>6291</v>
      </c>
    </row>
    <row r="446" spans="1:11" ht="14.4" customHeight="1" x14ac:dyDescent="0.3">
      <c r="A446" s="625" t="s">
        <v>525</v>
      </c>
      <c r="B446" s="626" t="s">
        <v>527</v>
      </c>
      <c r="C446" s="627" t="s">
        <v>553</v>
      </c>
      <c r="D446" s="628" t="s">
        <v>554</v>
      </c>
      <c r="E446" s="627" t="s">
        <v>3573</v>
      </c>
      <c r="F446" s="628" t="s">
        <v>3574</v>
      </c>
      <c r="G446" s="627" t="s">
        <v>3841</v>
      </c>
      <c r="H446" s="627" t="s">
        <v>3842</v>
      </c>
      <c r="I446" s="629">
        <v>61.265555555555551</v>
      </c>
      <c r="J446" s="629">
        <v>34</v>
      </c>
      <c r="K446" s="630">
        <v>2083.04</v>
      </c>
    </row>
    <row r="447" spans="1:11" ht="14.4" customHeight="1" x14ac:dyDescent="0.3">
      <c r="A447" s="625" t="s">
        <v>525</v>
      </c>
      <c r="B447" s="626" t="s">
        <v>527</v>
      </c>
      <c r="C447" s="627" t="s">
        <v>553</v>
      </c>
      <c r="D447" s="628" t="s">
        <v>554</v>
      </c>
      <c r="E447" s="627" t="s">
        <v>3573</v>
      </c>
      <c r="F447" s="628" t="s">
        <v>3574</v>
      </c>
      <c r="G447" s="627" t="s">
        <v>3841</v>
      </c>
      <c r="H447" s="627" t="s">
        <v>3843</v>
      </c>
      <c r="I447" s="629">
        <v>61.21</v>
      </c>
      <c r="J447" s="629">
        <v>5</v>
      </c>
      <c r="K447" s="630">
        <v>306.05</v>
      </c>
    </row>
    <row r="448" spans="1:11" ht="14.4" customHeight="1" x14ac:dyDescent="0.3">
      <c r="A448" s="625" t="s">
        <v>525</v>
      </c>
      <c r="B448" s="626" t="s">
        <v>527</v>
      </c>
      <c r="C448" s="627" t="s">
        <v>553</v>
      </c>
      <c r="D448" s="628" t="s">
        <v>554</v>
      </c>
      <c r="E448" s="627" t="s">
        <v>3573</v>
      </c>
      <c r="F448" s="628" t="s">
        <v>3574</v>
      </c>
      <c r="G448" s="627" t="s">
        <v>4139</v>
      </c>
      <c r="H448" s="627" t="s">
        <v>4140</v>
      </c>
      <c r="I448" s="629">
        <v>66.547777777777782</v>
      </c>
      <c r="J448" s="629">
        <v>240</v>
      </c>
      <c r="K448" s="630">
        <v>15971.7</v>
      </c>
    </row>
    <row r="449" spans="1:11" ht="14.4" customHeight="1" x14ac:dyDescent="0.3">
      <c r="A449" s="625" t="s">
        <v>525</v>
      </c>
      <c r="B449" s="626" t="s">
        <v>527</v>
      </c>
      <c r="C449" s="627" t="s">
        <v>553</v>
      </c>
      <c r="D449" s="628" t="s">
        <v>554</v>
      </c>
      <c r="E449" s="627" t="s">
        <v>3573</v>
      </c>
      <c r="F449" s="628" t="s">
        <v>3574</v>
      </c>
      <c r="G449" s="627" t="s">
        <v>3608</v>
      </c>
      <c r="H449" s="627" t="s">
        <v>3609</v>
      </c>
      <c r="I449" s="629">
        <v>30.1675</v>
      </c>
      <c r="J449" s="629">
        <v>38</v>
      </c>
      <c r="K449" s="630">
        <v>1146.3599999999999</v>
      </c>
    </row>
    <row r="450" spans="1:11" ht="14.4" customHeight="1" x14ac:dyDescent="0.3">
      <c r="A450" s="625" t="s">
        <v>525</v>
      </c>
      <c r="B450" s="626" t="s">
        <v>527</v>
      </c>
      <c r="C450" s="627" t="s">
        <v>553</v>
      </c>
      <c r="D450" s="628" t="s">
        <v>554</v>
      </c>
      <c r="E450" s="627" t="s">
        <v>3573</v>
      </c>
      <c r="F450" s="628" t="s">
        <v>3574</v>
      </c>
      <c r="G450" s="627" t="s">
        <v>4141</v>
      </c>
      <c r="H450" s="627" t="s">
        <v>4142</v>
      </c>
      <c r="I450" s="629">
        <v>16.099999999999998</v>
      </c>
      <c r="J450" s="629">
        <v>120</v>
      </c>
      <c r="K450" s="630">
        <v>1932</v>
      </c>
    </row>
    <row r="451" spans="1:11" ht="14.4" customHeight="1" x14ac:dyDescent="0.3">
      <c r="A451" s="625" t="s">
        <v>525</v>
      </c>
      <c r="B451" s="626" t="s">
        <v>527</v>
      </c>
      <c r="C451" s="627" t="s">
        <v>553</v>
      </c>
      <c r="D451" s="628" t="s">
        <v>554</v>
      </c>
      <c r="E451" s="627" t="s">
        <v>3573</v>
      </c>
      <c r="F451" s="628" t="s">
        <v>3574</v>
      </c>
      <c r="G451" s="627" t="s">
        <v>4143</v>
      </c>
      <c r="H451" s="627" t="s">
        <v>4144</v>
      </c>
      <c r="I451" s="629">
        <v>2.2100000000000004</v>
      </c>
      <c r="J451" s="629">
        <v>33000</v>
      </c>
      <c r="K451" s="630">
        <v>72936.649999999994</v>
      </c>
    </row>
    <row r="452" spans="1:11" ht="14.4" customHeight="1" x14ac:dyDescent="0.3">
      <c r="A452" s="625" t="s">
        <v>525</v>
      </c>
      <c r="B452" s="626" t="s">
        <v>527</v>
      </c>
      <c r="C452" s="627" t="s">
        <v>553</v>
      </c>
      <c r="D452" s="628" t="s">
        <v>554</v>
      </c>
      <c r="E452" s="627" t="s">
        <v>3573</v>
      </c>
      <c r="F452" s="628" t="s">
        <v>3574</v>
      </c>
      <c r="G452" s="627" t="s">
        <v>4145</v>
      </c>
      <c r="H452" s="627" t="s">
        <v>4146</v>
      </c>
      <c r="I452" s="629">
        <v>6.31</v>
      </c>
      <c r="J452" s="629">
        <v>250</v>
      </c>
      <c r="K452" s="630">
        <v>1577.96</v>
      </c>
    </row>
    <row r="453" spans="1:11" ht="14.4" customHeight="1" x14ac:dyDescent="0.3">
      <c r="A453" s="625" t="s">
        <v>525</v>
      </c>
      <c r="B453" s="626" t="s">
        <v>527</v>
      </c>
      <c r="C453" s="627" t="s">
        <v>553</v>
      </c>
      <c r="D453" s="628" t="s">
        <v>554</v>
      </c>
      <c r="E453" s="627" t="s">
        <v>3573</v>
      </c>
      <c r="F453" s="628" t="s">
        <v>3574</v>
      </c>
      <c r="G453" s="627" t="s">
        <v>4147</v>
      </c>
      <c r="H453" s="627" t="s">
        <v>4148</v>
      </c>
      <c r="I453" s="629">
        <v>360.85090909090911</v>
      </c>
      <c r="J453" s="629">
        <v>492</v>
      </c>
      <c r="K453" s="630">
        <v>175869.5</v>
      </c>
    </row>
    <row r="454" spans="1:11" ht="14.4" customHeight="1" x14ac:dyDescent="0.3">
      <c r="A454" s="625" t="s">
        <v>525</v>
      </c>
      <c r="B454" s="626" t="s">
        <v>527</v>
      </c>
      <c r="C454" s="627" t="s">
        <v>553</v>
      </c>
      <c r="D454" s="628" t="s">
        <v>554</v>
      </c>
      <c r="E454" s="627" t="s">
        <v>3573</v>
      </c>
      <c r="F454" s="628" t="s">
        <v>3574</v>
      </c>
      <c r="G454" s="627" t="s">
        <v>4149</v>
      </c>
      <c r="H454" s="627" t="s">
        <v>4150</v>
      </c>
      <c r="I454" s="629">
        <v>9.98</v>
      </c>
      <c r="J454" s="629">
        <v>10</v>
      </c>
      <c r="K454" s="630">
        <v>99.8</v>
      </c>
    </row>
    <row r="455" spans="1:11" ht="14.4" customHeight="1" x14ac:dyDescent="0.3">
      <c r="A455" s="625" t="s">
        <v>525</v>
      </c>
      <c r="B455" s="626" t="s">
        <v>527</v>
      </c>
      <c r="C455" s="627" t="s">
        <v>553</v>
      </c>
      <c r="D455" s="628" t="s">
        <v>554</v>
      </c>
      <c r="E455" s="627" t="s">
        <v>3573</v>
      </c>
      <c r="F455" s="628" t="s">
        <v>3574</v>
      </c>
      <c r="G455" s="627" t="s">
        <v>4151</v>
      </c>
      <c r="H455" s="627" t="s">
        <v>4152</v>
      </c>
      <c r="I455" s="629">
        <v>3.13</v>
      </c>
      <c r="J455" s="629">
        <v>5000</v>
      </c>
      <c r="K455" s="630">
        <v>15625</v>
      </c>
    </row>
    <row r="456" spans="1:11" ht="14.4" customHeight="1" x14ac:dyDescent="0.3">
      <c r="A456" s="625" t="s">
        <v>525</v>
      </c>
      <c r="B456" s="626" t="s">
        <v>527</v>
      </c>
      <c r="C456" s="627" t="s">
        <v>553</v>
      </c>
      <c r="D456" s="628" t="s">
        <v>554</v>
      </c>
      <c r="E456" s="627" t="s">
        <v>3573</v>
      </c>
      <c r="F456" s="628" t="s">
        <v>3574</v>
      </c>
      <c r="G456" s="627" t="s">
        <v>4151</v>
      </c>
      <c r="H456" s="627" t="s">
        <v>4153</v>
      </c>
      <c r="I456" s="629">
        <v>3.13</v>
      </c>
      <c r="J456" s="629">
        <v>1000</v>
      </c>
      <c r="K456" s="630">
        <v>3125</v>
      </c>
    </row>
    <row r="457" spans="1:11" ht="14.4" customHeight="1" x14ac:dyDescent="0.3">
      <c r="A457" s="625" t="s">
        <v>525</v>
      </c>
      <c r="B457" s="626" t="s">
        <v>527</v>
      </c>
      <c r="C457" s="627" t="s">
        <v>553</v>
      </c>
      <c r="D457" s="628" t="s">
        <v>554</v>
      </c>
      <c r="E457" s="627" t="s">
        <v>3573</v>
      </c>
      <c r="F457" s="628" t="s">
        <v>3574</v>
      </c>
      <c r="G457" s="627" t="s">
        <v>3858</v>
      </c>
      <c r="H457" s="627" t="s">
        <v>4154</v>
      </c>
      <c r="I457" s="629">
        <v>98.384999999999991</v>
      </c>
      <c r="J457" s="629">
        <v>70</v>
      </c>
      <c r="K457" s="630">
        <v>6887.1</v>
      </c>
    </row>
    <row r="458" spans="1:11" ht="14.4" customHeight="1" x14ac:dyDescent="0.3">
      <c r="A458" s="625" t="s">
        <v>525</v>
      </c>
      <c r="B458" s="626" t="s">
        <v>527</v>
      </c>
      <c r="C458" s="627" t="s">
        <v>553</v>
      </c>
      <c r="D458" s="628" t="s">
        <v>554</v>
      </c>
      <c r="E458" s="627" t="s">
        <v>3573</v>
      </c>
      <c r="F458" s="628" t="s">
        <v>3574</v>
      </c>
      <c r="G458" s="627" t="s">
        <v>3858</v>
      </c>
      <c r="H458" s="627" t="s">
        <v>3859</v>
      </c>
      <c r="I458" s="629">
        <v>98.378</v>
      </c>
      <c r="J458" s="629">
        <v>110</v>
      </c>
      <c r="K458" s="630">
        <v>10821.5</v>
      </c>
    </row>
    <row r="459" spans="1:11" ht="14.4" customHeight="1" x14ac:dyDescent="0.3">
      <c r="A459" s="625" t="s">
        <v>525</v>
      </c>
      <c r="B459" s="626" t="s">
        <v>527</v>
      </c>
      <c r="C459" s="627" t="s">
        <v>553</v>
      </c>
      <c r="D459" s="628" t="s">
        <v>554</v>
      </c>
      <c r="E459" s="627" t="s">
        <v>3573</v>
      </c>
      <c r="F459" s="628" t="s">
        <v>3574</v>
      </c>
      <c r="G459" s="627" t="s">
        <v>4155</v>
      </c>
      <c r="H459" s="627" t="s">
        <v>4156</v>
      </c>
      <c r="I459" s="629">
        <v>31.867692307692302</v>
      </c>
      <c r="J459" s="629">
        <v>1380</v>
      </c>
      <c r="K459" s="630">
        <v>43445.460000000006</v>
      </c>
    </row>
    <row r="460" spans="1:11" ht="14.4" customHeight="1" x14ac:dyDescent="0.3">
      <c r="A460" s="625" t="s">
        <v>525</v>
      </c>
      <c r="B460" s="626" t="s">
        <v>527</v>
      </c>
      <c r="C460" s="627" t="s">
        <v>553</v>
      </c>
      <c r="D460" s="628" t="s">
        <v>554</v>
      </c>
      <c r="E460" s="627" t="s">
        <v>3573</v>
      </c>
      <c r="F460" s="628" t="s">
        <v>3574</v>
      </c>
      <c r="G460" s="627" t="s">
        <v>3823</v>
      </c>
      <c r="H460" s="627" t="s">
        <v>3824</v>
      </c>
      <c r="I460" s="629">
        <v>1.5950000000000002</v>
      </c>
      <c r="J460" s="629">
        <v>150</v>
      </c>
      <c r="K460" s="630">
        <v>239.14</v>
      </c>
    </row>
    <row r="461" spans="1:11" ht="14.4" customHeight="1" x14ac:dyDescent="0.3">
      <c r="A461" s="625" t="s">
        <v>525</v>
      </c>
      <c r="B461" s="626" t="s">
        <v>527</v>
      </c>
      <c r="C461" s="627" t="s">
        <v>553</v>
      </c>
      <c r="D461" s="628" t="s">
        <v>554</v>
      </c>
      <c r="E461" s="627" t="s">
        <v>3573</v>
      </c>
      <c r="F461" s="628" t="s">
        <v>3574</v>
      </c>
      <c r="G461" s="627" t="s">
        <v>3623</v>
      </c>
      <c r="H461" s="627" t="s">
        <v>3625</v>
      </c>
      <c r="I461" s="629">
        <v>7.17</v>
      </c>
      <c r="J461" s="629">
        <v>40</v>
      </c>
      <c r="K461" s="630">
        <v>286.8</v>
      </c>
    </row>
    <row r="462" spans="1:11" ht="14.4" customHeight="1" x14ac:dyDescent="0.3">
      <c r="A462" s="625" t="s">
        <v>525</v>
      </c>
      <c r="B462" s="626" t="s">
        <v>527</v>
      </c>
      <c r="C462" s="627" t="s">
        <v>553</v>
      </c>
      <c r="D462" s="628" t="s">
        <v>554</v>
      </c>
      <c r="E462" s="627" t="s">
        <v>3573</v>
      </c>
      <c r="F462" s="628" t="s">
        <v>3574</v>
      </c>
      <c r="G462" s="627" t="s">
        <v>3754</v>
      </c>
      <c r="H462" s="627" t="s">
        <v>3755</v>
      </c>
      <c r="I462" s="629">
        <v>0.85499999999999998</v>
      </c>
      <c r="J462" s="629">
        <v>800</v>
      </c>
      <c r="K462" s="630">
        <v>684</v>
      </c>
    </row>
    <row r="463" spans="1:11" ht="14.4" customHeight="1" x14ac:dyDescent="0.3">
      <c r="A463" s="625" t="s">
        <v>525</v>
      </c>
      <c r="B463" s="626" t="s">
        <v>527</v>
      </c>
      <c r="C463" s="627" t="s">
        <v>553</v>
      </c>
      <c r="D463" s="628" t="s">
        <v>554</v>
      </c>
      <c r="E463" s="627" t="s">
        <v>3573</v>
      </c>
      <c r="F463" s="628" t="s">
        <v>3574</v>
      </c>
      <c r="G463" s="627" t="s">
        <v>4157</v>
      </c>
      <c r="H463" s="627" t="s">
        <v>4158</v>
      </c>
      <c r="I463" s="629">
        <v>15.49</v>
      </c>
      <c r="J463" s="629">
        <v>20</v>
      </c>
      <c r="K463" s="630">
        <v>309.77999999999997</v>
      </c>
    </row>
    <row r="464" spans="1:11" ht="14.4" customHeight="1" x14ac:dyDescent="0.3">
      <c r="A464" s="625" t="s">
        <v>525</v>
      </c>
      <c r="B464" s="626" t="s">
        <v>527</v>
      </c>
      <c r="C464" s="627" t="s">
        <v>553</v>
      </c>
      <c r="D464" s="628" t="s">
        <v>554</v>
      </c>
      <c r="E464" s="627" t="s">
        <v>3575</v>
      </c>
      <c r="F464" s="628" t="s">
        <v>3576</v>
      </c>
      <c r="G464" s="627" t="s">
        <v>4159</v>
      </c>
      <c r="H464" s="627" t="s">
        <v>4160</v>
      </c>
      <c r="I464" s="629">
        <v>726</v>
      </c>
      <c r="J464" s="629">
        <v>2</v>
      </c>
      <c r="K464" s="630">
        <v>1452</v>
      </c>
    </row>
    <row r="465" spans="1:11" ht="14.4" customHeight="1" x14ac:dyDescent="0.3">
      <c r="A465" s="625" t="s">
        <v>525</v>
      </c>
      <c r="B465" s="626" t="s">
        <v>527</v>
      </c>
      <c r="C465" s="627" t="s">
        <v>553</v>
      </c>
      <c r="D465" s="628" t="s">
        <v>554</v>
      </c>
      <c r="E465" s="627" t="s">
        <v>3575</v>
      </c>
      <c r="F465" s="628" t="s">
        <v>3576</v>
      </c>
      <c r="G465" s="627" t="s">
        <v>4161</v>
      </c>
      <c r="H465" s="627" t="s">
        <v>4162</v>
      </c>
      <c r="I465" s="629">
        <v>11.24</v>
      </c>
      <c r="J465" s="629">
        <v>40</v>
      </c>
      <c r="K465" s="630">
        <v>449.6</v>
      </c>
    </row>
    <row r="466" spans="1:11" ht="14.4" customHeight="1" x14ac:dyDescent="0.3">
      <c r="A466" s="625" t="s">
        <v>525</v>
      </c>
      <c r="B466" s="626" t="s">
        <v>527</v>
      </c>
      <c r="C466" s="627" t="s">
        <v>553</v>
      </c>
      <c r="D466" s="628" t="s">
        <v>554</v>
      </c>
      <c r="E466" s="627" t="s">
        <v>3575</v>
      </c>
      <c r="F466" s="628" t="s">
        <v>3576</v>
      </c>
      <c r="G466" s="627" t="s">
        <v>3768</v>
      </c>
      <c r="H466" s="627" t="s">
        <v>3769</v>
      </c>
      <c r="I466" s="629">
        <v>3.5037500000000001</v>
      </c>
      <c r="J466" s="629">
        <v>220</v>
      </c>
      <c r="K466" s="630">
        <v>770.7</v>
      </c>
    </row>
    <row r="467" spans="1:11" ht="14.4" customHeight="1" x14ac:dyDescent="0.3">
      <c r="A467" s="625" t="s">
        <v>525</v>
      </c>
      <c r="B467" s="626" t="s">
        <v>527</v>
      </c>
      <c r="C467" s="627" t="s">
        <v>553</v>
      </c>
      <c r="D467" s="628" t="s">
        <v>554</v>
      </c>
      <c r="E467" s="627" t="s">
        <v>3575</v>
      </c>
      <c r="F467" s="628" t="s">
        <v>3576</v>
      </c>
      <c r="G467" s="627" t="s">
        <v>4163</v>
      </c>
      <c r="H467" s="627" t="s">
        <v>4164</v>
      </c>
      <c r="I467" s="629">
        <v>12.598181818181819</v>
      </c>
      <c r="J467" s="629">
        <v>330</v>
      </c>
      <c r="K467" s="630">
        <v>4169.5</v>
      </c>
    </row>
    <row r="468" spans="1:11" ht="14.4" customHeight="1" x14ac:dyDescent="0.3">
      <c r="A468" s="625" t="s">
        <v>525</v>
      </c>
      <c r="B468" s="626" t="s">
        <v>527</v>
      </c>
      <c r="C468" s="627" t="s">
        <v>553</v>
      </c>
      <c r="D468" s="628" t="s">
        <v>554</v>
      </c>
      <c r="E468" s="627" t="s">
        <v>3575</v>
      </c>
      <c r="F468" s="628" t="s">
        <v>3576</v>
      </c>
      <c r="G468" s="627" t="s">
        <v>4165</v>
      </c>
      <c r="H468" s="627" t="s">
        <v>4166</v>
      </c>
      <c r="I468" s="629">
        <v>12.29</v>
      </c>
      <c r="J468" s="629">
        <v>330</v>
      </c>
      <c r="K468" s="630">
        <v>4067.4000000000005</v>
      </c>
    </row>
    <row r="469" spans="1:11" ht="14.4" customHeight="1" x14ac:dyDescent="0.3">
      <c r="A469" s="625" t="s">
        <v>525</v>
      </c>
      <c r="B469" s="626" t="s">
        <v>527</v>
      </c>
      <c r="C469" s="627" t="s">
        <v>553</v>
      </c>
      <c r="D469" s="628" t="s">
        <v>554</v>
      </c>
      <c r="E469" s="627" t="s">
        <v>3575</v>
      </c>
      <c r="F469" s="628" t="s">
        <v>3576</v>
      </c>
      <c r="G469" s="627" t="s">
        <v>3638</v>
      </c>
      <c r="H469" s="627" t="s">
        <v>3639</v>
      </c>
      <c r="I469" s="629">
        <v>1.4299999999999997</v>
      </c>
      <c r="J469" s="629">
        <v>2400</v>
      </c>
      <c r="K469" s="630">
        <v>3425</v>
      </c>
    </row>
    <row r="470" spans="1:11" ht="14.4" customHeight="1" x14ac:dyDescent="0.3">
      <c r="A470" s="625" t="s">
        <v>525</v>
      </c>
      <c r="B470" s="626" t="s">
        <v>527</v>
      </c>
      <c r="C470" s="627" t="s">
        <v>553</v>
      </c>
      <c r="D470" s="628" t="s">
        <v>554</v>
      </c>
      <c r="E470" s="627" t="s">
        <v>3575</v>
      </c>
      <c r="F470" s="628" t="s">
        <v>3576</v>
      </c>
      <c r="G470" s="627" t="s">
        <v>4167</v>
      </c>
      <c r="H470" s="627" t="s">
        <v>4168</v>
      </c>
      <c r="I470" s="629">
        <v>1.8518181818181823</v>
      </c>
      <c r="J470" s="629">
        <v>4700</v>
      </c>
      <c r="K470" s="630">
        <v>8703</v>
      </c>
    </row>
    <row r="471" spans="1:11" ht="14.4" customHeight="1" x14ac:dyDescent="0.3">
      <c r="A471" s="625" t="s">
        <v>525</v>
      </c>
      <c r="B471" s="626" t="s">
        <v>527</v>
      </c>
      <c r="C471" s="627" t="s">
        <v>553</v>
      </c>
      <c r="D471" s="628" t="s">
        <v>554</v>
      </c>
      <c r="E471" s="627" t="s">
        <v>3575</v>
      </c>
      <c r="F471" s="628" t="s">
        <v>3576</v>
      </c>
      <c r="G471" s="627" t="s">
        <v>4169</v>
      </c>
      <c r="H471" s="627" t="s">
        <v>4170</v>
      </c>
      <c r="I471" s="629">
        <v>999</v>
      </c>
      <c r="J471" s="629">
        <v>1</v>
      </c>
      <c r="K471" s="630">
        <v>999</v>
      </c>
    </row>
    <row r="472" spans="1:11" ht="14.4" customHeight="1" x14ac:dyDescent="0.3">
      <c r="A472" s="625" t="s">
        <v>525</v>
      </c>
      <c r="B472" s="626" t="s">
        <v>527</v>
      </c>
      <c r="C472" s="627" t="s">
        <v>553</v>
      </c>
      <c r="D472" s="628" t="s">
        <v>554</v>
      </c>
      <c r="E472" s="627" t="s">
        <v>3575</v>
      </c>
      <c r="F472" s="628" t="s">
        <v>3576</v>
      </c>
      <c r="G472" s="627" t="s">
        <v>3892</v>
      </c>
      <c r="H472" s="627" t="s">
        <v>3893</v>
      </c>
      <c r="I472" s="629">
        <v>79.704545454545439</v>
      </c>
      <c r="J472" s="629">
        <v>1160</v>
      </c>
      <c r="K472" s="630">
        <v>92700.799999999988</v>
      </c>
    </row>
    <row r="473" spans="1:11" ht="14.4" customHeight="1" x14ac:dyDescent="0.3">
      <c r="A473" s="625" t="s">
        <v>525</v>
      </c>
      <c r="B473" s="626" t="s">
        <v>527</v>
      </c>
      <c r="C473" s="627" t="s">
        <v>553</v>
      </c>
      <c r="D473" s="628" t="s">
        <v>554</v>
      </c>
      <c r="E473" s="627" t="s">
        <v>3575</v>
      </c>
      <c r="F473" s="628" t="s">
        <v>3576</v>
      </c>
      <c r="G473" s="627" t="s">
        <v>4171</v>
      </c>
      <c r="H473" s="627" t="s">
        <v>4172</v>
      </c>
      <c r="I473" s="629">
        <v>35.21</v>
      </c>
      <c r="J473" s="629">
        <v>70</v>
      </c>
      <c r="K473" s="630">
        <v>2464.6999999999998</v>
      </c>
    </row>
    <row r="474" spans="1:11" ht="14.4" customHeight="1" x14ac:dyDescent="0.3">
      <c r="A474" s="625" t="s">
        <v>525</v>
      </c>
      <c r="B474" s="626" t="s">
        <v>527</v>
      </c>
      <c r="C474" s="627" t="s">
        <v>553</v>
      </c>
      <c r="D474" s="628" t="s">
        <v>554</v>
      </c>
      <c r="E474" s="627" t="s">
        <v>3575</v>
      </c>
      <c r="F474" s="628" t="s">
        <v>3576</v>
      </c>
      <c r="G474" s="627" t="s">
        <v>4173</v>
      </c>
      <c r="H474" s="627" t="s">
        <v>4174</v>
      </c>
      <c r="I474" s="629">
        <v>4.2318181818181815</v>
      </c>
      <c r="J474" s="629">
        <v>285</v>
      </c>
      <c r="K474" s="630">
        <v>1205.5500000000002</v>
      </c>
    </row>
    <row r="475" spans="1:11" ht="14.4" customHeight="1" x14ac:dyDescent="0.3">
      <c r="A475" s="625" t="s">
        <v>525</v>
      </c>
      <c r="B475" s="626" t="s">
        <v>527</v>
      </c>
      <c r="C475" s="627" t="s">
        <v>553</v>
      </c>
      <c r="D475" s="628" t="s">
        <v>554</v>
      </c>
      <c r="E475" s="627" t="s">
        <v>3575</v>
      </c>
      <c r="F475" s="628" t="s">
        <v>3576</v>
      </c>
      <c r="G475" s="627" t="s">
        <v>3926</v>
      </c>
      <c r="H475" s="627" t="s">
        <v>3927</v>
      </c>
      <c r="I475" s="629">
        <v>34.597692307692313</v>
      </c>
      <c r="J475" s="629">
        <v>560</v>
      </c>
      <c r="K475" s="630">
        <v>19447.589999999997</v>
      </c>
    </row>
    <row r="476" spans="1:11" ht="14.4" customHeight="1" x14ac:dyDescent="0.3">
      <c r="A476" s="625" t="s">
        <v>525</v>
      </c>
      <c r="B476" s="626" t="s">
        <v>527</v>
      </c>
      <c r="C476" s="627" t="s">
        <v>553</v>
      </c>
      <c r="D476" s="628" t="s">
        <v>554</v>
      </c>
      <c r="E476" s="627" t="s">
        <v>3575</v>
      </c>
      <c r="F476" s="628" t="s">
        <v>3576</v>
      </c>
      <c r="G476" s="627" t="s">
        <v>4175</v>
      </c>
      <c r="H476" s="627" t="s">
        <v>4176</v>
      </c>
      <c r="I476" s="629">
        <v>102.25</v>
      </c>
      <c r="J476" s="629">
        <v>120</v>
      </c>
      <c r="K476" s="630">
        <v>12269.400000000001</v>
      </c>
    </row>
    <row r="477" spans="1:11" ht="14.4" customHeight="1" x14ac:dyDescent="0.3">
      <c r="A477" s="625" t="s">
        <v>525</v>
      </c>
      <c r="B477" s="626" t="s">
        <v>527</v>
      </c>
      <c r="C477" s="627" t="s">
        <v>553</v>
      </c>
      <c r="D477" s="628" t="s">
        <v>554</v>
      </c>
      <c r="E477" s="627" t="s">
        <v>3575</v>
      </c>
      <c r="F477" s="628" t="s">
        <v>3576</v>
      </c>
      <c r="G477" s="627" t="s">
        <v>4177</v>
      </c>
      <c r="H477" s="627" t="s">
        <v>4178</v>
      </c>
      <c r="I477" s="629">
        <v>11838.539999999999</v>
      </c>
      <c r="J477" s="629">
        <v>27</v>
      </c>
      <c r="K477" s="630">
        <v>316025.57</v>
      </c>
    </row>
    <row r="478" spans="1:11" ht="14.4" customHeight="1" x14ac:dyDescent="0.3">
      <c r="A478" s="625" t="s">
        <v>525</v>
      </c>
      <c r="B478" s="626" t="s">
        <v>527</v>
      </c>
      <c r="C478" s="627" t="s">
        <v>553</v>
      </c>
      <c r="D478" s="628" t="s">
        <v>554</v>
      </c>
      <c r="E478" s="627" t="s">
        <v>3575</v>
      </c>
      <c r="F478" s="628" t="s">
        <v>3576</v>
      </c>
      <c r="G478" s="627" t="s">
        <v>4179</v>
      </c>
      <c r="H478" s="627" t="s">
        <v>4180</v>
      </c>
      <c r="I478" s="629">
        <v>2709.0792307692313</v>
      </c>
      <c r="J478" s="629">
        <v>25</v>
      </c>
      <c r="K478" s="630">
        <v>67008.700000000012</v>
      </c>
    </row>
    <row r="479" spans="1:11" ht="14.4" customHeight="1" x14ac:dyDescent="0.3">
      <c r="A479" s="625" t="s">
        <v>525</v>
      </c>
      <c r="B479" s="626" t="s">
        <v>527</v>
      </c>
      <c r="C479" s="627" t="s">
        <v>553</v>
      </c>
      <c r="D479" s="628" t="s">
        <v>554</v>
      </c>
      <c r="E479" s="627" t="s">
        <v>3575</v>
      </c>
      <c r="F479" s="628" t="s">
        <v>3576</v>
      </c>
      <c r="G479" s="627" t="s">
        <v>4181</v>
      </c>
      <c r="H479" s="627" t="s">
        <v>4182</v>
      </c>
      <c r="I479" s="629">
        <v>2.9</v>
      </c>
      <c r="J479" s="629">
        <v>1100</v>
      </c>
      <c r="K479" s="630">
        <v>3192</v>
      </c>
    </row>
    <row r="480" spans="1:11" ht="14.4" customHeight="1" x14ac:dyDescent="0.3">
      <c r="A480" s="625" t="s">
        <v>525</v>
      </c>
      <c r="B480" s="626" t="s">
        <v>527</v>
      </c>
      <c r="C480" s="627" t="s">
        <v>553</v>
      </c>
      <c r="D480" s="628" t="s">
        <v>554</v>
      </c>
      <c r="E480" s="627" t="s">
        <v>3575</v>
      </c>
      <c r="F480" s="628" t="s">
        <v>3576</v>
      </c>
      <c r="G480" s="627" t="s">
        <v>4183</v>
      </c>
      <c r="H480" s="627" t="s">
        <v>4184</v>
      </c>
      <c r="I480" s="629">
        <v>2.7933333333333334</v>
      </c>
      <c r="J480" s="629">
        <v>1900</v>
      </c>
      <c r="K480" s="630">
        <v>5301</v>
      </c>
    </row>
    <row r="481" spans="1:11" ht="14.4" customHeight="1" x14ac:dyDescent="0.3">
      <c r="A481" s="625" t="s">
        <v>525</v>
      </c>
      <c r="B481" s="626" t="s">
        <v>527</v>
      </c>
      <c r="C481" s="627" t="s">
        <v>553</v>
      </c>
      <c r="D481" s="628" t="s">
        <v>554</v>
      </c>
      <c r="E481" s="627" t="s">
        <v>3575</v>
      </c>
      <c r="F481" s="628" t="s">
        <v>3576</v>
      </c>
      <c r="G481" s="627" t="s">
        <v>4185</v>
      </c>
      <c r="H481" s="627" t="s">
        <v>4186</v>
      </c>
      <c r="I481" s="629">
        <v>28.800000000000008</v>
      </c>
      <c r="J481" s="629">
        <v>2000</v>
      </c>
      <c r="K481" s="630">
        <v>57597.299999999996</v>
      </c>
    </row>
    <row r="482" spans="1:11" ht="14.4" customHeight="1" x14ac:dyDescent="0.3">
      <c r="A482" s="625" t="s">
        <v>525</v>
      </c>
      <c r="B482" s="626" t="s">
        <v>527</v>
      </c>
      <c r="C482" s="627" t="s">
        <v>553</v>
      </c>
      <c r="D482" s="628" t="s">
        <v>554</v>
      </c>
      <c r="E482" s="627" t="s">
        <v>3575</v>
      </c>
      <c r="F482" s="628" t="s">
        <v>3576</v>
      </c>
      <c r="G482" s="627" t="s">
        <v>4187</v>
      </c>
      <c r="H482" s="627" t="s">
        <v>4188</v>
      </c>
      <c r="I482" s="629">
        <v>91.676666666666662</v>
      </c>
      <c r="J482" s="629">
        <v>16</v>
      </c>
      <c r="K482" s="630">
        <v>1466.6100000000001</v>
      </c>
    </row>
    <row r="483" spans="1:11" ht="14.4" customHeight="1" x14ac:dyDescent="0.3">
      <c r="A483" s="625" t="s">
        <v>525</v>
      </c>
      <c r="B483" s="626" t="s">
        <v>527</v>
      </c>
      <c r="C483" s="627" t="s">
        <v>553</v>
      </c>
      <c r="D483" s="628" t="s">
        <v>554</v>
      </c>
      <c r="E483" s="627" t="s">
        <v>3575</v>
      </c>
      <c r="F483" s="628" t="s">
        <v>3576</v>
      </c>
      <c r="G483" s="627" t="s">
        <v>4187</v>
      </c>
      <c r="H483" s="627" t="s">
        <v>4189</v>
      </c>
      <c r="I483" s="629">
        <v>96.551999999999992</v>
      </c>
      <c r="J483" s="629">
        <v>20</v>
      </c>
      <c r="K483" s="630">
        <v>1931.0499999999997</v>
      </c>
    </row>
    <row r="484" spans="1:11" ht="14.4" customHeight="1" x14ac:dyDescent="0.3">
      <c r="A484" s="625" t="s">
        <v>525</v>
      </c>
      <c r="B484" s="626" t="s">
        <v>527</v>
      </c>
      <c r="C484" s="627" t="s">
        <v>553</v>
      </c>
      <c r="D484" s="628" t="s">
        <v>554</v>
      </c>
      <c r="E484" s="627" t="s">
        <v>3575</v>
      </c>
      <c r="F484" s="628" t="s">
        <v>3576</v>
      </c>
      <c r="G484" s="627" t="s">
        <v>4190</v>
      </c>
      <c r="H484" s="627" t="s">
        <v>4191</v>
      </c>
      <c r="I484" s="629">
        <v>2381.3845454545458</v>
      </c>
      <c r="J484" s="629">
        <v>30</v>
      </c>
      <c r="K484" s="630">
        <v>71765.06</v>
      </c>
    </row>
    <row r="485" spans="1:11" ht="14.4" customHeight="1" x14ac:dyDescent="0.3">
      <c r="A485" s="625" t="s">
        <v>525</v>
      </c>
      <c r="B485" s="626" t="s">
        <v>527</v>
      </c>
      <c r="C485" s="627" t="s">
        <v>553</v>
      </c>
      <c r="D485" s="628" t="s">
        <v>554</v>
      </c>
      <c r="E485" s="627" t="s">
        <v>3575</v>
      </c>
      <c r="F485" s="628" t="s">
        <v>3576</v>
      </c>
      <c r="G485" s="627" t="s">
        <v>3681</v>
      </c>
      <c r="H485" s="627" t="s">
        <v>3682</v>
      </c>
      <c r="I485" s="629">
        <v>12.096363636363634</v>
      </c>
      <c r="J485" s="629">
        <v>132</v>
      </c>
      <c r="K485" s="630">
        <v>1597.08</v>
      </c>
    </row>
    <row r="486" spans="1:11" ht="14.4" customHeight="1" x14ac:dyDescent="0.3">
      <c r="A486" s="625" t="s">
        <v>525</v>
      </c>
      <c r="B486" s="626" t="s">
        <v>527</v>
      </c>
      <c r="C486" s="627" t="s">
        <v>553</v>
      </c>
      <c r="D486" s="628" t="s">
        <v>554</v>
      </c>
      <c r="E486" s="627" t="s">
        <v>3575</v>
      </c>
      <c r="F486" s="628" t="s">
        <v>3576</v>
      </c>
      <c r="G486" s="627" t="s">
        <v>4192</v>
      </c>
      <c r="H486" s="627" t="s">
        <v>4193</v>
      </c>
      <c r="I486" s="629">
        <v>2510.2199999999998</v>
      </c>
      <c r="J486" s="629">
        <v>1</v>
      </c>
      <c r="K486" s="630">
        <v>2510.2199999999998</v>
      </c>
    </row>
    <row r="487" spans="1:11" ht="14.4" customHeight="1" x14ac:dyDescent="0.3">
      <c r="A487" s="625" t="s">
        <v>525</v>
      </c>
      <c r="B487" s="626" t="s">
        <v>527</v>
      </c>
      <c r="C487" s="627" t="s">
        <v>553</v>
      </c>
      <c r="D487" s="628" t="s">
        <v>554</v>
      </c>
      <c r="E487" s="627" t="s">
        <v>3575</v>
      </c>
      <c r="F487" s="628" t="s">
        <v>3576</v>
      </c>
      <c r="G487" s="627" t="s">
        <v>4194</v>
      </c>
      <c r="H487" s="627" t="s">
        <v>4195</v>
      </c>
      <c r="I487" s="629">
        <v>2287.7354545454546</v>
      </c>
      <c r="J487" s="629">
        <v>18</v>
      </c>
      <c r="K487" s="630">
        <v>41553.86</v>
      </c>
    </row>
    <row r="488" spans="1:11" ht="14.4" customHeight="1" x14ac:dyDescent="0.3">
      <c r="A488" s="625" t="s">
        <v>525</v>
      </c>
      <c r="B488" s="626" t="s">
        <v>527</v>
      </c>
      <c r="C488" s="627" t="s">
        <v>553</v>
      </c>
      <c r="D488" s="628" t="s">
        <v>554</v>
      </c>
      <c r="E488" s="627" t="s">
        <v>3575</v>
      </c>
      <c r="F488" s="628" t="s">
        <v>3576</v>
      </c>
      <c r="G488" s="627" t="s">
        <v>4196</v>
      </c>
      <c r="H488" s="627" t="s">
        <v>4197</v>
      </c>
      <c r="I488" s="629">
        <v>2510.2199999999998</v>
      </c>
      <c r="J488" s="629">
        <v>1</v>
      </c>
      <c r="K488" s="630">
        <v>2510.2199999999998</v>
      </c>
    </row>
    <row r="489" spans="1:11" ht="14.4" customHeight="1" x14ac:dyDescent="0.3">
      <c r="A489" s="625" t="s">
        <v>525</v>
      </c>
      <c r="B489" s="626" t="s">
        <v>527</v>
      </c>
      <c r="C489" s="627" t="s">
        <v>553</v>
      </c>
      <c r="D489" s="628" t="s">
        <v>554</v>
      </c>
      <c r="E489" s="627" t="s">
        <v>3575</v>
      </c>
      <c r="F489" s="628" t="s">
        <v>3576</v>
      </c>
      <c r="G489" s="627" t="s">
        <v>4198</v>
      </c>
      <c r="H489" s="627" t="s">
        <v>4199</v>
      </c>
      <c r="I489" s="629">
        <v>2510.2199999999998</v>
      </c>
      <c r="J489" s="629">
        <v>16</v>
      </c>
      <c r="K489" s="630">
        <v>40163.49</v>
      </c>
    </row>
    <row r="490" spans="1:11" ht="14.4" customHeight="1" x14ac:dyDescent="0.3">
      <c r="A490" s="625" t="s">
        <v>525</v>
      </c>
      <c r="B490" s="626" t="s">
        <v>527</v>
      </c>
      <c r="C490" s="627" t="s">
        <v>553</v>
      </c>
      <c r="D490" s="628" t="s">
        <v>554</v>
      </c>
      <c r="E490" s="627" t="s">
        <v>3575</v>
      </c>
      <c r="F490" s="628" t="s">
        <v>3576</v>
      </c>
      <c r="G490" s="627" t="s">
        <v>4200</v>
      </c>
      <c r="H490" s="627" t="s">
        <v>4201</v>
      </c>
      <c r="I490" s="629">
        <v>2279.9275000000002</v>
      </c>
      <c r="J490" s="629">
        <v>6</v>
      </c>
      <c r="K490" s="630">
        <v>13851.279999999999</v>
      </c>
    </row>
    <row r="491" spans="1:11" ht="14.4" customHeight="1" x14ac:dyDescent="0.3">
      <c r="A491" s="625" t="s">
        <v>525</v>
      </c>
      <c r="B491" s="626" t="s">
        <v>527</v>
      </c>
      <c r="C491" s="627" t="s">
        <v>553</v>
      </c>
      <c r="D491" s="628" t="s">
        <v>554</v>
      </c>
      <c r="E491" s="627" t="s">
        <v>3575</v>
      </c>
      <c r="F491" s="628" t="s">
        <v>3576</v>
      </c>
      <c r="G491" s="627" t="s">
        <v>4202</v>
      </c>
      <c r="H491" s="627" t="s">
        <v>4203</v>
      </c>
      <c r="I491" s="629">
        <v>2287.7363636363639</v>
      </c>
      <c r="J491" s="629">
        <v>13</v>
      </c>
      <c r="K491" s="630">
        <v>30011.149999999998</v>
      </c>
    </row>
    <row r="492" spans="1:11" ht="14.4" customHeight="1" x14ac:dyDescent="0.3">
      <c r="A492" s="625" t="s">
        <v>525</v>
      </c>
      <c r="B492" s="626" t="s">
        <v>527</v>
      </c>
      <c r="C492" s="627" t="s">
        <v>553</v>
      </c>
      <c r="D492" s="628" t="s">
        <v>554</v>
      </c>
      <c r="E492" s="627" t="s">
        <v>3575</v>
      </c>
      <c r="F492" s="628" t="s">
        <v>3576</v>
      </c>
      <c r="G492" s="627" t="s">
        <v>4204</v>
      </c>
      <c r="H492" s="627" t="s">
        <v>4205</v>
      </c>
      <c r="I492" s="629">
        <v>2498.9027272727271</v>
      </c>
      <c r="J492" s="629">
        <v>26</v>
      </c>
      <c r="K492" s="630">
        <v>65265.65</v>
      </c>
    </row>
    <row r="493" spans="1:11" ht="14.4" customHeight="1" x14ac:dyDescent="0.3">
      <c r="A493" s="625" t="s">
        <v>525</v>
      </c>
      <c r="B493" s="626" t="s">
        <v>527</v>
      </c>
      <c r="C493" s="627" t="s">
        <v>553</v>
      </c>
      <c r="D493" s="628" t="s">
        <v>554</v>
      </c>
      <c r="E493" s="627" t="s">
        <v>3575</v>
      </c>
      <c r="F493" s="628" t="s">
        <v>3576</v>
      </c>
      <c r="G493" s="627" t="s">
        <v>4206</v>
      </c>
      <c r="H493" s="627" t="s">
        <v>4207</v>
      </c>
      <c r="I493" s="629">
        <v>2795.1111111111109</v>
      </c>
      <c r="J493" s="629">
        <v>37</v>
      </c>
      <c r="K493" s="630">
        <v>103419.19999999998</v>
      </c>
    </row>
    <row r="494" spans="1:11" ht="14.4" customHeight="1" x14ac:dyDescent="0.3">
      <c r="A494" s="625" t="s">
        <v>525</v>
      </c>
      <c r="B494" s="626" t="s">
        <v>527</v>
      </c>
      <c r="C494" s="627" t="s">
        <v>553</v>
      </c>
      <c r="D494" s="628" t="s">
        <v>554</v>
      </c>
      <c r="E494" s="627" t="s">
        <v>3575</v>
      </c>
      <c r="F494" s="628" t="s">
        <v>3576</v>
      </c>
      <c r="G494" s="627" t="s">
        <v>4208</v>
      </c>
      <c r="H494" s="627" t="s">
        <v>4209</v>
      </c>
      <c r="I494" s="629">
        <v>2795.0749999999998</v>
      </c>
      <c r="J494" s="629">
        <v>3</v>
      </c>
      <c r="K494" s="630">
        <v>8385.2999999999993</v>
      </c>
    </row>
    <row r="495" spans="1:11" ht="14.4" customHeight="1" x14ac:dyDescent="0.3">
      <c r="A495" s="625" t="s">
        <v>525</v>
      </c>
      <c r="B495" s="626" t="s">
        <v>527</v>
      </c>
      <c r="C495" s="627" t="s">
        <v>553</v>
      </c>
      <c r="D495" s="628" t="s">
        <v>554</v>
      </c>
      <c r="E495" s="627" t="s">
        <v>3575</v>
      </c>
      <c r="F495" s="628" t="s">
        <v>3576</v>
      </c>
      <c r="G495" s="627" t="s">
        <v>4210</v>
      </c>
      <c r="H495" s="627" t="s">
        <v>4211</v>
      </c>
      <c r="I495" s="629">
        <v>887.76</v>
      </c>
      <c r="J495" s="629">
        <v>45</v>
      </c>
      <c r="K495" s="630">
        <v>39949.130000000005</v>
      </c>
    </row>
    <row r="496" spans="1:11" ht="14.4" customHeight="1" x14ac:dyDescent="0.3">
      <c r="A496" s="625" t="s">
        <v>525</v>
      </c>
      <c r="B496" s="626" t="s">
        <v>527</v>
      </c>
      <c r="C496" s="627" t="s">
        <v>553</v>
      </c>
      <c r="D496" s="628" t="s">
        <v>554</v>
      </c>
      <c r="E496" s="627" t="s">
        <v>3575</v>
      </c>
      <c r="F496" s="628" t="s">
        <v>3576</v>
      </c>
      <c r="G496" s="627" t="s">
        <v>4212</v>
      </c>
      <c r="H496" s="627" t="s">
        <v>4213</v>
      </c>
      <c r="I496" s="629">
        <v>25.58</v>
      </c>
      <c r="J496" s="629">
        <v>8</v>
      </c>
      <c r="K496" s="630">
        <v>204.67000000000002</v>
      </c>
    </row>
    <row r="497" spans="1:11" ht="14.4" customHeight="1" x14ac:dyDescent="0.3">
      <c r="A497" s="625" t="s">
        <v>525</v>
      </c>
      <c r="B497" s="626" t="s">
        <v>527</v>
      </c>
      <c r="C497" s="627" t="s">
        <v>553</v>
      </c>
      <c r="D497" s="628" t="s">
        <v>554</v>
      </c>
      <c r="E497" s="627" t="s">
        <v>3575</v>
      </c>
      <c r="F497" s="628" t="s">
        <v>3576</v>
      </c>
      <c r="G497" s="627" t="s">
        <v>4214</v>
      </c>
      <c r="H497" s="627" t="s">
        <v>4215</v>
      </c>
      <c r="I497" s="629">
        <v>65.125454545454545</v>
      </c>
      <c r="J497" s="629">
        <v>140</v>
      </c>
      <c r="K497" s="630">
        <v>9127.27</v>
      </c>
    </row>
    <row r="498" spans="1:11" ht="14.4" customHeight="1" x14ac:dyDescent="0.3">
      <c r="A498" s="625" t="s">
        <v>525</v>
      </c>
      <c r="B498" s="626" t="s">
        <v>527</v>
      </c>
      <c r="C498" s="627" t="s">
        <v>553</v>
      </c>
      <c r="D498" s="628" t="s">
        <v>554</v>
      </c>
      <c r="E498" s="627" t="s">
        <v>3575</v>
      </c>
      <c r="F498" s="628" t="s">
        <v>3576</v>
      </c>
      <c r="G498" s="627" t="s">
        <v>4216</v>
      </c>
      <c r="H498" s="627" t="s">
        <v>4217</v>
      </c>
      <c r="I498" s="629">
        <v>338.7833333333333</v>
      </c>
      <c r="J498" s="629">
        <v>4</v>
      </c>
      <c r="K498" s="630">
        <v>1355.15</v>
      </c>
    </row>
    <row r="499" spans="1:11" ht="14.4" customHeight="1" x14ac:dyDescent="0.3">
      <c r="A499" s="625" t="s">
        <v>525</v>
      </c>
      <c r="B499" s="626" t="s">
        <v>527</v>
      </c>
      <c r="C499" s="627" t="s">
        <v>553</v>
      </c>
      <c r="D499" s="628" t="s">
        <v>554</v>
      </c>
      <c r="E499" s="627" t="s">
        <v>3575</v>
      </c>
      <c r="F499" s="628" t="s">
        <v>3576</v>
      </c>
      <c r="G499" s="627" t="s">
        <v>3795</v>
      </c>
      <c r="H499" s="627" t="s">
        <v>3796</v>
      </c>
      <c r="I499" s="629">
        <v>21.084444444444443</v>
      </c>
      <c r="J499" s="629">
        <v>31</v>
      </c>
      <c r="K499" s="630">
        <v>651.56000000000006</v>
      </c>
    </row>
    <row r="500" spans="1:11" ht="14.4" customHeight="1" x14ac:dyDescent="0.3">
      <c r="A500" s="625" t="s">
        <v>525</v>
      </c>
      <c r="B500" s="626" t="s">
        <v>527</v>
      </c>
      <c r="C500" s="627" t="s">
        <v>553</v>
      </c>
      <c r="D500" s="628" t="s">
        <v>554</v>
      </c>
      <c r="E500" s="627" t="s">
        <v>3575</v>
      </c>
      <c r="F500" s="628" t="s">
        <v>3576</v>
      </c>
      <c r="G500" s="627" t="s">
        <v>3795</v>
      </c>
      <c r="H500" s="627" t="s">
        <v>3964</v>
      </c>
      <c r="I500" s="629">
        <v>21.23</v>
      </c>
      <c r="J500" s="629">
        <v>4</v>
      </c>
      <c r="K500" s="630">
        <v>84.92</v>
      </c>
    </row>
    <row r="501" spans="1:11" ht="14.4" customHeight="1" x14ac:dyDescent="0.3">
      <c r="A501" s="625" t="s">
        <v>525</v>
      </c>
      <c r="B501" s="626" t="s">
        <v>527</v>
      </c>
      <c r="C501" s="627" t="s">
        <v>553</v>
      </c>
      <c r="D501" s="628" t="s">
        <v>554</v>
      </c>
      <c r="E501" s="627" t="s">
        <v>3575</v>
      </c>
      <c r="F501" s="628" t="s">
        <v>3576</v>
      </c>
      <c r="G501" s="627" t="s">
        <v>4218</v>
      </c>
      <c r="H501" s="627" t="s">
        <v>4219</v>
      </c>
      <c r="I501" s="629">
        <v>19.812857142857144</v>
      </c>
      <c r="J501" s="629">
        <v>700</v>
      </c>
      <c r="K501" s="630">
        <v>13870.099999999999</v>
      </c>
    </row>
    <row r="502" spans="1:11" ht="14.4" customHeight="1" x14ac:dyDescent="0.3">
      <c r="A502" s="625" t="s">
        <v>525</v>
      </c>
      <c r="B502" s="626" t="s">
        <v>527</v>
      </c>
      <c r="C502" s="627" t="s">
        <v>553</v>
      </c>
      <c r="D502" s="628" t="s">
        <v>554</v>
      </c>
      <c r="E502" s="627" t="s">
        <v>3575</v>
      </c>
      <c r="F502" s="628" t="s">
        <v>3576</v>
      </c>
      <c r="G502" s="627" t="s">
        <v>4220</v>
      </c>
      <c r="H502" s="627" t="s">
        <v>4221</v>
      </c>
      <c r="I502" s="629">
        <v>2057</v>
      </c>
      <c r="J502" s="629">
        <v>16</v>
      </c>
      <c r="K502" s="630">
        <v>32912</v>
      </c>
    </row>
    <row r="503" spans="1:11" ht="14.4" customHeight="1" x14ac:dyDescent="0.3">
      <c r="A503" s="625" t="s">
        <v>525</v>
      </c>
      <c r="B503" s="626" t="s">
        <v>527</v>
      </c>
      <c r="C503" s="627" t="s">
        <v>553</v>
      </c>
      <c r="D503" s="628" t="s">
        <v>554</v>
      </c>
      <c r="E503" s="627" t="s">
        <v>3575</v>
      </c>
      <c r="F503" s="628" t="s">
        <v>3576</v>
      </c>
      <c r="G503" s="627" t="s">
        <v>3698</v>
      </c>
      <c r="H503" s="627" t="s">
        <v>3699</v>
      </c>
      <c r="I503" s="629">
        <v>0.47</v>
      </c>
      <c r="J503" s="629">
        <v>100</v>
      </c>
      <c r="K503" s="630">
        <v>47</v>
      </c>
    </row>
    <row r="504" spans="1:11" ht="14.4" customHeight="1" x14ac:dyDescent="0.3">
      <c r="A504" s="625" t="s">
        <v>525</v>
      </c>
      <c r="B504" s="626" t="s">
        <v>527</v>
      </c>
      <c r="C504" s="627" t="s">
        <v>553</v>
      </c>
      <c r="D504" s="628" t="s">
        <v>554</v>
      </c>
      <c r="E504" s="627" t="s">
        <v>3575</v>
      </c>
      <c r="F504" s="628" t="s">
        <v>3576</v>
      </c>
      <c r="G504" s="627" t="s">
        <v>4222</v>
      </c>
      <c r="H504" s="627" t="s">
        <v>4223</v>
      </c>
      <c r="I504" s="629">
        <v>2600.4299999999998</v>
      </c>
      <c r="J504" s="629">
        <v>2</v>
      </c>
      <c r="K504" s="630">
        <v>5200.8599999999997</v>
      </c>
    </row>
    <row r="505" spans="1:11" ht="14.4" customHeight="1" x14ac:dyDescent="0.3">
      <c r="A505" s="625" t="s">
        <v>525</v>
      </c>
      <c r="B505" s="626" t="s">
        <v>527</v>
      </c>
      <c r="C505" s="627" t="s">
        <v>553</v>
      </c>
      <c r="D505" s="628" t="s">
        <v>554</v>
      </c>
      <c r="E505" s="627" t="s">
        <v>3575</v>
      </c>
      <c r="F505" s="628" t="s">
        <v>3576</v>
      </c>
      <c r="G505" s="627" t="s">
        <v>4224</v>
      </c>
      <c r="H505" s="627" t="s">
        <v>4225</v>
      </c>
      <c r="I505" s="629">
        <v>2600.4299999999998</v>
      </c>
      <c r="J505" s="629">
        <v>2</v>
      </c>
      <c r="K505" s="630">
        <v>5200.8599999999997</v>
      </c>
    </row>
    <row r="506" spans="1:11" ht="14.4" customHeight="1" x14ac:dyDescent="0.3">
      <c r="A506" s="625" t="s">
        <v>525</v>
      </c>
      <c r="B506" s="626" t="s">
        <v>527</v>
      </c>
      <c r="C506" s="627" t="s">
        <v>553</v>
      </c>
      <c r="D506" s="628" t="s">
        <v>554</v>
      </c>
      <c r="E506" s="627" t="s">
        <v>3575</v>
      </c>
      <c r="F506" s="628" t="s">
        <v>3576</v>
      </c>
      <c r="G506" s="627" t="s">
        <v>4226</v>
      </c>
      <c r="H506" s="627" t="s">
        <v>4227</v>
      </c>
      <c r="I506" s="629">
        <v>2600.4299999999998</v>
      </c>
      <c r="J506" s="629">
        <v>3</v>
      </c>
      <c r="K506" s="630">
        <v>7801.2899999999991</v>
      </c>
    </row>
    <row r="507" spans="1:11" ht="14.4" customHeight="1" x14ac:dyDescent="0.3">
      <c r="A507" s="625" t="s">
        <v>525</v>
      </c>
      <c r="B507" s="626" t="s">
        <v>527</v>
      </c>
      <c r="C507" s="627" t="s">
        <v>553</v>
      </c>
      <c r="D507" s="628" t="s">
        <v>554</v>
      </c>
      <c r="E507" s="627" t="s">
        <v>3575</v>
      </c>
      <c r="F507" s="628" t="s">
        <v>3576</v>
      </c>
      <c r="G507" s="627" t="s">
        <v>4228</v>
      </c>
      <c r="H507" s="627" t="s">
        <v>4229</v>
      </c>
      <c r="I507" s="629">
        <v>2600.4299999999998</v>
      </c>
      <c r="J507" s="629">
        <v>2</v>
      </c>
      <c r="K507" s="630">
        <v>5200.8599999999997</v>
      </c>
    </row>
    <row r="508" spans="1:11" ht="14.4" customHeight="1" x14ac:dyDescent="0.3">
      <c r="A508" s="625" t="s">
        <v>525</v>
      </c>
      <c r="B508" s="626" t="s">
        <v>527</v>
      </c>
      <c r="C508" s="627" t="s">
        <v>553</v>
      </c>
      <c r="D508" s="628" t="s">
        <v>554</v>
      </c>
      <c r="E508" s="627" t="s">
        <v>3575</v>
      </c>
      <c r="F508" s="628" t="s">
        <v>3576</v>
      </c>
      <c r="G508" s="627" t="s">
        <v>4230</v>
      </c>
      <c r="H508" s="627" t="s">
        <v>4231</v>
      </c>
      <c r="I508" s="629">
        <v>2914.6149999999998</v>
      </c>
      <c r="J508" s="629">
        <v>2</v>
      </c>
      <c r="K508" s="630">
        <v>5829.23</v>
      </c>
    </row>
    <row r="509" spans="1:11" ht="14.4" customHeight="1" x14ac:dyDescent="0.3">
      <c r="A509" s="625" t="s">
        <v>525</v>
      </c>
      <c r="B509" s="626" t="s">
        <v>527</v>
      </c>
      <c r="C509" s="627" t="s">
        <v>553</v>
      </c>
      <c r="D509" s="628" t="s">
        <v>554</v>
      </c>
      <c r="E509" s="627" t="s">
        <v>3575</v>
      </c>
      <c r="F509" s="628" t="s">
        <v>3576</v>
      </c>
      <c r="G509" s="627" t="s">
        <v>4232</v>
      </c>
      <c r="H509" s="627" t="s">
        <v>4233</v>
      </c>
      <c r="I509" s="629">
        <v>2914.62</v>
      </c>
      <c r="J509" s="629">
        <v>2</v>
      </c>
      <c r="K509" s="630">
        <v>5829.24</v>
      </c>
    </row>
    <row r="510" spans="1:11" ht="14.4" customHeight="1" x14ac:dyDescent="0.3">
      <c r="A510" s="625" t="s">
        <v>525</v>
      </c>
      <c r="B510" s="626" t="s">
        <v>527</v>
      </c>
      <c r="C510" s="627" t="s">
        <v>553</v>
      </c>
      <c r="D510" s="628" t="s">
        <v>554</v>
      </c>
      <c r="E510" s="627" t="s">
        <v>3575</v>
      </c>
      <c r="F510" s="628" t="s">
        <v>3576</v>
      </c>
      <c r="G510" s="627" t="s">
        <v>4234</v>
      </c>
      <c r="H510" s="627" t="s">
        <v>4235</v>
      </c>
      <c r="I510" s="629">
        <v>2914.62</v>
      </c>
      <c r="J510" s="629">
        <v>2</v>
      </c>
      <c r="K510" s="630">
        <v>5829.24</v>
      </c>
    </row>
    <row r="511" spans="1:11" ht="14.4" customHeight="1" x14ac:dyDescent="0.3">
      <c r="A511" s="625" t="s">
        <v>525</v>
      </c>
      <c r="B511" s="626" t="s">
        <v>527</v>
      </c>
      <c r="C511" s="627" t="s">
        <v>553</v>
      </c>
      <c r="D511" s="628" t="s">
        <v>554</v>
      </c>
      <c r="E511" s="627" t="s">
        <v>3575</v>
      </c>
      <c r="F511" s="628" t="s">
        <v>3576</v>
      </c>
      <c r="G511" s="627" t="s">
        <v>4236</v>
      </c>
      <c r="H511" s="627" t="s">
        <v>4237</v>
      </c>
      <c r="I511" s="629">
        <v>2914.62</v>
      </c>
      <c r="J511" s="629">
        <v>2</v>
      </c>
      <c r="K511" s="630">
        <v>5829.24</v>
      </c>
    </row>
    <row r="512" spans="1:11" ht="14.4" customHeight="1" x14ac:dyDescent="0.3">
      <c r="A512" s="625" t="s">
        <v>525</v>
      </c>
      <c r="B512" s="626" t="s">
        <v>527</v>
      </c>
      <c r="C512" s="627" t="s">
        <v>553</v>
      </c>
      <c r="D512" s="628" t="s">
        <v>554</v>
      </c>
      <c r="E512" s="627" t="s">
        <v>3575</v>
      </c>
      <c r="F512" s="628" t="s">
        <v>3576</v>
      </c>
      <c r="G512" s="627" t="s">
        <v>4238</v>
      </c>
      <c r="H512" s="627" t="s">
        <v>4239</v>
      </c>
      <c r="I512" s="629">
        <v>2645.01</v>
      </c>
      <c r="J512" s="629">
        <v>2</v>
      </c>
      <c r="K512" s="630">
        <v>5290.02</v>
      </c>
    </row>
    <row r="513" spans="1:11" ht="14.4" customHeight="1" x14ac:dyDescent="0.3">
      <c r="A513" s="625" t="s">
        <v>525</v>
      </c>
      <c r="B513" s="626" t="s">
        <v>527</v>
      </c>
      <c r="C513" s="627" t="s">
        <v>553</v>
      </c>
      <c r="D513" s="628" t="s">
        <v>554</v>
      </c>
      <c r="E513" s="627" t="s">
        <v>3575</v>
      </c>
      <c r="F513" s="628" t="s">
        <v>3576</v>
      </c>
      <c r="G513" s="627" t="s">
        <v>4240</v>
      </c>
      <c r="H513" s="627" t="s">
        <v>4241</v>
      </c>
      <c r="I513" s="629">
        <v>2645.01</v>
      </c>
      <c r="J513" s="629">
        <v>2</v>
      </c>
      <c r="K513" s="630">
        <v>5290.02</v>
      </c>
    </row>
    <row r="514" spans="1:11" ht="14.4" customHeight="1" x14ac:dyDescent="0.3">
      <c r="A514" s="625" t="s">
        <v>525</v>
      </c>
      <c r="B514" s="626" t="s">
        <v>527</v>
      </c>
      <c r="C514" s="627" t="s">
        <v>553</v>
      </c>
      <c r="D514" s="628" t="s">
        <v>554</v>
      </c>
      <c r="E514" s="627" t="s">
        <v>3575</v>
      </c>
      <c r="F514" s="628" t="s">
        <v>3576</v>
      </c>
      <c r="G514" s="627" t="s">
        <v>4242</v>
      </c>
      <c r="H514" s="627" t="s">
        <v>4243</v>
      </c>
      <c r="I514" s="629">
        <v>2645.01</v>
      </c>
      <c r="J514" s="629">
        <v>2</v>
      </c>
      <c r="K514" s="630">
        <v>5290.02</v>
      </c>
    </row>
    <row r="515" spans="1:11" ht="14.4" customHeight="1" x14ac:dyDescent="0.3">
      <c r="A515" s="625" t="s">
        <v>525</v>
      </c>
      <c r="B515" s="626" t="s">
        <v>527</v>
      </c>
      <c r="C515" s="627" t="s">
        <v>553</v>
      </c>
      <c r="D515" s="628" t="s">
        <v>554</v>
      </c>
      <c r="E515" s="627" t="s">
        <v>3575</v>
      </c>
      <c r="F515" s="628" t="s">
        <v>3576</v>
      </c>
      <c r="G515" s="627" t="s">
        <v>4244</v>
      </c>
      <c r="H515" s="627" t="s">
        <v>4245</v>
      </c>
      <c r="I515" s="629">
        <v>2795</v>
      </c>
      <c r="J515" s="629">
        <v>1</v>
      </c>
      <c r="K515" s="630">
        <v>2795</v>
      </c>
    </row>
    <row r="516" spans="1:11" ht="14.4" customHeight="1" x14ac:dyDescent="0.3">
      <c r="A516" s="625" t="s">
        <v>525</v>
      </c>
      <c r="B516" s="626" t="s">
        <v>527</v>
      </c>
      <c r="C516" s="627" t="s">
        <v>553</v>
      </c>
      <c r="D516" s="628" t="s">
        <v>554</v>
      </c>
      <c r="E516" s="627" t="s">
        <v>3575</v>
      </c>
      <c r="F516" s="628" t="s">
        <v>3576</v>
      </c>
      <c r="G516" s="627" t="s">
        <v>4246</v>
      </c>
      <c r="H516" s="627" t="s">
        <v>4247</v>
      </c>
      <c r="I516" s="629">
        <v>2795.1</v>
      </c>
      <c r="J516" s="629">
        <v>3</v>
      </c>
      <c r="K516" s="630">
        <v>8385.4</v>
      </c>
    </row>
    <row r="517" spans="1:11" ht="14.4" customHeight="1" x14ac:dyDescent="0.3">
      <c r="A517" s="625" t="s">
        <v>525</v>
      </c>
      <c r="B517" s="626" t="s">
        <v>527</v>
      </c>
      <c r="C517" s="627" t="s">
        <v>553</v>
      </c>
      <c r="D517" s="628" t="s">
        <v>554</v>
      </c>
      <c r="E517" s="627" t="s">
        <v>3575</v>
      </c>
      <c r="F517" s="628" t="s">
        <v>3576</v>
      </c>
      <c r="G517" s="627" t="s">
        <v>4248</v>
      </c>
      <c r="H517" s="627" t="s">
        <v>4249</v>
      </c>
      <c r="I517" s="629">
        <v>3690.5</v>
      </c>
      <c r="J517" s="629">
        <v>9</v>
      </c>
      <c r="K517" s="630">
        <v>33214.5</v>
      </c>
    </row>
    <row r="518" spans="1:11" ht="14.4" customHeight="1" x14ac:dyDescent="0.3">
      <c r="A518" s="625" t="s">
        <v>525</v>
      </c>
      <c r="B518" s="626" t="s">
        <v>527</v>
      </c>
      <c r="C518" s="627" t="s">
        <v>553</v>
      </c>
      <c r="D518" s="628" t="s">
        <v>554</v>
      </c>
      <c r="E518" s="627" t="s">
        <v>3575</v>
      </c>
      <c r="F518" s="628" t="s">
        <v>3576</v>
      </c>
      <c r="G518" s="627" t="s">
        <v>4250</v>
      </c>
      <c r="H518" s="627" t="s">
        <v>4251</v>
      </c>
      <c r="I518" s="629">
        <v>2795.1125000000002</v>
      </c>
      <c r="J518" s="629">
        <v>5</v>
      </c>
      <c r="K518" s="630">
        <v>13975.6</v>
      </c>
    </row>
    <row r="519" spans="1:11" ht="14.4" customHeight="1" x14ac:dyDescent="0.3">
      <c r="A519" s="625" t="s">
        <v>525</v>
      </c>
      <c r="B519" s="626" t="s">
        <v>527</v>
      </c>
      <c r="C519" s="627" t="s">
        <v>553</v>
      </c>
      <c r="D519" s="628" t="s">
        <v>554</v>
      </c>
      <c r="E519" s="627" t="s">
        <v>3575</v>
      </c>
      <c r="F519" s="628" t="s">
        <v>3576</v>
      </c>
      <c r="G519" s="627" t="s">
        <v>4252</v>
      </c>
      <c r="H519" s="627" t="s">
        <v>4253</v>
      </c>
      <c r="I519" s="629">
        <v>8.23</v>
      </c>
      <c r="J519" s="629">
        <v>6</v>
      </c>
      <c r="K519" s="630">
        <v>49.38</v>
      </c>
    </row>
    <row r="520" spans="1:11" ht="14.4" customHeight="1" x14ac:dyDescent="0.3">
      <c r="A520" s="625" t="s">
        <v>525</v>
      </c>
      <c r="B520" s="626" t="s">
        <v>527</v>
      </c>
      <c r="C520" s="627" t="s">
        <v>553</v>
      </c>
      <c r="D520" s="628" t="s">
        <v>554</v>
      </c>
      <c r="E520" s="627" t="s">
        <v>3575</v>
      </c>
      <c r="F520" s="628" t="s">
        <v>3576</v>
      </c>
      <c r="G520" s="627" t="s">
        <v>4254</v>
      </c>
      <c r="H520" s="627" t="s">
        <v>4255</v>
      </c>
      <c r="I520" s="629">
        <v>1367.052857142857</v>
      </c>
      <c r="J520" s="629">
        <v>26</v>
      </c>
      <c r="K520" s="630">
        <v>34822.959999999992</v>
      </c>
    </row>
    <row r="521" spans="1:11" ht="14.4" customHeight="1" x14ac:dyDescent="0.3">
      <c r="A521" s="625" t="s">
        <v>525</v>
      </c>
      <c r="B521" s="626" t="s">
        <v>527</v>
      </c>
      <c r="C521" s="627" t="s">
        <v>553</v>
      </c>
      <c r="D521" s="628" t="s">
        <v>554</v>
      </c>
      <c r="E521" s="627" t="s">
        <v>3575</v>
      </c>
      <c r="F521" s="628" t="s">
        <v>3576</v>
      </c>
      <c r="G521" s="627" t="s">
        <v>4254</v>
      </c>
      <c r="H521" s="627" t="s">
        <v>4256</v>
      </c>
      <c r="I521" s="629">
        <v>1330.3566666666666</v>
      </c>
      <c r="J521" s="629">
        <v>8</v>
      </c>
      <c r="K521" s="630">
        <v>10642.86</v>
      </c>
    </row>
    <row r="522" spans="1:11" ht="14.4" customHeight="1" x14ac:dyDescent="0.3">
      <c r="A522" s="625" t="s">
        <v>525</v>
      </c>
      <c r="B522" s="626" t="s">
        <v>527</v>
      </c>
      <c r="C522" s="627" t="s">
        <v>553</v>
      </c>
      <c r="D522" s="628" t="s">
        <v>554</v>
      </c>
      <c r="E522" s="627" t="s">
        <v>3575</v>
      </c>
      <c r="F522" s="628" t="s">
        <v>3576</v>
      </c>
      <c r="G522" s="627" t="s">
        <v>4257</v>
      </c>
      <c r="H522" s="627" t="s">
        <v>4258</v>
      </c>
      <c r="I522" s="629">
        <v>2385.7399999999998</v>
      </c>
      <c r="J522" s="629">
        <v>2</v>
      </c>
      <c r="K522" s="630">
        <v>5020.4399999999996</v>
      </c>
    </row>
    <row r="523" spans="1:11" ht="14.4" customHeight="1" x14ac:dyDescent="0.3">
      <c r="A523" s="625" t="s">
        <v>525</v>
      </c>
      <c r="B523" s="626" t="s">
        <v>527</v>
      </c>
      <c r="C523" s="627" t="s">
        <v>553</v>
      </c>
      <c r="D523" s="628" t="s">
        <v>554</v>
      </c>
      <c r="E523" s="627" t="s">
        <v>3575</v>
      </c>
      <c r="F523" s="628" t="s">
        <v>3576</v>
      </c>
      <c r="G523" s="627" t="s">
        <v>4259</v>
      </c>
      <c r="H523" s="627" t="s">
        <v>4260</v>
      </c>
      <c r="I523" s="629">
        <v>792.55</v>
      </c>
      <c r="J523" s="629">
        <v>10</v>
      </c>
      <c r="K523" s="630">
        <v>7925.5</v>
      </c>
    </row>
    <row r="524" spans="1:11" ht="14.4" customHeight="1" x14ac:dyDescent="0.3">
      <c r="A524" s="625" t="s">
        <v>525</v>
      </c>
      <c r="B524" s="626" t="s">
        <v>527</v>
      </c>
      <c r="C524" s="627" t="s">
        <v>553</v>
      </c>
      <c r="D524" s="628" t="s">
        <v>554</v>
      </c>
      <c r="E524" s="627" t="s">
        <v>3575</v>
      </c>
      <c r="F524" s="628" t="s">
        <v>3576</v>
      </c>
      <c r="G524" s="627" t="s">
        <v>4261</v>
      </c>
      <c r="H524" s="627" t="s">
        <v>4262</v>
      </c>
      <c r="I524" s="629">
        <v>1270.5</v>
      </c>
      <c r="J524" s="629">
        <v>2</v>
      </c>
      <c r="K524" s="630">
        <v>2541</v>
      </c>
    </row>
    <row r="525" spans="1:11" ht="14.4" customHeight="1" x14ac:dyDescent="0.3">
      <c r="A525" s="625" t="s">
        <v>525</v>
      </c>
      <c r="B525" s="626" t="s">
        <v>527</v>
      </c>
      <c r="C525" s="627" t="s">
        <v>553</v>
      </c>
      <c r="D525" s="628" t="s">
        <v>554</v>
      </c>
      <c r="E525" s="627" t="s">
        <v>3575</v>
      </c>
      <c r="F525" s="628" t="s">
        <v>3576</v>
      </c>
      <c r="G525" s="627" t="s">
        <v>4263</v>
      </c>
      <c r="H525" s="627" t="s">
        <v>4264</v>
      </c>
      <c r="I525" s="629">
        <v>2130.5161538461539</v>
      </c>
      <c r="J525" s="629">
        <v>31</v>
      </c>
      <c r="K525" s="630">
        <v>66944.67</v>
      </c>
    </row>
    <row r="526" spans="1:11" ht="14.4" customHeight="1" x14ac:dyDescent="0.3">
      <c r="A526" s="625" t="s">
        <v>525</v>
      </c>
      <c r="B526" s="626" t="s">
        <v>527</v>
      </c>
      <c r="C526" s="627" t="s">
        <v>553</v>
      </c>
      <c r="D526" s="628" t="s">
        <v>554</v>
      </c>
      <c r="E526" s="627" t="s">
        <v>3575</v>
      </c>
      <c r="F526" s="628" t="s">
        <v>3576</v>
      </c>
      <c r="G526" s="627" t="s">
        <v>4265</v>
      </c>
      <c r="H526" s="627" t="s">
        <v>4266</v>
      </c>
      <c r="I526" s="629">
        <v>1860.64</v>
      </c>
      <c r="J526" s="629">
        <v>4</v>
      </c>
      <c r="K526" s="630">
        <v>7442.56</v>
      </c>
    </row>
    <row r="527" spans="1:11" ht="14.4" customHeight="1" x14ac:dyDescent="0.3">
      <c r="A527" s="625" t="s">
        <v>525</v>
      </c>
      <c r="B527" s="626" t="s">
        <v>527</v>
      </c>
      <c r="C527" s="627" t="s">
        <v>553</v>
      </c>
      <c r="D527" s="628" t="s">
        <v>554</v>
      </c>
      <c r="E527" s="627" t="s">
        <v>3575</v>
      </c>
      <c r="F527" s="628" t="s">
        <v>3576</v>
      </c>
      <c r="G527" s="627" t="s">
        <v>4267</v>
      </c>
      <c r="H527" s="627" t="s">
        <v>4268</v>
      </c>
      <c r="I527" s="629">
        <v>1994.1366666666665</v>
      </c>
      <c r="J527" s="629">
        <v>50</v>
      </c>
      <c r="K527" s="630">
        <v>103115.71</v>
      </c>
    </row>
    <row r="528" spans="1:11" ht="14.4" customHeight="1" x14ac:dyDescent="0.3">
      <c r="A528" s="625" t="s">
        <v>525</v>
      </c>
      <c r="B528" s="626" t="s">
        <v>527</v>
      </c>
      <c r="C528" s="627" t="s">
        <v>553</v>
      </c>
      <c r="D528" s="628" t="s">
        <v>554</v>
      </c>
      <c r="E528" s="627" t="s">
        <v>3575</v>
      </c>
      <c r="F528" s="628" t="s">
        <v>3576</v>
      </c>
      <c r="G528" s="627" t="s">
        <v>4269</v>
      </c>
      <c r="H528" s="627" t="s">
        <v>4270</v>
      </c>
      <c r="I528" s="629">
        <v>2447.9799999999996</v>
      </c>
      <c r="J528" s="629">
        <v>2</v>
      </c>
      <c r="K528" s="630">
        <v>5020.4399999999996</v>
      </c>
    </row>
    <row r="529" spans="1:11" ht="14.4" customHeight="1" x14ac:dyDescent="0.3">
      <c r="A529" s="625" t="s">
        <v>525</v>
      </c>
      <c r="B529" s="626" t="s">
        <v>527</v>
      </c>
      <c r="C529" s="627" t="s">
        <v>553</v>
      </c>
      <c r="D529" s="628" t="s">
        <v>554</v>
      </c>
      <c r="E529" s="627" t="s">
        <v>3575</v>
      </c>
      <c r="F529" s="628" t="s">
        <v>3576</v>
      </c>
      <c r="G529" s="627" t="s">
        <v>4271</v>
      </c>
      <c r="H529" s="627" t="s">
        <v>4272</v>
      </c>
      <c r="I529" s="629">
        <v>1860.64</v>
      </c>
      <c r="J529" s="629">
        <v>3</v>
      </c>
      <c r="K529" s="630">
        <v>5581.92</v>
      </c>
    </row>
    <row r="530" spans="1:11" ht="14.4" customHeight="1" x14ac:dyDescent="0.3">
      <c r="A530" s="625" t="s">
        <v>525</v>
      </c>
      <c r="B530" s="626" t="s">
        <v>527</v>
      </c>
      <c r="C530" s="627" t="s">
        <v>553</v>
      </c>
      <c r="D530" s="628" t="s">
        <v>554</v>
      </c>
      <c r="E530" s="627" t="s">
        <v>3575</v>
      </c>
      <c r="F530" s="628" t="s">
        <v>3576</v>
      </c>
      <c r="G530" s="627" t="s">
        <v>4273</v>
      </c>
      <c r="H530" s="627" t="s">
        <v>4274</v>
      </c>
      <c r="I530" s="629">
        <v>3690.5</v>
      </c>
      <c r="J530" s="629">
        <v>2</v>
      </c>
      <c r="K530" s="630">
        <v>7381</v>
      </c>
    </row>
    <row r="531" spans="1:11" ht="14.4" customHeight="1" x14ac:dyDescent="0.3">
      <c r="A531" s="625" t="s">
        <v>525</v>
      </c>
      <c r="B531" s="626" t="s">
        <v>527</v>
      </c>
      <c r="C531" s="627" t="s">
        <v>553</v>
      </c>
      <c r="D531" s="628" t="s">
        <v>554</v>
      </c>
      <c r="E531" s="627" t="s">
        <v>3575</v>
      </c>
      <c r="F531" s="628" t="s">
        <v>3576</v>
      </c>
      <c r="G531" s="627" t="s">
        <v>4275</v>
      </c>
      <c r="H531" s="627" t="s">
        <v>4276</v>
      </c>
      <c r="I531" s="629">
        <v>405.35</v>
      </c>
      <c r="J531" s="629">
        <v>3</v>
      </c>
      <c r="K531" s="630">
        <v>1216.05</v>
      </c>
    </row>
    <row r="532" spans="1:11" ht="14.4" customHeight="1" x14ac:dyDescent="0.3">
      <c r="A532" s="625" t="s">
        <v>525</v>
      </c>
      <c r="B532" s="626" t="s">
        <v>527</v>
      </c>
      <c r="C532" s="627" t="s">
        <v>553</v>
      </c>
      <c r="D532" s="628" t="s">
        <v>554</v>
      </c>
      <c r="E532" s="627" t="s">
        <v>3575</v>
      </c>
      <c r="F532" s="628" t="s">
        <v>3576</v>
      </c>
      <c r="G532" s="627" t="s">
        <v>4277</v>
      </c>
      <c r="H532" s="627" t="s">
        <v>4278</v>
      </c>
      <c r="I532" s="629">
        <v>83.42</v>
      </c>
      <c r="J532" s="629">
        <v>60</v>
      </c>
      <c r="K532" s="630">
        <v>5005.2</v>
      </c>
    </row>
    <row r="533" spans="1:11" ht="14.4" customHeight="1" x14ac:dyDescent="0.3">
      <c r="A533" s="625" t="s">
        <v>525</v>
      </c>
      <c r="B533" s="626" t="s">
        <v>527</v>
      </c>
      <c r="C533" s="627" t="s">
        <v>553</v>
      </c>
      <c r="D533" s="628" t="s">
        <v>554</v>
      </c>
      <c r="E533" s="627" t="s">
        <v>3575</v>
      </c>
      <c r="F533" s="628" t="s">
        <v>3576</v>
      </c>
      <c r="G533" s="627" t="s">
        <v>4279</v>
      </c>
      <c r="H533" s="627" t="s">
        <v>4280</v>
      </c>
      <c r="I533" s="629">
        <v>203.46</v>
      </c>
      <c r="J533" s="629">
        <v>4</v>
      </c>
      <c r="K533" s="630">
        <v>813.85</v>
      </c>
    </row>
    <row r="534" spans="1:11" ht="14.4" customHeight="1" x14ac:dyDescent="0.3">
      <c r="A534" s="625" t="s">
        <v>525</v>
      </c>
      <c r="B534" s="626" t="s">
        <v>527</v>
      </c>
      <c r="C534" s="627" t="s">
        <v>553</v>
      </c>
      <c r="D534" s="628" t="s">
        <v>554</v>
      </c>
      <c r="E534" s="627" t="s">
        <v>3575</v>
      </c>
      <c r="F534" s="628" t="s">
        <v>3576</v>
      </c>
      <c r="G534" s="627" t="s">
        <v>4281</v>
      </c>
      <c r="H534" s="627" t="s">
        <v>4282</v>
      </c>
      <c r="I534" s="629">
        <v>1514.2925</v>
      </c>
      <c r="J534" s="629">
        <v>40</v>
      </c>
      <c r="K534" s="630">
        <v>61332.070000000007</v>
      </c>
    </row>
    <row r="535" spans="1:11" ht="14.4" customHeight="1" x14ac:dyDescent="0.3">
      <c r="A535" s="625" t="s">
        <v>525</v>
      </c>
      <c r="B535" s="626" t="s">
        <v>527</v>
      </c>
      <c r="C535" s="627" t="s">
        <v>553</v>
      </c>
      <c r="D535" s="628" t="s">
        <v>554</v>
      </c>
      <c r="E535" s="627" t="s">
        <v>3575</v>
      </c>
      <c r="F535" s="628" t="s">
        <v>3576</v>
      </c>
      <c r="G535" s="627" t="s">
        <v>4283</v>
      </c>
      <c r="H535" s="627" t="s">
        <v>4284</v>
      </c>
      <c r="I535" s="629">
        <v>20399.111111111109</v>
      </c>
      <c r="J535" s="629">
        <v>11</v>
      </c>
      <c r="K535" s="630">
        <v>224390.19</v>
      </c>
    </row>
    <row r="536" spans="1:11" ht="14.4" customHeight="1" x14ac:dyDescent="0.3">
      <c r="A536" s="625" t="s">
        <v>525</v>
      </c>
      <c r="B536" s="626" t="s">
        <v>527</v>
      </c>
      <c r="C536" s="627" t="s">
        <v>553</v>
      </c>
      <c r="D536" s="628" t="s">
        <v>554</v>
      </c>
      <c r="E536" s="627" t="s">
        <v>3575</v>
      </c>
      <c r="F536" s="628" t="s">
        <v>3576</v>
      </c>
      <c r="G536" s="627" t="s">
        <v>4285</v>
      </c>
      <c r="H536" s="627" t="s">
        <v>4286</v>
      </c>
      <c r="I536" s="629">
        <v>15579.28</v>
      </c>
      <c r="J536" s="629">
        <v>10</v>
      </c>
      <c r="K536" s="630">
        <v>155792.73000000001</v>
      </c>
    </row>
    <row r="537" spans="1:11" ht="14.4" customHeight="1" x14ac:dyDescent="0.3">
      <c r="A537" s="625" t="s">
        <v>525</v>
      </c>
      <c r="B537" s="626" t="s">
        <v>527</v>
      </c>
      <c r="C537" s="627" t="s">
        <v>553</v>
      </c>
      <c r="D537" s="628" t="s">
        <v>554</v>
      </c>
      <c r="E537" s="627" t="s">
        <v>3575</v>
      </c>
      <c r="F537" s="628" t="s">
        <v>3576</v>
      </c>
      <c r="G537" s="627" t="s">
        <v>4287</v>
      </c>
      <c r="H537" s="627" t="s">
        <v>4288</v>
      </c>
      <c r="I537" s="629">
        <v>1101.0999999999999</v>
      </c>
      <c r="J537" s="629">
        <v>10</v>
      </c>
      <c r="K537" s="630">
        <v>11011</v>
      </c>
    </row>
    <row r="538" spans="1:11" ht="14.4" customHeight="1" x14ac:dyDescent="0.3">
      <c r="A538" s="625" t="s">
        <v>525</v>
      </c>
      <c r="B538" s="626" t="s">
        <v>527</v>
      </c>
      <c r="C538" s="627" t="s">
        <v>553</v>
      </c>
      <c r="D538" s="628" t="s">
        <v>554</v>
      </c>
      <c r="E538" s="627" t="s">
        <v>3575</v>
      </c>
      <c r="F538" s="628" t="s">
        <v>3576</v>
      </c>
      <c r="G538" s="627" t="s">
        <v>4289</v>
      </c>
      <c r="H538" s="627" t="s">
        <v>4290</v>
      </c>
      <c r="I538" s="629">
        <v>699.38</v>
      </c>
      <c r="J538" s="629">
        <v>10</v>
      </c>
      <c r="K538" s="630">
        <v>6993.8</v>
      </c>
    </row>
    <row r="539" spans="1:11" ht="14.4" customHeight="1" x14ac:dyDescent="0.3">
      <c r="A539" s="625" t="s">
        <v>525</v>
      </c>
      <c r="B539" s="626" t="s">
        <v>527</v>
      </c>
      <c r="C539" s="627" t="s">
        <v>553</v>
      </c>
      <c r="D539" s="628" t="s">
        <v>554</v>
      </c>
      <c r="E539" s="627" t="s">
        <v>3575</v>
      </c>
      <c r="F539" s="628" t="s">
        <v>3576</v>
      </c>
      <c r="G539" s="627" t="s">
        <v>4291</v>
      </c>
      <c r="H539" s="627" t="s">
        <v>4292</v>
      </c>
      <c r="I539" s="629">
        <v>494.29</v>
      </c>
      <c r="J539" s="629">
        <v>1</v>
      </c>
      <c r="K539" s="630">
        <v>494.29</v>
      </c>
    </row>
    <row r="540" spans="1:11" ht="14.4" customHeight="1" x14ac:dyDescent="0.3">
      <c r="A540" s="625" t="s">
        <v>525</v>
      </c>
      <c r="B540" s="626" t="s">
        <v>527</v>
      </c>
      <c r="C540" s="627" t="s">
        <v>553</v>
      </c>
      <c r="D540" s="628" t="s">
        <v>554</v>
      </c>
      <c r="E540" s="627" t="s">
        <v>3575</v>
      </c>
      <c r="F540" s="628" t="s">
        <v>3576</v>
      </c>
      <c r="G540" s="627" t="s">
        <v>4293</v>
      </c>
      <c r="H540" s="627" t="s">
        <v>4294</v>
      </c>
      <c r="I540" s="629">
        <v>16185.35</v>
      </c>
      <c r="J540" s="629">
        <v>4</v>
      </c>
      <c r="K540" s="630">
        <v>64741.4</v>
      </c>
    </row>
    <row r="541" spans="1:11" ht="14.4" customHeight="1" x14ac:dyDescent="0.3">
      <c r="A541" s="625" t="s">
        <v>525</v>
      </c>
      <c r="B541" s="626" t="s">
        <v>527</v>
      </c>
      <c r="C541" s="627" t="s">
        <v>553</v>
      </c>
      <c r="D541" s="628" t="s">
        <v>554</v>
      </c>
      <c r="E541" s="627" t="s">
        <v>3575</v>
      </c>
      <c r="F541" s="628" t="s">
        <v>3576</v>
      </c>
      <c r="G541" s="627" t="s">
        <v>4295</v>
      </c>
      <c r="H541" s="627" t="s">
        <v>4296</v>
      </c>
      <c r="I541" s="629">
        <v>2385.7399999999998</v>
      </c>
      <c r="J541" s="629">
        <v>1</v>
      </c>
      <c r="K541" s="630">
        <v>2510.2199999999998</v>
      </c>
    </row>
    <row r="542" spans="1:11" ht="14.4" customHeight="1" x14ac:dyDescent="0.3">
      <c r="A542" s="625" t="s">
        <v>525</v>
      </c>
      <c r="B542" s="626" t="s">
        <v>527</v>
      </c>
      <c r="C542" s="627" t="s">
        <v>553</v>
      </c>
      <c r="D542" s="628" t="s">
        <v>554</v>
      </c>
      <c r="E542" s="627" t="s">
        <v>3575</v>
      </c>
      <c r="F542" s="628" t="s">
        <v>3576</v>
      </c>
      <c r="G542" s="627" t="s">
        <v>4297</v>
      </c>
      <c r="H542" s="627" t="s">
        <v>4298</v>
      </c>
      <c r="I542" s="629">
        <v>2447.9799999999996</v>
      </c>
      <c r="J542" s="629">
        <v>2</v>
      </c>
      <c r="K542" s="630">
        <v>5020.42</v>
      </c>
    </row>
    <row r="543" spans="1:11" ht="14.4" customHeight="1" x14ac:dyDescent="0.3">
      <c r="A543" s="625" t="s">
        <v>525</v>
      </c>
      <c r="B543" s="626" t="s">
        <v>527</v>
      </c>
      <c r="C543" s="627" t="s">
        <v>553</v>
      </c>
      <c r="D543" s="628" t="s">
        <v>554</v>
      </c>
      <c r="E543" s="627" t="s">
        <v>3575</v>
      </c>
      <c r="F543" s="628" t="s">
        <v>3576</v>
      </c>
      <c r="G543" s="627" t="s">
        <v>4299</v>
      </c>
      <c r="H543" s="627" t="s">
        <v>4300</v>
      </c>
      <c r="I543" s="629">
        <v>228.77</v>
      </c>
      <c r="J543" s="629">
        <v>72</v>
      </c>
      <c r="K543" s="630">
        <v>16471.5</v>
      </c>
    </row>
    <row r="544" spans="1:11" ht="14.4" customHeight="1" x14ac:dyDescent="0.3">
      <c r="A544" s="625" t="s">
        <v>525</v>
      </c>
      <c r="B544" s="626" t="s">
        <v>527</v>
      </c>
      <c r="C544" s="627" t="s">
        <v>553</v>
      </c>
      <c r="D544" s="628" t="s">
        <v>554</v>
      </c>
      <c r="E544" s="627" t="s">
        <v>3575</v>
      </c>
      <c r="F544" s="628" t="s">
        <v>3576</v>
      </c>
      <c r="G544" s="627" t="s">
        <v>4301</v>
      </c>
      <c r="H544" s="627" t="s">
        <v>4302</v>
      </c>
      <c r="I544" s="629">
        <v>3501.74</v>
      </c>
      <c r="J544" s="629">
        <v>3</v>
      </c>
      <c r="K544" s="630">
        <v>10505.22</v>
      </c>
    </row>
    <row r="545" spans="1:11" ht="14.4" customHeight="1" x14ac:dyDescent="0.3">
      <c r="A545" s="625" t="s">
        <v>525</v>
      </c>
      <c r="B545" s="626" t="s">
        <v>527</v>
      </c>
      <c r="C545" s="627" t="s">
        <v>553</v>
      </c>
      <c r="D545" s="628" t="s">
        <v>554</v>
      </c>
      <c r="E545" s="627" t="s">
        <v>3575</v>
      </c>
      <c r="F545" s="628" t="s">
        <v>3576</v>
      </c>
      <c r="G545" s="627" t="s">
        <v>4303</v>
      </c>
      <c r="H545" s="627" t="s">
        <v>4304</v>
      </c>
      <c r="I545" s="629">
        <v>588.05999999999995</v>
      </c>
      <c r="J545" s="629">
        <v>4</v>
      </c>
      <c r="K545" s="630">
        <v>2352.2399999999998</v>
      </c>
    </row>
    <row r="546" spans="1:11" ht="14.4" customHeight="1" x14ac:dyDescent="0.3">
      <c r="A546" s="625" t="s">
        <v>525</v>
      </c>
      <c r="B546" s="626" t="s">
        <v>527</v>
      </c>
      <c r="C546" s="627" t="s">
        <v>553</v>
      </c>
      <c r="D546" s="628" t="s">
        <v>554</v>
      </c>
      <c r="E546" s="627" t="s">
        <v>3575</v>
      </c>
      <c r="F546" s="628" t="s">
        <v>3576</v>
      </c>
      <c r="G546" s="627" t="s">
        <v>4305</v>
      </c>
      <c r="H546" s="627" t="s">
        <v>4306</v>
      </c>
      <c r="I546" s="629">
        <v>1321.32</v>
      </c>
      <c r="J546" s="629">
        <v>6</v>
      </c>
      <c r="K546" s="630">
        <v>7927.92</v>
      </c>
    </row>
    <row r="547" spans="1:11" ht="14.4" customHeight="1" x14ac:dyDescent="0.3">
      <c r="A547" s="625" t="s">
        <v>525</v>
      </c>
      <c r="B547" s="626" t="s">
        <v>527</v>
      </c>
      <c r="C547" s="627" t="s">
        <v>553</v>
      </c>
      <c r="D547" s="628" t="s">
        <v>554</v>
      </c>
      <c r="E547" s="627" t="s">
        <v>3575</v>
      </c>
      <c r="F547" s="628" t="s">
        <v>3576</v>
      </c>
      <c r="G547" s="627" t="s">
        <v>4307</v>
      </c>
      <c r="H547" s="627" t="s">
        <v>4308</v>
      </c>
      <c r="I547" s="629">
        <v>13799.81</v>
      </c>
      <c r="J547" s="629">
        <v>4</v>
      </c>
      <c r="K547" s="630">
        <v>55199.24</v>
      </c>
    </row>
    <row r="548" spans="1:11" ht="14.4" customHeight="1" x14ac:dyDescent="0.3">
      <c r="A548" s="625" t="s">
        <v>525</v>
      </c>
      <c r="B548" s="626" t="s">
        <v>527</v>
      </c>
      <c r="C548" s="627" t="s">
        <v>553</v>
      </c>
      <c r="D548" s="628" t="s">
        <v>554</v>
      </c>
      <c r="E548" s="627" t="s">
        <v>3575</v>
      </c>
      <c r="F548" s="628" t="s">
        <v>3576</v>
      </c>
      <c r="G548" s="627" t="s">
        <v>4309</v>
      </c>
      <c r="H548" s="627" t="s">
        <v>4310</v>
      </c>
      <c r="I548" s="629">
        <v>2510.2199999999998</v>
      </c>
      <c r="J548" s="629">
        <v>2</v>
      </c>
      <c r="K548" s="630">
        <v>5020.4399999999996</v>
      </c>
    </row>
    <row r="549" spans="1:11" ht="14.4" customHeight="1" x14ac:dyDescent="0.3">
      <c r="A549" s="625" t="s">
        <v>525</v>
      </c>
      <c r="B549" s="626" t="s">
        <v>527</v>
      </c>
      <c r="C549" s="627" t="s">
        <v>553</v>
      </c>
      <c r="D549" s="628" t="s">
        <v>554</v>
      </c>
      <c r="E549" s="627" t="s">
        <v>3575</v>
      </c>
      <c r="F549" s="628" t="s">
        <v>3576</v>
      </c>
      <c r="G549" s="627" t="s">
        <v>4311</v>
      </c>
      <c r="H549" s="627" t="s">
        <v>4312</v>
      </c>
      <c r="I549" s="629">
        <v>14083.19</v>
      </c>
      <c r="J549" s="629">
        <v>1</v>
      </c>
      <c r="K549" s="630">
        <v>14083.19</v>
      </c>
    </row>
    <row r="550" spans="1:11" ht="14.4" customHeight="1" x14ac:dyDescent="0.3">
      <c r="A550" s="625" t="s">
        <v>525</v>
      </c>
      <c r="B550" s="626" t="s">
        <v>527</v>
      </c>
      <c r="C550" s="627" t="s">
        <v>553</v>
      </c>
      <c r="D550" s="628" t="s">
        <v>554</v>
      </c>
      <c r="E550" s="627" t="s">
        <v>3575</v>
      </c>
      <c r="F550" s="628" t="s">
        <v>3576</v>
      </c>
      <c r="G550" s="627" t="s">
        <v>4313</v>
      </c>
      <c r="H550" s="627" t="s">
        <v>4314</v>
      </c>
      <c r="I550" s="629">
        <v>14706.34</v>
      </c>
      <c r="J550" s="629">
        <v>1</v>
      </c>
      <c r="K550" s="630">
        <v>14706.34</v>
      </c>
    </row>
    <row r="551" spans="1:11" ht="14.4" customHeight="1" x14ac:dyDescent="0.3">
      <c r="A551" s="625" t="s">
        <v>525</v>
      </c>
      <c r="B551" s="626" t="s">
        <v>527</v>
      </c>
      <c r="C551" s="627" t="s">
        <v>553</v>
      </c>
      <c r="D551" s="628" t="s">
        <v>554</v>
      </c>
      <c r="E551" s="627" t="s">
        <v>3575</v>
      </c>
      <c r="F551" s="628" t="s">
        <v>3576</v>
      </c>
      <c r="G551" s="627" t="s">
        <v>4315</v>
      </c>
      <c r="H551" s="627" t="s">
        <v>4316</v>
      </c>
      <c r="I551" s="629">
        <v>25106.436666666665</v>
      </c>
      <c r="J551" s="629">
        <v>3</v>
      </c>
      <c r="K551" s="630">
        <v>75319.31</v>
      </c>
    </row>
    <row r="552" spans="1:11" ht="14.4" customHeight="1" x14ac:dyDescent="0.3">
      <c r="A552" s="625" t="s">
        <v>525</v>
      </c>
      <c r="B552" s="626" t="s">
        <v>527</v>
      </c>
      <c r="C552" s="627" t="s">
        <v>553</v>
      </c>
      <c r="D552" s="628" t="s">
        <v>554</v>
      </c>
      <c r="E552" s="627" t="s">
        <v>3575</v>
      </c>
      <c r="F552" s="628" t="s">
        <v>3576</v>
      </c>
      <c r="G552" s="627" t="s">
        <v>4317</v>
      </c>
      <c r="H552" s="627" t="s">
        <v>4318</v>
      </c>
      <c r="I552" s="629">
        <v>2.5</v>
      </c>
      <c r="J552" s="629">
        <v>1</v>
      </c>
      <c r="K552" s="630">
        <v>2.5</v>
      </c>
    </row>
    <row r="553" spans="1:11" ht="14.4" customHeight="1" x14ac:dyDescent="0.3">
      <c r="A553" s="625" t="s">
        <v>525</v>
      </c>
      <c r="B553" s="626" t="s">
        <v>527</v>
      </c>
      <c r="C553" s="627" t="s">
        <v>553</v>
      </c>
      <c r="D553" s="628" t="s">
        <v>554</v>
      </c>
      <c r="E553" s="627" t="s">
        <v>3575</v>
      </c>
      <c r="F553" s="628" t="s">
        <v>3576</v>
      </c>
      <c r="G553" s="627" t="s">
        <v>4319</v>
      </c>
      <c r="H553" s="627" t="s">
        <v>4320</v>
      </c>
      <c r="I553" s="629">
        <v>0.2</v>
      </c>
      <c r="J553" s="629">
        <v>1</v>
      </c>
      <c r="K553" s="630">
        <v>0.2</v>
      </c>
    </row>
    <row r="554" spans="1:11" ht="14.4" customHeight="1" x14ac:dyDescent="0.3">
      <c r="A554" s="625" t="s">
        <v>525</v>
      </c>
      <c r="B554" s="626" t="s">
        <v>527</v>
      </c>
      <c r="C554" s="627" t="s">
        <v>553</v>
      </c>
      <c r="D554" s="628" t="s">
        <v>554</v>
      </c>
      <c r="E554" s="627" t="s">
        <v>3575</v>
      </c>
      <c r="F554" s="628" t="s">
        <v>3576</v>
      </c>
      <c r="G554" s="627" t="s">
        <v>4321</v>
      </c>
      <c r="H554" s="627" t="s">
        <v>4322</v>
      </c>
      <c r="I554" s="629">
        <v>0.2</v>
      </c>
      <c r="J554" s="629">
        <v>1</v>
      </c>
      <c r="K554" s="630">
        <v>0.2</v>
      </c>
    </row>
    <row r="555" spans="1:11" ht="14.4" customHeight="1" x14ac:dyDescent="0.3">
      <c r="A555" s="625" t="s">
        <v>525</v>
      </c>
      <c r="B555" s="626" t="s">
        <v>527</v>
      </c>
      <c r="C555" s="627" t="s">
        <v>553</v>
      </c>
      <c r="D555" s="628" t="s">
        <v>554</v>
      </c>
      <c r="E555" s="627" t="s">
        <v>3575</v>
      </c>
      <c r="F555" s="628" t="s">
        <v>3576</v>
      </c>
      <c r="G555" s="627" t="s">
        <v>4323</v>
      </c>
      <c r="H555" s="627" t="s">
        <v>4324</v>
      </c>
      <c r="I555" s="629">
        <v>1.1000000000000001</v>
      </c>
      <c r="J555" s="629">
        <v>1</v>
      </c>
      <c r="K555" s="630">
        <v>1.1000000000000001</v>
      </c>
    </row>
    <row r="556" spans="1:11" ht="14.4" customHeight="1" x14ac:dyDescent="0.3">
      <c r="A556" s="625" t="s">
        <v>525</v>
      </c>
      <c r="B556" s="626" t="s">
        <v>527</v>
      </c>
      <c r="C556" s="627" t="s">
        <v>553</v>
      </c>
      <c r="D556" s="628" t="s">
        <v>554</v>
      </c>
      <c r="E556" s="627" t="s">
        <v>3575</v>
      </c>
      <c r="F556" s="628" t="s">
        <v>3576</v>
      </c>
      <c r="G556" s="627" t="s">
        <v>4325</v>
      </c>
      <c r="H556" s="627" t="s">
        <v>4326</v>
      </c>
      <c r="I556" s="629">
        <v>1059</v>
      </c>
      <c r="J556" s="629">
        <v>1</v>
      </c>
      <c r="K556" s="630">
        <v>1059</v>
      </c>
    </row>
    <row r="557" spans="1:11" ht="14.4" customHeight="1" x14ac:dyDescent="0.3">
      <c r="A557" s="625" t="s">
        <v>525</v>
      </c>
      <c r="B557" s="626" t="s">
        <v>527</v>
      </c>
      <c r="C557" s="627" t="s">
        <v>553</v>
      </c>
      <c r="D557" s="628" t="s">
        <v>554</v>
      </c>
      <c r="E557" s="627" t="s">
        <v>3575</v>
      </c>
      <c r="F557" s="628" t="s">
        <v>3576</v>
      </c>
      <c r="G557" s="627" t="s">
        <v>4327</v>
      </c>
      <c r="H557" s="627" t="s">
        <v>4328</v>
      </c>
      <c r="I557" s="629">
        <v>1059</v>
      </c>
      <c r="J557" s="629">
        <v>1</v>
      </c>
      <c r="K557" s="630">
        <v>1059</v>
      </c>
    </row>
    <row r="558" spans="1:11" ht="14.4" customHeight="1" x14ac:dyDescent="0.3">
      <c r="A558" s="625" t="s">
        <v>525</v>
      </c>
      <c r="B558" s="626" t="s">
        <v>527</v>
      </c>
      <c r="C558" s="627" t="s">
        <v>553</v>
      </c>
      <c r="D558" s="628" t="s">
        <v>554</v>
      </c>
      <c r="E558" s="627" t="s">
        <v>3575</v>
      </c>
      <c r="F558" s="628" t="s">
        <v>3576</v>
      </c>
      <c r="G558" s="627" t="s">
        <v>4329</v>
      </c>
      <c r="H558" s="627" t="s">
        <v>4330</v>
      </c>
      <c r="I558" s="629">
        <v>15800</v>
      </c>
      <c r="J558" s="629">
        <v>1</v>
      </c>
      <c r="K558" s="630">
        <v>15800</v>
      </c>
    </row>
    <row r="559" spans="1:11" ht="14.4" customHeight="1" x14ac:dyDescent="0.3">
      <c r="A559" s="625" t="s">
        <v>525</v>
      </c>
      <c r="B559" s="626" t="s">
        <v>527</v>
      </c>
      <c r="C559" s="627" t="s">
        <v>553</v>
      </c>
      <c r="D559" s="628" t="s">
        <v>554</v>
      </c>
      <c r="E559" s="627" t="s">
        <v>3575</v>
      </c>
      <c r="F559" s="628" t="s">
        <v>3576</v>
      </c>
      <c r="G559" s="627" t="s">
        <v>4331</v>
      </c>
      <c r="H559" s="627" t="s">
        <v>4332</v>
      </c>
      <c r="I559" s="629">
        <v>60328.18</v>
      </c>
      <c r="J559" s="629">
        <v>1</v>
      </c>
      <c r="K559" s="630">
        <v>60328.18</v>
      </c>
    </row>
    <row r="560" spans="1:11" ht="14.4" customHeight="1" x14ac:dyDescent="0.3">
      <c r="A560" s="625" t="s">
        <v>525</v>
      </c>
      <c r="B560" s="626" t="s">
        <v>527</v>
      </c>
      <c r="C560" s="627" t="s">
        <v>553</v>
      </c>
      <c r="D560" s="628" t="s">
        <v>554</v>
      </c>
      <c r="E560" s="627" t="s">
        <v>3575</v>
      </c>
      <c r="F560" s="628" t="s">
        <v>3576</v>
      </c>
      <c r="G560" s="627" t="s">
        <v>4333</v>
      </c>
      <c r="H560" s="627" t="s">
        <v>4334</v>
      </c>
      <c r="I560" s="629">
        <v>384.78</v>
      </c>
      <c r="J560" s="629">
        <v>3</v>
      </c>
      <c r="K560" s="630">
        <v>1154.3399999999999</v>
      </c>
    </row>
    <row r="561" spans="1:11" ht="14.4" customHeight="1" x14ac:dyDescent="0.3">
      <c r="A561" s="625" t="s">
        <v>525</v>
      </c>
      <c r="B561" s="626" t="s">
        <v>527</v>
      </c>
      <c r="C561" s="627" t="s">
        <v>553</v>
      </c>
      <c r="D561" s="628" t="s">
        <v>554</v>
      </c>
      <c r="E561" s="627" t="s">
        <v>3575</v>
      </c>
      <c r="F561" s="628" t="s">
        <v>3576</v>
      </c>
      <c r="G561" s="627" t="s">
        <v>4335</v>
      </c>
      <c r="H561" s="627" t="s">
        <v>4336</v>
      </c>
      <c r="I561" s="629">
        <v>2600.4299999999998</v>
      </c>
      <c r="J561" s="629">
        <v>2</v>
      </c>
      <c r="K561" s="630">
        <v>5200.87</v>
      </c>
    </row>
    <row r="562" spans="1:11" ht="14.4" customHeight="1" x14ac:dyDescent="0.3">
      <c r="A562" s="625" t="s">
        <v>525</v>
      </c>
      <c r="B562" s="626" t="s">
        <v>527</v>
      </c>
      <c r="C562" s="627" t="s">
        <v>553</v>
      </c>
      <c r="D562" s="628" t="s">
        <v>554</v>
      </c>
      <c r="E562" s="627" t="s">
        <v>3575</v>
      </c>
      <c r="F562" s="628" t="s">
        <v>3576</v>
      </c>
      <c r="G562" s="627" t="s">
        <v>4337</v>
      </c>
      <c r="H562" s="627" t="s">
        <v>4338</v>
      </c>
      <c r="I562" s="629">
        <v>902.5</v>
      </c>
      <c r="J562" s="629">
        <v>2</v>
      </c>
      <c r="K562" s="630">
        <v>1805</v>
      </c>
    </row>
    <row r="563" spans="1:11" ht="14.4" customHeight="1" x14ac:dyDescent="0.3">
      <c r="A563" s="625" t="s">
        <v>525</v>
      </c>
      <c r="B563" s="626" t="s">
        <v>527</v>
      </c>
      <c r="C563" s="627" t="s">
        <v>553</v>
      </c>
      <c r="D563" s="628" t="s">
        <v>554</v>
      </c>
      <c r="E563" s="627" t="s">
        <v>3575</v>
      </c>
      <c r="F563" s="628" t="s">
        <v>3576</v>
      </c>
      <c r="G563" s="627" t="s">
        <v>4339</v>
      </c>
      <c r="H563" s="627" t="s">
        <v>4340</v>
      </c>
      <c r="I563" s="629">
        <v>10664.915000000001</v>
      </c>
      <c r="J563" s="629">
        <v>4</v>
      </c>
      <c r="K563" s="630">
        <v>42659.7</v>
      </c>
    </row>
    <row r="564" spans="1:11" ht="14.4" customHeight="1" x14ac:dyDescent="0.3">
      <c r="A564" s="625" t="s">
        <v>525</v>
      </c>
      <c r="B564" s="626" t="s">
        <v>527</v>
      </c>
      <c r="C564" s="627" t="s">
        <v>553</v>
      </c>
      <c r="D564" s="628" t="s">
        <v>554</v>
      </c>
      <c r="E564" s="627" t="s">
        <v>3575</v>
      </c>
      <c r="F564" s="628" t="s">
        <v>3576</v>
      </c>
      <c r="G564" s="627" t="s">
        <v>4341</v>
      </c>
      <c r="H564" s="627" t="s">
        <v>4342</v>
      </c>
      <c r="I564" s="629">
        <v>6134.7</v>
      </c>
      <c r="J564" s="629">
        <v>1</v>
      </c>
      <c r="K564" s="630">
        <v>6134.7</v>
      </c>
    </row>
    <row r="565" spans="1:11" ht="14.4" customHeight="1" x14ac:dyDescent="0.3">
      <c r="A565" s="625" t="s">
        <v>525</v>
      </c>
      <c r="B565" s="626" t="s">
        <v>527</v>
      </c>
      <c r="C565" s="627" t="s">
        <v>553</v>
      </c>
      <c r="D565" s="628" t="s">
        <v>554</v>
      </c>
      <c r="E565" s="627" t="s">
        <v>3575</v>
      </c>
      <c r="F565" s="628" t="s">
        <v>3576</v>
      </c>
      <c r="G565" s="627" t="s">
        <v>4343</v>
      </c>
      <c r="H565" s="627" t="s">
        <v>4344</v>
      </c>
      <c r="I565" s="629">
        <v>174.24</v>
      </c>
      <c r="J565" s="629">
        <v>10</v>
      </c>
      <c r="K565" s="630">
        <v>1742.4</v>
      </c>
    </row>
    <row r="566" spans="1:11" ht="14.4" customHeight="1" x14ac:dyDescent="0.3">
      <c r="A566" s="625" t="s">
        <v>525</v>
      </c>
      <c r="B566" s="626" t="s">
        <v>527</v>
      </c>
      <c r="C566" s="627" t="s">
        <v>553</v>
      </c>
      <c r="D566" s="628" t="s">
        <v>554</v>
      </c>
      <c r="E566" s="627" t="s">
        <v>3575</v>
      </c>
      <c r="F566" s="628" t="s">
        <v>3576</v>
      </c>
      <c r="G566" s="627" t="s">
        <v>4345</v>
      </c>
      <c r="H566" s="627" t="s">
        <v>4346</v>
      </c>
      <c r="I566" s="629">
        <v>93.17</v>
      </c>
      <c r="J566" s="629">
        <v>10</v>
      </c>
      <c r="K566" s="630">
        <v>931.7</v>
      </c>
    </row>
    <row r="567" spans="1:11" ht="14.4" customHeight="1" x14ac:dyDescent="0.3">
      <c r="A567" s="625" t="s">
        <v>525</v>
      </c>
      <c r="B567" s="626" t="s">
        <v>527</v>
      </c>
      <c r="C567" s="627" t="s">
        <v>553</v>
      </c>
      <c r="D567" s="628" t="s">
        <v>554</v>
      </c>
      <c r="E567" s="627" t="s">
        <v>3575</v>
      </c>
      <c r="F567" s="628" t="s">
        <v>3576</v>
      </c>
      <c r="G567" s="627" t="s">
        <v>4347</v>
      </c>
      <c r="H567" s="627" t="s">
        <v>4348</v>
      </c>
      <c r="I567" s="629">
        <v>1422.96</v>
      </c>
      <c r="J567" s="629">
        <v>1</v>
      </c>
      <c r="K567" s="630">
        <v>1422.96</v>
      </c>
    </row>
    <row r="568" spans="1:11" ht="14.4" customHeight="1" x14ac:dyDescent="0.3">
      <c r="A568" s="625" t="s">
        <v>525</v>
      </c>
      <c r="B568" s="626" t="s">
        <v>527</v>
      </c>
      <c r="C568" s="627" t="s">
        <v>553</v>
      </c>
      <c r="D568" s="628" t="s">
        <v>554</v>
      </c>
      <c r="E568" s="627" t="s">
        <v>3575</v>
      </c>
      <c r="F568" s="628" t="s">
        <v>3576</v>
      </c>
      <c r="G568" s="627" t="s">
        <v>4349</v>
      </c>
      <c r="H568" s="627" t="s">
        <v>4350</v>
      </c>
      <c r="I568" s="629">
        <v>712.69</v>
      </c>
      <c r="J568" s="629">
        <v>1</v>
      </c>
      <c r="K568" s="630">
        <v>712.69</v>
      </c>
    </row>
    <row r="569" spans="1:11" ht="14.4" customHeight="1" x14ac:dyDescent="0.3">
      <c r="A569" s="625" t="s">
        <v>525</v>
      </c>
      <c r="B569" s="626" t="s">
        <v>527</v>
      </c>
      <c r="C569" s="627" t="s">
        <v>553</v>
      </c>
      <c r="D569" s="628" t="s">
        <v>554</v>
      </c>
      <c r="E569" s="627" t="s">
        <v>3575</v>
      </c>
      <c r="F569" s="628" t="s">
        <v>3576</v>
      </c>
      <c r="G569" s="627" t="s">
        <v>4351</v>
      </c>
      <c r="H569" s="627" t="s">
        <v>4352</v>
      </c>
      <c r="I569" s="629">
        <v>3550.79</v>
      </c>
      <c r="J569" s="629">
        <v>6</v>
      </c>
      <c r="K569" s="630">
        <v>21304.76</v>
      </c>
    </row>
    <row r="570" spans="1:11" ht="14.4" customHeight="1" x14ac:dyDescent="0.3">
      <c r="A570" s="625" t="s">
        <v>525</v>
      </c>
      <c r="B570" s="626" t="s">
        <v>527</v>
      </c>
      <c r="C570" s="627" t="s">
        <v>553</v>
      </c>
      <c r="D570" s="628" t="s">
        <v>554</v>
      </c>
      <c r="E570" s="627" t="s">
        <v>3575</v>
      </c>
      <c r="F570" s="628" t="s">
        <v>3576</v>
      </c>
      <c r="G570" s="627" t="s">
        <v>4353</v>
      </c>
      <c r="H570" s="627" t="s">
        <v>4354</v>
      </c>
      <c r="I570" s="629">
        <v>21901</v>
      </c>
      <c r="J570" s="629">
        <v>1</v>
      </c>
      <c r="K570" s="630">
        <v>21901</v>
      </c>
    </row>
    <row r="571" spans="1:11" ht="14.4" customHeight="1" x14ac:dyDescent="0.3">
      <c r="A571" s="625" t="s">
        <v>525</v>
      </c>
      <c r="B571" s="626" t="s">
        <v>527</v>
      </c>
      <c r="C571" s="627" t="s">
        <v>553</v>
      </c>
      <c r="D571" s="628" t="s">
        <v>554</v>
      </c>
      <c r="E571" s="627" t="s">
        <v>3575</v>
      </c>
      <c r="F571" s="628" t="s">
        <v>3576</v>
      </c>
      <c r="G571" s="627" t="s">
        <v>4355</v>
      </c>
      <c r="H571" s="627" t="s">
        <v>4354</v>
      </c>
      <c r="I571" s="629">
        <v>21477.5</v>
      </c>
      <c r="J571" s="629">
        <v>1</v>
      </c>
      <c r="K571" s="630">
        <v>21477.5</v>
      </c>
    </row>
    <row r="572" spans="1:11" ht="14.4" customHeight="1" x14ac:dyDescent="0.3">
      <c r="A572" s="625" t="s">
        <v>525</v>
      </c>
      <c r="B572" s="626" t="s">
        <v>527</v>
      </c>
      <c r="C572" s="627" t="s">
        <v>553</v>
      </c>
      <c r="D572" s="628" t="s">
        <v>554</v>
      </c>
      <c r="E572" s="627" t="s">
        <v>3575</v>
      </c>
      <c r="F572" s="628" t="s">
        <v>3576</v>
      </c>
      <c r="G572" s="627" t="s">
        <v>4356</v>
      </c>
      <c r="H572" s="627" t="s">
        <v>4357</v>
      </c>
      <c r="I572" s="629">
        <v>2600.44</v>
      </c>
      <c r="J572" s="629">
        <v>6</v>
      </c>
      <c r="K572" s="630">
        <v>15602.61</v>
      </c>
    </row>
    <row r="573" spans="1:11" ht="14.4" customHeight="1" x14ac:dyDescent="0.3">
      <c r="A573" s="625" t="s">
        <v>525</v>
      </c>
      <c r="B573" s="626" t="s">
        <v>527</v>
      </c>
      <c r="C573" s="627" t="s">
        <v>553</v>
      </c>
      <c r="D573" s="628" t="s">
        <v>554</v>
      </c>
      <c r="E573" s="627" t="s">
        <v>3575</v>
      </c>
      <c r="F573" s="628" t="s">
        <v>3576</v>
      </c>
      <c r="G573" s="627" t="s">
        <v>4358</v>
      </c>
      <c r="H573" s="627" t="s">
        <v>4359</v>
      </c>
      <c r="I573" s="629">
        <v>197.78</v>
      </c>
      <c r="J573" s="629">
        <v>20</v>
      </c>
      <c r="K573" s="630">
        <v>3955.62</v>
      </c>
    </row>
    <row r="574" spans="1:11" ht="14.4" customHeight="1" x14ac:dyDescent="0.3">
      <c r="A574" s="625" t="s">
        <v>525</v>
      </c>
      <c r="B574" s="626" t="s">
        <v>527</v>
      </c>
      <c r="C574" s="627" t="s">
        <v>553</v>
      </c>
      <c r="D574" s="628" t="s">
        <v>554</v>
      </c>
      <c r="E574" s="627" t="s">
        <v>3575</v>
      </c>
      <c r="F574" s="628" t="s">
        <v>3576</v>
      </c>
      <c r="G574" s="627" t="s">
        <v>4360</v>
      </c>
      <c r="H574" s="627" t="s">
        <v>4361</v>
      </c>
      <c r="I574" s="629">
        <v>14326.22</v>
      </c>
      <c r="J574" s="629">
        <v>2</v>
      </c>
      <c r="K574" s="630">
        <v>28652.43</v>
      </c>
    </row>
    <row r="575" spans="1:11" ht="14.4" customHeight="1" x14ac:dyDescent="0.3">
      <c r="A575" s="625" t="s">
        <v>525</v>
      </c>
      <c r="B575" s="626" t="s">
        <v>527</v>
      </c>
      <c r="C575" s="627" t="s">
        <v>553</v>
      </c>
      <c r="D575" s="628" t="s">
        <v>554</v>
      </c>
      <c r="E575" s="627" t="s">
        <v>3575</v>
      </c>
      <c r="F575" s="628" t="s">
        <v>3576</v>
      </c>
      <c r="G575" s="627" t="s">
        <v>4362</v>
      </c>
      <c r="H575" s="627" t="s">
        <v>4363</v>
      </c>
      <c r="I575" s="629">
        <v>5245.17</v>
      </c>
      <c r="J575" s="629">
        <v>2</v>
      </c>
      <c r="K575" s="630">
        <v>10490.34</v>
      </c>
    </row>
    <row r="576" spans="1:11" ht="14.4" customHeight="1" x14ac:dyDescent="0.3">
      <c r="A576" s="625" t="s">
        <v>525</v>
      </c>
      <c r="B576" s="626" t="s">
        <v>527</v>
      </c>
      <c r="C576" s="627" t="s">
        <v>553</v>
      </c>
      <c r="D576" s="628" t="s">
        <v>554</v>
      </c>
      <c r="E576" s="627" t="s">
        <v>3579</v>
      </c>
      <c r="F576" s="628" t="s">
        <v>3580</v>
      </c>
      <c r="G576" s="627" t="s">
        <v>4364</v>
      </c>
      <c r="H576" s="627" t="s">
        <v>4365</v>
      </c>
      <c r="I576" s="629">
        <v>37196.25</v>
      </c>
      <c r="J576" s="629">
        <v>20</v>
      </c>
      <c r="K576" s="630">
        <v>743925</v>
      </c>
    </row>
    <row r="577" spans="1:11" ht="14.4" customHeight="1" x14ac:dyDescent="0.3">
      <c r="A577" s="625" t="s">
        <v>525</v>
      </c>
      <c r="B577" s="626" t="s">
        <v>527</v>
      </c>
      <c r="C577" s="627" t="s">
        <v>553</v>
      </c>
      <c r="D577" s="628" t="s">
        <v>554</v>
      </c>
      <c r="E577" s="627" t="s">
        <v>3579</v>
      </c>
      <c r="F577" s="628" t="s">
        <v>3580</v>
      </c>
      <c r="G577" s="627" t="s">
        <v>4366</v>
      </c>
      <c r="H577" s="627" t="s">
        <v>4367</v>
      </c>
      <c r="I577" s="629">
        <v>6610.332307692307</v>
      </c>
      <c r="J577" s="629">
        <v>28</v>
      </c>
      <c r="K577" s="630">
        <v>183565.96999999997</v>
      </c>
    </row>
    <row r="578" spans="1:11" ht="14.4" customHeight="1" x14ac:dyDescent="0.3">
      <c r="A578" s="625" t="s">
        <v>525</v>
      </c>
      <c r="B578" s="626" t="s">
        <v>527</v>
      </c>
      <c r="C578" s="627" t="s">
        <v>553</v>
      </c>
      <c r="D578" s="628" t="s">
        <v>554</v>
      </c>
      <c r="E578" s="627" t="s">
        <v>3579</v>
      </c>
      <c r="F578" s="628" t="s">
        <v>3580</v>
      </c>
      <c r="G578" s="627" t="s">
        <v>4368</v>
      </c>
      <c r="H578" s="627" t="s">
        <v>4369</v>
      </c>
      <c r="I578" s="629">
        <v>2581.922386363633</v>
      </c>
      <c r="J578" s="629">
        <v>395</v>
      </c>
      <c r="K578" s="630">
        <v>1016916.7999999992</v>
      </c>
    </row>
    <row r="579" spans="1:11" ht="14.4" customHeight="1" x14ac:dyDescent="0.3">
      <c r="A579" s="625" t="s">
        <v>525</v>
      </c>
      <c r="B579" s="626" t="s">
        <v>527</v>
      </c>
      <c r="C579" s="627" t="s">
        <v>553</v>
      </c>
      <c r="D579" s="628" t="s">
        <v>554</v>
      </c>
      <c r="E579" s="627" t="s">
        <v>3579</v>
      </c>
      <c r="F579" s="628" t="s">
        <v>3580</v>
      </c>
      <c r="G579" s="627" t="s">
        <v>4370</v>
      </c>
      <c r="H579" s="627" t="s">
        <v>4371</v>
      </c>
      <c r="I579" s="629">
        <v>12353.011052631584</v>
      </c>
      <c r="J579" s="629">
        <v>23</v>
      </c>
      <c r="K579" s="630">
        <v>285501.37000000011</v>
      </c>
    </row>
    <row r="580" spans="1:11" ht="14.4" customHeight="1" x14ac:dyDescent="0.3">
      <c r="A580" s="625" t="s">
        <v>525</v>
      </c>
      <c r="B580" s="626" t="s">
        <v>527</v>
      </c>
      <c r="C580" s="627" t="s">
        <v>553</v>
      </c>
      <c r="D580" s="628" t="s">
        <v>554</v>
      </c>
      <c r="E580" s="627" t="s">
        <v>3579</v>
      </c>
      <c r="F580" s="628" t="s">
        <v>3580</v>
      </c>
      <c r="G580" s="627" t="s">
        <v>4372</v>
      </c>
      <c r="H580" s="627" t="s">
        <v>4373</v>
      </c>
      <c r="I580" s="629">
        <v>12306.458333333334</v>
      </c>
      <c r="J580" s="629">
        <v>6</v>
      </c>
      <c r="K580" s="630">
        <v>73838.75</v>
      </c>
    </row>
    <row r="581" spans="1:11" ht="14.4" customHeight="1" x14ac:dyDescent="0.3">
      <c r="A581" s="625" t="s">
        <v>525</v>
      </c>
      <c r="B581" s="626" t="s">
        <v>527</v>
      </c>
      <c r="C581" s="627" t="s">
        <v>553</v>
      </c>
      <c r="D581" s="628" t="s">
        <v>554</v>
      </c>
      <c r="E581" s="627" t="s">
        <v>3579</v>
      </c>
      <c r="F581" s="628" t="s">
        <v>3580</v>
      </c>
      <c r="G581" s="627" t="s">
        <v>4374</v>
      </c>
      <c r="H581" s="627" t="s">
        <v>4375</v>
      </c>
      <c r="I581" s="629">
        <v>12306.474999999997</v>
      </c>
      <c r="J581" s="629">
        <v>13</v>
      </c>
      <c r="K581" s="630">
        <v>160767.94</v>
      </c>
    </row>
    <row r="582" spans="1:11" ht="14.4" customHeight="1" x14ac:dyDescent="0.3">
      <c r="A582" s="625" t="s">
        <v>525</v>
      </c>
      <c r="B582" s="626" t="s">
        <v>527</v>
      </c>
      <c r="C582" s="627" t="s">
        <v>553</v>
      </c>
      <c r="D582" s="628" t="s">
        <v>554</v>
      </c>
      <c r="E582" s="627" t="s">
        <v>3579</v>
      </c>
      <c r="F582" s="628" t="s">
        <v>3580</v>
      </c>
      <c r="G582" s="627" t="s">
        <v>4376</v>
      </c>
      <c r="H582" s="627" t="s">
        <v>4377</v>
      </c>
      <c r="I582" s="629">
        <v>12177.14625</v>
      </c>
      <c r="J582" s="629">
        <v>57</v>
      </c>
      <c r="K582" s="630">
        <v>695980.27999999956</v>
      </c>
    </row>
    <row r="583" spans="1:11" ht="14.4" customHeight="1" x14ac:dyDescent="0.3">
      <c r="A583" s="625" t="s">
        <v>525</v>
      </c>
      <c r="B583" s="626" t="s">
        <v>527</v>
      </c>
      <c r="C583" s="627" t="s">
        <v>553</v>
      </c>
      <c r="D583" s="628" t="s">
        <v>554</v>
      </c>
      <c r="E583" s="627" t="s">
        <v>3579</v>
      </c>
      <c r="F583" s="628" t="s">
        <v>3580</v>
      </c>
      <c r="G583" s="627" t="s">
        <v>4378</v>
      </c>
      <c r="H583" s="627" t="s">
        <v>4379</v>
      </c>
      <c r="I583" s="629">
        <v>12356.552127659574</v>
      </c>
      <c r="J583" s="629">
        <v>53</v>
      </c>
      <c r="K583" s="630">
        <v>654597.72999999986</v>
      </c>
    </row>
    <row r="584" spans="1:11" ht="14.4" customHeight="1" x14ac:dyDescent="0.3">
      <c r="A584" s="625" t="s">
        <v>525</v>
      </c>
      <c r="B584" s="626" t="s">
        <v>527</v>
      </c>
      <c r="C584" s="627" t="s">
        <v>553</v>
      </c>
      <c r="D584" s="628" t="s">
        <v>554</v>
      </c>
      <c r="E584" s="627" t="s">
        <v>3579</v>
      </c>
      <c r="F584" s="628" t="s">
        <v>3580</v>
      </c>
      <c r="G584" s="627" t="s">
        <v>4380</v>
      </c>
      <c r="H584" s="627" t="s">
        <v>4381</v>
      </c>
      <c r="I584" s="629">
        <v>8356.8350000000009</v>
      </c>
      <c r="J584" s="629">
        <v>2</v>
      </c>
      <c r="K584" s="630">
        <v>16713.670000000002</v>
      </c>
    </row>
    <row r="585" spans="1:11" ht="14.4" customHeight="1" x14ac:dyDescent="0.3">
      <c r="A585" s="625" t="s">
        <v>525</v>
      </c>
      <c r="B585" s="626" t="s">
        <v>527</v>
      </c>
      <c r="C585" s="627" t="s">
        <v>553</v>
      </c>
      <c r="D585" s="628" t="s">
        <v>554</v>
      </c>
      <c r="E585" s="627" t="s">
        <v>3579</v>
      </c>
      <c r="F585" s="628" t="s">
        <v>3580</v>
      </c>
      <c r="G585" s="627" t="s">
        <v>4382</v>
      </c>
      <c r="H585" s="627" t="s">
        <v>4383</v>
      </c>
      <c r="I585" s="629">
        <v>2773.19</v>
      </c>
      <c r="J585" s="629">
        <v>3</v>
      </c>
      <c r="K585" s="630">
        <v>8307.4599999999991</v>
      </c>
    </row>
    <row r="586" spans="1:11" ht="14.4" customHeight="1" x14ac:dyDescent="0.3">
      <c r="A586" s="625" t="s">
        <v>525</v>
      </c>
      <c r="B586" s="626" t="s">
        <v>527</v>
      </c>
      <c r="C586" s="627" t="s">
        <v>553</v>
      </c>
      <c r="D586" s="628" t="s">
        <v>554</v>
      </c>
      <c r="E586" s="627" t="s">
        <v>3579</v>
      </c>
      <c r="F586" s="628" t="s">
        <v>3580</v>
      </c>
      <c r="G586" s="627" t="s">
        <v>4384</v>
      </c>
      <c r="H586" s="627" t="s">
        <v>4385</v>
      </c>
      <c r="I586" s="629">
        <v>7374.4895744680853</v>
      </c>
      <c r="J586" s="629">
        <v>115</v>
      </c>
      <c r="K586" s="630">
        <v>845186.08999999985</v>
      </c>
    </row>
    <row r="587" spans="1:11" ht="14.4" customHeight="1" x14ac:dyDescent="0.3">
      <c r="A587" s="625" t="s">
        <v>525</v>
      </c>
      <c r="B587" s="626" t="s">
        <v>527</v>
      </c>
      <c r="C587" s="627" t="s">
        <v>553</v>
      </c>
      <c r="D587" s="628" t="s">
        <v>554</v>
      </c>
      <c r="E587" s="627" t="s">
        <v>3579</v>
      </c>
      <c r="F587" s="628" t="s">
        <v>3580</v>
      </c>
      <c r="G587" s="627" t="s">
        <v>4386</v>
      </c>
      <c r="H587" s="627" t="s">
        <v>4387</v>
      </c>
      <c r="I587" s="629">
        <v>2763.2809090909086</v>
      </c>
      <c r="J587" s="629">
        <v>29</v>
      </c>
      <c r="K587" s="630">
        <v>80119.77</v>
      </c>
    </row>
    <row r="588" spans="1:11" ht="14.4" customHeight="1" x14ac:dyDescent="0.3">
      <c r="A588" s="625" t="s">
        <v>525</v>
      </c>
      <c r="B588" s="626" t="s">
        <v>527</v>
      </c>
      <c r="C588" s="627" t="s">
        <v>553</v>
      </c>
      <c r="D588" s="628" t="s">
        <v>554</v>
      </c>
      <c r="E588" s="627" t="s">
        <v>3579</v>
      </c>
      <c r="F588" s="628" t="s">
        <v>3580</v>
      </c>
      <c r="G588" s="627" t="s">
        <v>4388</v>
      </c>
      <c r="H588" s="627" t="s">
        <v>4389</v>
      </c>
      <c r="I588" s="629">
        <v>7217.4000000000005</v>
      </c>
      <c r="J588" s="629">
        <v>18</v>
      </c>
      <c r="K588" s="630">
        <v>128988.59999999999</v>
      </c>
    </row>
    <row r="589" spans="1:11" ht="14.4" customHeight="1" x14ac:dyDescent="0.3">
      <c r="A589" s="625" t="s">
        <v>525</v>
      </c>
      <c r="B589" s="626" t="s">
        <v>527</v>
      </c>
      <c r="C589" s="627" t="s">
        <v>553</v>
      </c>
      <c r="D589" s="628" t="s">
        <v>554</v>
      </c>
      <c r="E589" s="627" t="s">
        <v>3579</v>
      </c>
      <c r="F589" s="628" t="s">
        <v>3580</v>
      </c>
      <c r="G589" s="627" t="s">
        <v>4390</v>
      </c>
      <c r="H589" s="627" t="s">
        <v>4391</v>
      </c>
      <c r="I589" s="629">
        <v>7560.3442857142863</v>
      </c>
      <c r="J589" s="629">
        <v>15</v>
      </c>
      <c r="K589" s="630">
        <v>114614.73</v>
      </c>
    </row>
    <row r="590" spans="1:11" ht="14.4" customHeight="1" x14ac:dyDescent="0.3">
      <c r="A590" s="625" t="s">
        <v>525</v>
      </c>
      <c r="B590" s="626" t="s">
        <v>527</v>
      </c>
      <c r="C590" s="627" t="s">
        <v>553</v>
      </c>
      <c r="D590" s="628" t="s">
        <v>554</v>
      </c>
      <c r="E590" s="627" t="s">
        <v>3579</v>
      </c>
      <c r="F590" s="628" t="s">
        <v>3580</v>
      </c>
      <c r="G590" s="627" t="s">
        <v>4392</v>
      </c>
      <c r="H590" s="627" t="s">
        <v>4393</v>
      </c>
      <c r="I590" s="629">
        <v>7721.1</v>
      </c>
      <c r="J590" s="629">
        <v>6</v>
      </c>
      <c r="K590" s="630">
        <v>45935.600000000006</v>
      </c>
    </row>
    <row r="591" spans="1:11" ht="14.4" customHeight="1" x14ac:dyDescent="0.3">
      <c r="A591" s="625" t="s">
        <v>525</v>
      </c>
      <c r="B591" s="626" t="s">
        <v>527</v>
      </c>
      <c r="C591" s="627" t="s">
        <v>553</v>
      </c>
      <c r="D591" s="628" t="s">
        <v>554</v>
      </c>
      <c r="E591" s="627" t="s">
        <v>3579</v>
      </c>
      <c r="F591" s="628" t="s">
        <v>3580</v>
      </c>
      <c r="G591" s="627" t="s">
        <v>4394</v>
      </c>
      <c r="H591" s="627" t="s">
        <v>4395</v>
      </c>
      <c r="I591" s="629">
        <v>7474.2743478260873</v>
      </c>
      <c r="J591" s="629">
        <v>52</v>
      </c>
      <c r="K591" s="630">
        <v>387054.91</v>
      </c>
    </row>
    <row r="592" spans="1:11" ht="14.4" customHeight="1" x14ac:dyDescent="0.3">
      <c r="A592" s="625" t="s">
        <v>525</v>
      </c>
      <c r="B592" s="626" t="s">
        <v>527</v>
      </c>
      <c r="C592" s="627" t="s">
        <v>553</v>
      </c>
      <c r="D592" s="628" t="s">
        <v>554</v>
      </c>
      <c r="E592" s="627" t="s">
        <v>3579</v>
      </c>
      <c r="F592" s="628" t="s">
        <v>3580</v>
      </c>
      <c r="G592" s="627" t="s">
        <v>4396</v>
      </c>
      <c r="H592" s="627" t="s">
        <v>4397</v>
      </c>
      <c r="I592" s="629">
        <v>7490.4425925925898</v>
      </c>
      <c r="J592" s="629">
        <v>149</v>
      </c>
      <c r="K592" s="630">
        <v>1112202.3</v>
      </c>
    </row>
    <row r="593" spans="1:11" ht="14.4" customHeight="1" x14ac:dyDescent="0.3">
      <c r="A593" s="625" t="s">
        <v>525</v>
      </c>
      <c r="B593" s="626" t="s">
        <v>527</v>
      </c>
      <c r="C593" s="627" t="s">
        <v>553</v>
      </c>
      <c r="D593" s="628" t="s">
        <v>554</v>
      </c>
      <c r="E593" s="627" t="s">
        <v>3579</v>
      </c>
      <c r="F593" s="628" t="s">
        <v>3580</v>
      </c>
      <c r="G593" s="627" t="s">
        <v>4398</v>
      </c>
      <c r="H593" s="627" t="s">
        <v>4399</v>
      </c>
      <c r="I593" s="629">
        <v>7561.0583333333343</v>
      </c>
      <c r="J593" s="629">
        <v>23</v>
      </c>
      <c r="K593" s="630">
        <v>173548.80000000002</v>
      </c>
    </row>
    <row r="594" spans="1:11" ht="14.4" customHeight="1" x14ac:dyDescent="0.3">
      <c r="A594" s="625" t="s">
        <v>525</v>
      </c>
      <c r="B594" s="626" t="s">
        <v>527</v>
      </c>
      <c r="C594" s="627" t="s">
        <v>553</v>
      </c>
      <c r="D594" s="628" t="s">
        <v>554</v>
      </c>
      <c r="E594" s="627" t="s">
        <v>3579</v>
      </c>
      <c r="F594" s="628" t="s">
        <v>3580</v>
      </c>
      <c r="G594" s="627" t="s">
        <v>4400</v>
      </c>
      <c r="H594" s="627" t="s">
        <v>4401</v>
      </c>
      <c r="I594" s="629">
        <v>5730.45</v>
      </c>
      <c r="J594" s="629">
        <v>1</v>
      </c>
      <c r="K594" s="630">
        <v>5730.45</v>
      </c>
    </row>
    <row r="595" spans="1:11" ht="14.4" customHeight="1" x14ac:dyDescent="0.3">
      <c r="A595" s="625" t="s">
        <v>525</v>
      </c>
      <c r="B595" s="626" t="s">
        <v>527</v>
      </c>
      <c r="C595" s="627" t="s">
        <v>553</v>
      </c>
      <c r="D595" s="628" t="s">
        <v>554</v>
      </c>
      <c r="E595" s="627" t="s">
        <v>3579</v>
      </c>
      <c r="F595" s="628" t="s">
        <v>3580</v>
      </c>
      <c r="G595" s="627" t="s">
        <v>4402</v>
      </c>
      <c r="H595" s="627" t="s">
        <v>4403</v>
      </c>
      <c r="I595" s="629">
        <v>2785.3</v>
      </c>
      <c r="J595" s="629">
        <v>1</v>
      </c>
      <c r="K595" s="630">
        <v>2785.3</v>
      </c>
    </row>
    <row r="596" spans="1:11" ht="14.4" customHeight="1" x14ac:dyDescent="0.3">
      <c r="A596" s="625" t="s">
        <v>525</v>
      </c>
      <c r="B596" s="626" t="s">
        <v>527</v>
      </c>
      <c r="C596" s="627" t="s">
        <v>553</v>
      </c>
      <c r="D596" s="628" t="s">
        <v>554</v>
      </c>
      <c r="E596" s="627" t="s">
        <v>3579</v>
      </c>
      <c r="F596" s="628" t="s">
        <v>3580</v>
      </c>
      <c r="G596" s="627" t="s">
        <v>4404</v>
      </c>
      <c r="H596" s="627" t="s">
        <v>4405</v>
      </c>
      <c r="I596" s="629">
        <v>5371.0750000000016</v>
      </c>
      <c r="J596" s="629">
        <v>33</v>
      </c>
      <c r="K596" s="630">
        <v>176112.15000000002</v>
      </c>
    </row>
    <row r="597" spans="1:11" ht="14.4" customHeight="1" x14ac:dyDescent="0.3">
      <c r="A597" s="625" t="s">
        <v>525</v>
      </c>
      <c r="B597" s="626" t="s">
        <v>527</v>
      </c>
      <c r="C597" s="627" t="s">
        <v>553</v>
      </c>
      <c r="D597" s="628" t="s">
        <v>554</v>
      </c>
      <c r="E597" s="627" t="s">
        <v>3579</v>
      </c>
      <c r="F597" s="628" t="s">
        <v>3580</v>
      </c>
      <c r="G597" s="627" t="s">
        <v>4406</v>
      </c>
      <c r="H597" s="627" t="s">
        <v>4407</v>
      </c>
      <c r="I597" s="629">
        <v>1580</v>
      </c>
      <c r="J597" s="629">
        <v>22</v>
      </c>
      <c r="K597" s="630">
        <v>34759.939999999995</v>
      </c>
    </row>
    <row r="598" spans="1:11" ht="14.4" customHeight="1" x14ac:dyDescent="0.3">
      <c r="A598" s="625" t="s">
        <v>525</v>
      </c>
      <c r="B598" s="626" t="s">
        <v>527</v>
      </c>
      <c r="C598" s="627" t="s">
        <v>553</v>
      </c>
      <c r="D598" s="628" t="s">
        <v>554</v>
      </c>
      <c r="E598" s="627" t="s">
        <v>3579</v>
      </c>
      <c r="F598" s="628" t="s">
        <v>3580</v>
      </c>
      <c r="G598" s="627" t="s">
        <v>4408</v>
      </c>
      <c r="H598" s="627" t="s">
        <v>4409</v>
      </c>
      <c r="I598" s="629">
        <v>5404.0269230769227</v>
      </c>
      <c r="J598" s="629">
        <v>22</v>
      </c>
      <c r="K598" s="630">
        <v>118969.8</v>
      </c>
    </row>
    <row r="599" spans="1:11" ht="14.4" customHeight="1" x14ac:dyDescent="0.3">
      <c r="A599" s="625" t="s">
        <v>525</v>
      </c>
      <c r="B599" s="626" t="s">
        <v>527</v>
      </c>
      <c r="C599" s="627" t="s">
        <v>553</v>
      </c>
      <c r="D599" s="628" t="s">
        <v>554</v>
      </c>
      <c r="E599" s="627" t="s">
        <v>3579</v>
      </c>
      <c r="F599" s="628" t="s">
        <v>3580</v>
      </c>
      <c r="G599" s="627" t="s">
        <v>4410</v>
      </c>
      <c r="H599" s="627" t="s">
        <v>4411</v>
      </c>
      <c r="I599" s="629">
        <v>5219.413636363638</v>
      </c>
      <c r="J599" s="629">
        <v>41</v>
      </c>
      <c r="K599" s="630">
        <v>215794.80000000002</v>
      </c>
    </row>
    <row r="600" spans="1:11" ht="14.4" customHeight="1" x14ac:dyDescent="0.3">
      <c r="A600" s="625" t="s">
        <v>525</v>
      </c>
      <c r="B600" s="626" t="s">
        <v>527</v>
      </c>
      <c r="C600" s="627" t="s">
        <v>553</v>
      </c>
      <c r="D600" s="628" t="s">
        <v>554</v>
      </c>
      <c r="E600" s="627" t="s">
        <v>3579</v>
      </c>
      <c r="F600" s="628" t="s">
        <v>3580</v>
      </c>
      <c r="G600" s="627" t="s">
        <v>4412</v>
      </c>
      <c r="H600" s="627" t="s">
        <v>4413</v>
      </c>
      <c r="I600" s="629">
        <v>5329.1000000000013</v>
      </c>
      <c r="J600" s="629">
        <v>16</v>
      </c>
      <c r="K600" s="630">
        <v>85937.200000000012</v>
      </c>
    </row>
    <row r="601" spans="1:11" ht="14.4" customHeight="1" x14ac:dyDescent="0.3">
      <c r="A601" s="625" t="s">
        <v>525</v>
      </c>
      <c r="B601" s="626" t="s">
        <v>527</v>
      </c>
      <c r="C601" s="627" t="s">
        <v>553</v>
      </c>
      <c r="D601" s="628" t="s">
        <v>554</v>
      </c>
      <c r="E601" s="627" t="s">
        <v>3579</v>
      </c>
      <c r="F601" s="628" t="s">
        <v>3580</v>
      </c>
      <c r="G601" s="627" t="s">
        <v>4414</v>
      </c>
      <c r="H601" s="627" t="s">
        <v>4415</v>
      </c>
      <c r="I601" s="629">
        <v>5537.3649999999998</v>
      </c>
      <c r="J601" s="629">
        <v>16</v>
      </c>
      <c r="K601" s="630">
        <v>89161.799999999988</v>
      </c>
    </row>
    <row r="602" spans="1:11" ht="14.4" customHeight="1" x14ac:dyDescent="0.3">
      <c r="A602" s="625" t="s">
        <v>525</v>
      </c>
      <c r="B602" s="626" t="s">
        <v>527</v>
      </c>
      <c r="C602" s="627" t="s">
        <v>553</v>
      </c>
      <c r="D602" s="628" t="s">
        <v>554</v>
      </c>
      <c r="E602" s="627" t="s">
        <v>3579</v>
      </c>
      <c r="F602" s="628" t="s">
        <v>3580</v>
      </c>
      <c r="G602" s="627" t="s">
        <v>4416</v>
      </c>
      <c r="H602" s="627" t="s">
        <v>4417</v>
      </c>
      <c r="I602" s="629">
        <v>5497</v>
      </c>
      <c r="J602" s="629">
        <v>9</v>
      </c>
      <c r="K602" s="630">
        <v>49473.000000000007</v>
      </c>
    </row>
    <row r="603" spans="1:11" ht="14.4" customHeight="1" x14ac:dyDescent="0.3">
      <c r="A603" s="625" t="s">
        <v>525</v>
      </c>
      <c r="B603" s="626" t="s">
        <v>527</v>
      </c>
      <c r="C603" s="627" t="s">
        <v>553</v>
      </c>
      <c r="D603" s="628" t="s">
        <v>554</v>
      </c>
      <c r="E603" s="627" t="s">
        <v>3579</v>
      </c>
      <c r="F603" s="628" t="s">
        <v>3580</v>
      </c>
      <c r="G603" s="627" t="s">
        <v>4418</v>
      </c>
      <c r="H603" s="627" t="s">
        <v>4419</v>
      </c>
      <c r="I603" s="629">
        <v>5580</v>
      </c>
      <c r="J603" s="629">
        <v>2</v>
      </c>
      <c r="K603" s="630">
        <v>11160</v>
      </c>
    </row>
    <row r="604" spans="1:11" ht="14.4" customHeight="1" x14ac:dyDescent="0.3">
      <c r="A604" s="625" t="s">
        <v>525</v>
      </c>
      <c r="B604" s="626" t="s">
        <v>527</v>
      </c>
      <c r="C604" s="627" t="s">
        <v>553</v>
      </c>
      <c r="D604" s="628" t="s">
        <v>554</v>
      </c>
      <c r="E604" s="627" t="s">
        <v>3579</v>
      </c>
      <c r="F604" s="628" t="s">
        <v>3580</v>
      </c>
      <c r="G604" s="627" t="s">
        <v>4420</v>
      </c>
      <c r="H604" s="627" t="s">
        <v>4421</v>
      </c>
      <c r="I604" s="629">
        <v>3024.0280000000002</v>
      </c>
      <c r="J604" s="629">
        <v>112</v>
      </c>
      <c r="K604" s="630">
        <v>339164.02000000008</v>
      </c>
    </row>
    <row r="605" spans="1:11" ht="14.4" customHeight="1" x14ac:dyDescent="0.3">
      <c r="A605" s="625" t="s">
        <v>525</v>
      </c>
      <c r="B605" s="626" t="s">
        <v>527</v>
      </c>
      <c r="C605" s="627" t="s">
        <v>553</v>
      </c>
      <c r="D605" s="628" t="s">
        <v>554</v>
      </c>
      <c r="E605" s="627" t="s">
        <v>3579</v>
      </c>
      <c r="F605" s="628" t="s">
        <v>3580</v>
      </c>
      <c r="G605" s="627" t="s">
        <v>4422</v>
      </c>
      <c r="H605" s="627" t="s">
        <v>4423</v>
      </c>
      <c r="I605" s="629">
        <v>9435.8575000000001</v>
      </c>
      <c r="J605" s="629">
        <v>7</v>
      </c>
      <c r="K605" s="630">
        <v>66194.720000000001</v>
      </c>
    </row>
    <row r="606" spans="1:11" ht="14.4" customHeight="1" x14ac:dyDescent="0.3">
      <c r="A606" s="625" t="s">
        <v>525</v>
      </c>
      <c r="B606" s="626" t="s">
        <v>527</v>
      </c>
      <c r="C606" s="627" t="s">
        <v>553</v>
      </c>
      <c r="D606" s="628" t="s">
        <v>554</v>
      </c>
      <c r="E606" s="627" t="s">
        <v>3579</v>
      </c>
      <c r="F606" s="628" t="s">
        <v>3580</v>
      </c>
      <c r="G606" s="627" t="s">
        <v>4424</v>
      </c>
      <c r="H606" s="627" t="s">
        <v>4425</v>
      </c>
      <c r="I606" s="629">
        <v>3739.1499999999996</v>
      </c>
      <c r="J606" s="629">
        <v>5</v>
      </c>
      <c r="K606" s="630">
        <v>18638.8</v>
      </c>
    </row>
    <row r="607" spans="1:11" ht="14.4" customHeight="1" x14ac:dyDescent="0.3">
      <c r="A607" s="625" t="s">
        <v>525</v>
      </c>
      <c r="B607" s="626" t="s">
        <v>527</v>
      </c>
      <c r="C607" s="627" t="s">
        <v>553</v>
      </c>
      <c r="D607" s="628" t="s">
        <v>554</v>
      </c>
      <c r="E607" s="627" t="s">
        <v>3579</v>
      </c>
      <c r="F607" s="628" t="s">
        <v>3580</v>
      </c>
      <c r="G607" s="627" t="s">
        <v>4426</v>
      </c>
      <c r="H607" s="627" t="s">
        <v>4427</v>
      </c>
      <c r="I607" s="629">
        <v>3790.4266666666667</v>
      </c>
      <c r="J607" s="629">
        <v>8</v>
      </c>
      <c r="K607" s="630">
        <v>30368.79</v>
      </c>
    </row>
    <row r="608" spans="1:11" ht="14.4" customHeight="1" x14ac:dyDescent="0.3">
      <c r="A608" s="625" t="s">
        <v>525</v>
      </c>
      <c r="B608" s="626" t="s">
        <v>527</v>
      </c>
      <c r="C608" s="627" t="s">
        <v>553</v>
      </c>
      <c r="D608" s="628" t="s">
        <v>554</v>
      </c>
      <c r="E608" s="627" t="s">
        <v>3579</v>
      </c>
      <c r="F608" s="628" t="s">
        <v>3580</v>
      </c>
      <c r="G608" s="627" t="s">
        <v>4428</v>
      </c>
      <c r="H608" s="627" t="s">
        <v>4429</v>
      </c>
      <c r="I608" s="629">
        <v>12637.483333333332</v>
      </c>
      <c r="J608" s="629">
        <v>5</v>
      </c>
      <c r="K608" s="630">
        <v>63123.85</v>
      </c>
    </row>
    <row r="609" spans="1:11" ht="14.4" customHeight="1" x14ac:dyDescent="0.3">
      <c r="A609" s="625" t="s">
        <v>525</v>
      </c>
      <c r="B609" s="626" t="s">
        <v>527</v>
      </c>
      <c r="C609" s="627" t="s">
        <v>553</v>
      </c>
      <c r="D609" s="628" t="s">
        <v>554</v>
      </c>
      <c r="E609" s="627" t="s">
        <v>3579</v>
      </c>
      <c r="F609" s="628" t="s">
        <v>3580</v>
      </c>
      <c r="G609" s="627" t="s">
        <v>4430</v>
      </c>
      <c r="H609" s="627" t="s">
        <v>4431</v>
      </c>
      <c r="I609" s="629">
        <v>12333.0725</v>
      </c>
      <c r="J609" s="629">
        <v>7</v>
      </c>
      <c r="K609" s="630">
        <v>86716.62</v>
      </c>
    </row>
    <row r="610" spans="1:11" ht="14.4" customHeight="1" x14ac:dyDescent="0.3">
      <c r="A610" s="625" t="s">
        <v>525</v>
      </c>
      <c r="B610" s="626" t="s">
        <v>527</v>
      </c>
      <c r="C610" s="627" t="s">
        <v>553</v>
      </c>
      <c r="D610" s="628" t="s">
        <v>554</v>
      </c>
      <c r="E610" s="627" t="s">
        <v>3579</v>
      </c>
      <c r="F610" s="628" t="s">
        <v>3580</v>
      </c>
      <c r="G610" s="627" t="s">
        <v>4432</v>
      </c>
      <c r="H610" s="627" t="s">
        <v>4433</v>
      </c>
      <c r="I610" s="629">
        <v>12423.946666666665</v>
      </c>
      <c r="J610" s="629">
        <v>4</v>
      </c>
      <c r="K610" s="630">
        <v>49444.77</v>
      </c>
    </row>
    <row r="611" spans="1:11" ht="14.4" customHeight="1" x14ac:dyDescent="0.3">
      <c r="A611" s="625" t="s">
        <v>525</v>
      </c>
      <c r="B611" s="626" t="s">
        <v>527</v>
      </c>
      <c r="C611" s="627" t="s">
        <v>553</v>
      </c>
      <c r="D611" s="628" t="s">
        <v>554</v>
      </c>
      <c r="E611" s="627" t="s">
        <v>3579</v>
      </c>
      <c r="F611" s="628" t="s">
        <v>3580</v>
      </c>
      <c r="G611" s="627" t="s">
        <v>4434</v>
      </c>
      <c r="H611" s="627" t="s">
        <v>4435</v>
      </c>
      <c r="I611" s="629">
        <v>12423.946666666665</v>
      </c>
      <c r="J611" s="629">
        <v>10</v>
      </c>
      <c r="K611" s="630">
        <v>123988.47</v>
      </c>
    </row>
    <row r="612" spans="1:11" ht="14.4" customHeight="1" x14ac:dyDescent="0.3">
      <c r="A612" s="625" t="s">
        <v>525</v>
      </c>
      <c r="B612" s="626" t="s">
        <v>527</v>
      </c>
      <c r="C612" s="627" t="s">
        <v>553</v>
      </c>
      <c r="D612" s="628" t="s">
        <v>554</v>
      </c>
      <c r="E612" s="627" t="s">
        <v>3579</v>
      </c>
      <c r="F612" s="628" t="s">
        <v>3580</v>
      </c>
      <c r="G612" s="627" t="s">
        <v>4436</v>
      </c>
      <c r="H612" s="627" t="s">
        <v>4437</v>
      </c>
      <c r="I612" s="629">
        <v>9668.89</v>
      </c>
      <c r="J612" s="629">
        <v>4</v>
      </c>
      <c r="K612" s="630">
        <v>38675.56</v>
      </c>
    </row>
    <row r="613" spans="1:11" ht="14.4" customHeight="1" x14ac:dyDescent="0.3">
      <c r="A613" s="625" t="s">
        <v>525</v>
      </c>
      <c r="B613" s="626" t="s">
        <v>527</v>
      </c>
      <c r="C613" s="627" t="s">
        <v>553</v>
      </c>
      <c r="D613" s="628" t="s">
        <v>554</v>
      </c>
      <c r="E613" s="627" t="s">
        <v>3579</v>
      </c>
      <c r="F613" s="628" t="s">
        <v>3580</v>
      </c>
      <c r="G613" s="627" t="s">
        <v>4438</v>
      </c>
      <c r="H613" s="627" t="s">
        <v>4439</v>
      </c>
      <c r="I613" s="629">
        <v>9959</v>
      </c>
      <c r="J613" s="629">
        <v>2</v>
      </c>
      <c r="K613" s="630">
        <v>19918</v>
      </c>
    </row>
    <row r="614" spans="1:11" ht="14.4" customHeight="1" x14ac:dyDescent="0.3">
      <c r="A614" s="625" t="s">
        <v>525</v>
      </c>
      <c r="B614" s="626" t="s">
        <v>527</v>
      </c>
      <c r="C614" s="627" t="s">
        <v>553</v>
      </c>
      <c r="D614" s="628" t="s">
        <v>554</v>
      </c>
      <c r="E614" s="627" t="s">
        <v>3579</v>
      </c>
      <c r="F614" s="628" t="s">
        <v>3580</v>
      </c>
      <c r="G614" s="627" t="s">
        <v>4440</v>
      </c>
      <c r="H614" s="627" t="s">
        <v>4441</v>
      </c>
      <c r="I614" s="629">
        <v>3875.96</v>
      </c>
      <c r="J614" s="629">
        <v>1</v>
      </c>
      <c r="K614" s="630">
        <v>3910</v>
      </c>
    </row>
    <row r="615" spans="1:11" ht="14.4" customHeight="1" x14ac:dyDescent="0.3">
      <c r="A615" s="625" t="s">
        <v>525</v>
      </c>
      <c r="B615" s="626" t="s">
        <v>527</v>
      </c>
      <c r="C615" s="627" t="s">
        <v>553</v>
      </c>
      <c r="D615" s="628" t="s">
        <v>554</v>
      </c>
      <c r="E615" s="627" t="s">
        <v>3579</v>
      </c>
      <c r="F615" s="628" t="s">
        <v>3580</v>
      </c>
      <c r="G615" s="627" t="s">
        <v>4442</v>
      </c>
      <c r="H615" s="627" t="s">
        <v>4443</v>
      </c>
      <c r="I615" s="629">
        <v>5483.8746666666675</v>
      </c>
      <c r="J615" s="629">
        <v>15</v>
      </c>
      <c r="K615" s="630">
        <v>81925.48000000001</v>
      </c>
    </row>
    <row r="616" spans="1:11" ht="14.4" customHeight="1" x14ac:dyDescent="0.3">
      <c r="A616" s="625" t="s">
        <v>525</v>
      </c>
      <c r="B616" s="626" t="s">
        <v>527</v>
      </c>
      <c r="C616" s="627" t="s">
        <v>553</v>
      </c>
      <c r="D616" s="628" t="s">
        <v>554</v>
      </c>
      <c r="E616" s="627" t="s">
        <v>3579</v>
      </c>
      <c r="F616" s="628" t="s">
        <v>3580</v>
      </c>
      <c r="G616" s="627" t="s">
        <v>4444</v>
      </c>
      <c r="H616" s="627" t="s">
        <v>4445</v>
      </c>
      <c r="I616" s="629">
        <v>17360.36</v>
      </c>
      <c r="J616" s="629">
        <v>5</v>
      </c>
      <c r="K616" s="630">
        <v>86801.8</v>
      </c>
    </row>
    <row r="617" spans="1:11" ht="14.4" customHeight="1" x14ac:dyDescent="0.3">
      <c r="A617" s="625" t="s">
        <v>525</v>
      </c>
      <c r="B617" s="626" t="s">
        <v>527</v>
      </c>
      <c r="C617" s="627" t="s">
        <v>553</v>
      </c>
      <c r="D617" s="628" t="s">
        <v>554</v>
      </c>
      <c r="E617" s="627" t="s">
        <v>3579</v>
      </c>
      <c r="F617" s="628" t="s">
        <v>3580</v>
      </c>
      <c r="G617" s="627" t="s">
        <v>4446</v>
      </c>
      <c r="H617" s="627" t="s">
        <v>4447</v>
      </c>
      <c r="I617" s="629">
        <v>17360.366666666665</v>
      </c>
      <c r="J617" s="629">
        <v>12</v>
      </c>
      <c r="K617" s="630">
        <v>208324.39999999997</v>
      </c>
    </row>
    <row r="618" spans="1:11" ht="14.4" customHeight="1" x14ac:dyDescent="0.3">
      <c r="A618" s="625" t="s">
        <v>525</v>
      </c>
      <c r="B618" s="626" t="s">
        <v>527</v>
      </c>
      <c r="C618" s="627" t="s">
        <v>553</v>
      </c>
      <c r="D618" s="628" t="s">
        <v>554</v>
      </c>
      <c r="E618" s="627" t="s">
        <v>3579</v>
      </c>
      <c r="F618" s="628" t="s">
        <v>3580</v>
      </c>
      <c r="G618" s="627" t="s">
        <v>4448</v>
      </c>
      <c r="H618" s="627" t="s">
        <v>4449</v>
      </c>
      <c r="I618" s="629">
        <v>9610.8679999999986</v>
      </c>
      <c r="J618" s="629">
        <v>7</v>
      </c>
      <c r="K618" s="630">
        <v>67392.12</v>
      </c>
    </row>
    <row r="619" spans="1:11" ht="14.4" customHeight="1" x14ac:dyDescent="0.3">
      <c r="A619" s="625" t="s">
        <v>525</v>
      </c>
      <c r="B619" s="626" t="s">
        <v>527</v>
      </c>
      <c r="C619" s="627" t="s">
        <v>553</v>
      </c>
      <c r="D619" s="628" t="s">
        <v>554</v>
      </c>
      <c r="E619" s="627" t="s">
        <v>3579</v>
      </c>
      <c r="F619" s="628" t="s">
        <v>3580</v>
      </c>
      <c r="G619" s="627" t="s">
        <v>4450</v>
      </c>
      <c r="H619" s="627" t="s">
        <v>4451</v>
      </c>
      <c r="I619" s="629">
        <v>9959</v>
      </c>
      <c r="J619" s="629">
        <v>1</v>
      </c>
      <c r="K619" s="630">
        <v>9959</v>
      </c>
    </row>
    <row r="620" spans="1:11" ht="14.4" customHeight="1" x14ac:dyDescent="0.3">
      <c r="A620" s="625" t="s">
        <v>525</v>
      </c>
      <c r="B620" s="626" t="s">
        <v>527</v>
      </c>
      <c r="C620" s="627" t="s">
        <v>553</v>
      </c>
      <c r="D620" s="628" t="s">
        <v>554</v>
      </c>
      <c r="E620" s="627" t="s">
        <v>3579</v>
      </c>
      <c r="F620" s="628" t="s">
        <v>3580</v>
      </c>
      <c r="G620" s="627" t="s">
        <v>4452</v>
      </c>
      <c r="H620" s="627" t="s">
        <v>4453</v>
      </c>
      <c r="I620" s="629">
        <v>6257.05</v>
      </c>
      <c r="J620" s="629">
        <v>1</v>
      </c>
      <c r="K620" s="630">
        <v>6257.05</v>
      </c>
    </row>
    <row r="621" spans="1:11" ht="14.4" customHeight="1" x14ac:dyDescent="0.3">
      <c r="A621" s="625" t="s">
        <v>525</v>
      </c>
      <c r="B621" s="626" t="s">
        <v>527</v>
      </c>
      <c r="C621" s="627" t="s">
        <v>553</v>
      </c>
      <c r="D621" s="628" t="s">
        <v>554</v>
      </c>
      <c r="E621" s="627" t="s">
        <v>3579</v>
      </c>
      <c r="F621" s="628" t="s">
        <v>3580</v>
      </c>
      <c r="G621" s="627" t="s">
        <v>4454</v>
      </c>
      <c r="H621" s="627" t="s">
        <v>4455</v>
      </c>
      <c r="I621" s="629">
        <v>205.55799999999999</v>
      </c>
      <c r="J621" s="629">
        <v>2300</v>
      </c>
      <c r="K621" s="630">
        <v>472496.47000000009</v>
      </c>
    </row>
    <row r="622" spans="1:11" ht="14.4" customHeight="1" x14ac:dyDescent="0.3">
      <c r="A622" s="625" t="s">
        <v>525</v>
      </c>
      <c r="B622" s="626" t="s">
        <v>527</v>
      </c>
      <c r="C622" s="627" t="s">
        <v>553</v>
      </c>
      <c r="D622" s="628" t="s">
        <v>554</v>
      </c>
      <c r="E622" s="627" t="s">
        <v>3579</v>
      </c>
      <c r="F622" s="628" t="s">
        <v>3580</v>
      </c>
      <c r="G622" s="627" t="s">
        <v>4456</v>
      </c>
      <c r="H622" s="627" t="s">
        <v>4457</v>
      </c>
      <c r="I622" s="629">
        <v>802.13</v>
      </c>
      <c r="J622" s="629">
        <v>4</v>
      </c>
      <c r="K622" s="630">
        <v>3208.5</v>
      </c>
    </row>
    <row r="623" spans="1:11" ht="14.4" customHeight="1" x14ac:dyDescent="0.3">
      <c r="A623" s="625" t="s">
        <v>525</v>
      </c>
      <c r="B623" s="626" t="s">
        <v>527</v>
      </c>
      <c r="C623" s="627" t="s">
        <v>553</v>
      </c>
      <c r="D623" s="628" t="s">
        <v>554</v>
      </c>
      <c r="E623" s="627" t="s">
        <v>3579</v>
      </c>
      <c r="F623" s="628" t="s">
        <v>3580</v>
      </c>
      <c r="G623" s="627" t="s">
        <v>4458</v>
      </c>
      <c r="H623" s="627" t="s">
        <v>4459</v>
      </c>
      <c r="I623" s="629">
        <v>1719.25</v>
      </c>
      <c r="J623" s="629">
        <v>6</v>
      </c>
      <c r="K623" s="630">
        <v>10315.5</v>
      </c>
    </row>
    <row r="624" spans="1:11" ht="14.4" customHeight="1" x14ac:dyDescent="0.3">
      <c r="A624" s="625" t="s">
        <v>525</v>
      </c>
      <c r="B624" s="626" t="s">
        <v>527</v>
      </c>
      <c r="C624" s="627" t="s">
        <v>553</v>
      </c>
      <c r="D624" s="628" t="s">
        <v>554</v>
      </c>
      <c r="E624" s="627" t="s">
        <v>3579</v>
      </c>
      <c r="F624" s="628" t="s">
        <v>3580</v>
      </c>
      <c r="G624" s="627" t="s">
        <v>4460</v>
      </c>
      <c r="H624" s="627" t="s">
        <v>4461</v>
      </c>
      <c r="I624" s="629">
        <v>5043.8</v>
      </c>
      <c r="J624" s="629">
        <v>7</v>
      </c>
      <c r="K624" s="630">
        <v>35306.58</v>
      </c>
    </row>
    <row r="625" spans="1:11" ht="14.4" customHeight="1" x14ac:dyDescent="0.3">
      <c r="A625" s="625" t="s">
        <v>525</v>
      </c>
      <c r="B625" s="626" t="s">
        <v>527</v>
      </c>
      <c r="C625" s="627" t="s">
        <v>553</v>
      </c>
      <c r="D625" s="628" t="s">
        <v>554</v>
      </c>
      <c r="E625" s="627" t="s">
        <v>3579</v>
      </c>
      <c r="F625" s="628" t="s">
        <v>3580</v>
      </c>
      <c r="G625" s="627" t="s">
        <v>4462</v>
      </c>
      <c r="H625" s="627" t="s">
        <v>4463</v>
      </c>
      <c r="I625" s="629">
        <v>2360.46</v>
      </c>
      <c r="J625" s="629">
        <v>8</v>
      </c>
      <c r="K625" s="630">
        <v>18883.68</v>
      </c>
    </row>
    <row r="626" spans="1:11" ht="14.4" customHeight="1" x14ac:dyDescent="0.3">
      <c r="A626" s="625" t="s">
        <v>525</v>
      </c>
      <c r="B626" s="626" t="s">
        <v>527</v>
      </c>
      <c r="C626" s="627" t="s">
        <v>553</v>
      </c>
      <c r="D626" s="628" t="s">
        <v>554</v>
      </c>
      <c r="E626" s="627" t="s">
        <v>3579</v>
      </c>
      <c r="F626" s="628" t="s">
        <v>3580</v>
      </c>
      <c r="G626" s="627" t="s">
        <v>4464</v>
      </c>
      <c r="H626" s="627" t="s">
        <v>4465</v>
      </c>
      <c r="I626" s="629">
        <v>62.012727272727282</v>
      </c>
      <c r="J626" s="629">
        <v>912</v>
      </c>
      <c r="K626" s="630">
        <v>56285.760000000017</v>
      </c>
    </row>
    <row r="627" spans="1:11" ht="14.4" customHeight="1" x14ac:dyDescent="0.3">
      <c r="A627" s="625" t="s">
        <v>525</v>
      </c>
      <c r="B627" s="626" t="s">
        <v>527</v>
      </c>
      <c r="C627" s="627" t="s">
        <v>553</v>
      </c>
      <c r="D627" s="628" t="s">
        <v>554</v>
      </c>
      <c r="E627" s="627" t="s">
        <v>3579</v>
      </c>
      <c r="F627" s="628" t="s">
        <v>3580</v>
      </c>
      <c r="G627" s="627" t="s">
        <v>4466</v>
      </c>
      <c r="H627" s="627" t="s">
        <v>4467</v>
      </c>
      <c r="I627" s="629">
        <v>6355.2691666666688</v>
      </c>
      <c r="J627" s="629">
        <v>24</v>
      </c>
      <c r="K627" s="630">
        <v>152526.45000000001</v>
      </c>
    </row>
    <row r="628" spans="1:11" ht="14.4" customHeight="1" x14ac:dyDescent="0.3">
      <c r="A628" s="625" t="s">
        <v>525</v>
      </c>
      <c r="B628" s="626" t="s">
        <v>527</v>
      </c>
      <c r="C628" s="627" t="s">
        <v>553</v>
      </c>
      <c r="D628" s="628" t="s">
        <v>554</v>
      </c>
      <c r="E628" s="627" t="s">
        <v>3579</v>
      </c>
      <c r="F628" s="628" t="s">
        <v>3580</v>
      </c>
      <c r="G628" s="627" t="s">
        <v>4468</v>
      </c>
      <c r="H628" s="627" t="s">
        <v>4469</v>
      </c>
      <c r="I628" s="629">
        <v>37266.666666666664</v>
      </c>
      <c r="J628" s="629">
        <v>3</v>
      </c>
      <c r="K628" s="630">
        <v>111800</v>
      </c>
    </row>
    <row r="629" spans="1:11" ht="14.4" customHeight="1" x14ac:dyDescent="0.3">
      <c r="A629" s="625" t="s">
        <v>525</v>
      </c>
      <c r="B629" s="626" t="s">
        <v>527</v>
      </c>
      <c r="C629" s="627" t="s">
        <v>553</v>
      </c>
      <c r="D629" s="628" t="s">
        <v>554</v>
      </c>
      <c r="E629" s="627" t="s">
        <v>3579</v>
      </c>
      <c r="F629" s="628" t="s">
        <v>3580</v>
      </c>
      <c r="G629" s="627" t="s">
        <v>4470</v>
      </c>
      <c r="H629" s="627" t="s">
        <v>4471</v>
      </c>
      <c r="I629" s="629">
        <v>37375</v>
      </c>
      <c r="J629" s="629">
        <v>1</v>
      </c>
      <c r="K629" s="630">
        <v>37375</v>
      </c>
    </row>
    <row r="630" spans="1:11" ht="14.4" customHeight="1" x14ac:dyDescent="0.3">
      <c r="A630" s="625" t="s">
        <v>525</v>
      </c>
      <c r="B630" s="626" t="s">
        <v>527</v>
      </c>
      <c r="C630" s="627" t="s">
        <v>553</v>
      </c>
      <c r="D630" s="628" t="s">
        <v>554</v>
      </c>
      <c r="E630" s="627" t="s">
        <v>3579</v>
      </c>
      <c r="F630" s="628" t="s">
        <v>3580</v>
      </c>
      <c r="G630" s="627" t="s">
        <v>4472</v>
      </c>
      <c r="H630" s="627" t="s">
        <v>4473</v>
      </c>
      <c r="I630" s="629">
        <v>48226.559999999998</v>
      </c>
      <c r="J630" s="629">
        <v>1</v>
      </c>
      <c r="K630" s="630">
        <v>48649.599999999999</v>
      </c>
    </row>
    <row r="631" spans="1:11" ht="14.4" customHeight="1" x14ac:dyDescent="0.3">
      <c r="A631" s="625" t="s">
        <v>525</v>
      </c>
      <c r="B631" s="626" t="s">
        <v>527</v>
      </c>
      <c r="C631" s="627" t="s">
        <v>553</v>
      </c>
      <c r="D631" s="628" t="s">
        <v>554</v>
      </c>
      <c r="E631" s="627" t="s">
        <v>3579</v>
      </c>
      <c r="F631" s="628" t="s">
        <v>3580</v>
      </c>
      <c r="G631" s="627" t="s">
        <v>4474</v>
      </c>
      <c r="H631" s="627" t="s">
        <v>4475</v>
      </c>
      <c r="I631" s="629">
        <v>2540.6181818181822</v>
      </c>
      <c r="J631" s="629">
        <v>32</v>
      </c>
      <c r="K631" s="630">
        <v>81178.75</v>
      </c>
    </row>
    <row r="632" spans="1:11" ht="14.4" customHeight="1" x14ac:dyDescent="0.3">
      <c r="A632" s="625" t="s">
        <v>525</v>
      </c>
      <c r="B632" s="626" t="s">
        <v>527</v>
      </c>
      <c r="C632" s="627" t="s">
        <v>553</v>
      </c>
      <c r="D632" s="628" t="s">
        <v>554</v>
      </c>
      <c r="E632" s="627" t="s">
        <v>3579</v>
      </c>
      <c r="F632" s="628" t="s">
        <v>3580</v>
      </c>
      <c r="G632" s="627" t="s">
        <v>4476</v>
      </c>
      <c r="H632" s="627" t="s">
        <v>4477</v>
      </c>
      <c r="I632" s="629">
        <v>3964.05</v>
      </c>
      <c r="J632" s="629">
        <v>10</v>
      </c>
      <c r="K632" s="630">
        <v>39640.5</v>
      </c>
    </row>
    <row r="633" spans="1:11" ht="14.4" customHeight="1" x14ac:dyDescent="0.3">
      <c r="A633" s="625" t="s">
        <v>525</v>
      </c>
      <c r="B633" s="626" t="s">
        <v>527</v>
      </c>
      <c r="C633" s="627" t="s">
        <v>553</v>
      </c>
      <c r="D633" s="628" t="s">
        <v>554</v>
      </c>
      <c r="E633" s="627" t="s">
        <v>3579</v>
      </c>
      <c r="F633" s="628" t="s">
        <v>3580</v>
      </c>
      <c r="G633" s="627" t="s">
        <v>4478</v>
      </c>
      <c r="H633" s="627" t="s">
        <v>4479</v>
      </c>
      <c r="I633" s="629">
        <v>2677.8942857142856</v>
      </c>
      <c r="J633" s="629">
        <v>14</v>
      </c>
      <c r="K633" s="630">
        <v>37490.51</v>
      </c>
    </row>
    <row r="634" spans="1:11" ht="14.4" customHeight="1" x14ac:dyDescent="0.3">
      <c r="A634" s="625" t="s">
        <v>525</v>
      </c>
      <c r="B634" s="626" t="s">
        <v>527</v>
      </c>
      <c r="C634" s="627" t="s">
        <v>553</v>
      </c>
      <c r="D634" s="628" t="s">
        <v>554</v>
      </c>
      <c r="E634" s="627" t="s">
        <v>3579</v>
      </c>
      <c r="F634" s="628" t="s">
        <v>3580</v>
      </c>
      <c r="G634" s="627" t="s">
        <v>4480</v>
      </c>
      <c r="H634" s="627" t="s">
        <v>4481</v>
      </c>
      <c r="I634" s="629">
        <v>3964.05</v>
      </c>
      <c r="J634" s="629">
        <v>2</v>
      </c>
      <c r="K634" s="630">
        <v>7928.1</v>
      </c>
    </row>
    <row r="635" spans="1:11" ht="14.4" customHeight="1" x14ac:dyDescent="0.3">
      <c r="A635" s="625" t="s">
        <v>525</v>
      </c>
      <c r="B635" s="626" t="s">
        <v>527</v>
      </c>
      <c r="C635" s="627" t="s">
        <v>553</v>
      </c>
      <c r="D635" s="628" t="s">
        <v>554</v>
      </c>
      <c r="E635" s="627" t="s">
        <v>3579</v>
      </c>
      <c r="F635" s="628" t="s">
        <v>3580</v>
      </c>
      <c r="G635" s="627" t="s">
        <v>4482</v>
      </c>
      <c r="H635" s="627" t="s">
        <v>4483</v>
      </c>
      <c r="I635" s="629">
        <v>5546.94</v>
      </c>
      <c r="J635" s="629">
        <v>18</v>
      </c>
      <c r="K635" s="630">
        <v>94949.25</v>
      </c>
    </row>
    <row r="636" spans="1:11" ht="14.4" customHeight="1" x14ac:dyDescent="0.3">
      <c r="A636" s="625" t="s">
        <v>525</v>
      </c>
      <c r="B636" s="626" t="s">
        <v>527</v>
      </c>
      <c r="C636" s="627" t="s">
        <v>553</v>
      </c>
      <c r="D636" s="628" t="s">
        <v>554</v>
      </c>
      <c r="E636" s="627" t="s">
        <v>3579</v>
      </c>
      <c r="F636" s="628" t="s">
        <v>3580</v>
      </c>
      <c r="G636" s="627" t="s">
        <v>4484</v>
      </c>
      <c r="H636" s="627" t="s">
        <v>4485</v>
      </c>
      <c r="I636" s="629">
        <v>1030.7345454545457</v>
      </c>
      <c r="J636" s="629">
        <v>80</v>
      </c>
      <c r="K636" s="630">
        <v>82479.05</v>
      </c>
    </row>
    <row r="637" spans="1:11" ht="14.4" customHeight="1" x14ac:dyDescent="0.3">
      <c r="A637" s="625" t="s">
        <v>525</v>
      </c>
      <c r="B637" s="626" t="s">
        <v>527</v>
      </c>
      <c r="C637" s="627" t="s">
        <v>553</v>
      </c>
      <c r="D637" s="628" t="s">
        <v>554</v>
      </c>
      <c r="E637" s="627" t="s">
        <v>3579</v>
      </c>
      <c r="F637" s="628" t="s">
        <v>3580</v>
      </c>
      <c r="G637" s="627" t="s">
        <v>4486</v>
      </c>
      <c r="H637" s="627" t="s">
        <v>4487</v>
      </c>
      <c r="I637" s="629">
        <v>5941.9033333333327</v>
      </c>
      <c r="J637" s="629">
        <v>6</v>
      </c>
      <c r="K637" s="630">
        <v>35755.410000000003</v>
      </c>
    </row>
    <row r="638" spans="1:11" ht="14.4" customHeight="1" x14ac:dyDescent="0.3">
      <c r="A638" s="625" t="s">
        <v>525</v>
      </c>
      <c r="B638" s="626" t="s">
        <v>527</v>
      </c>
      <c r="C638" s="627" t="s">
        <v>553</v>
      </c>
      <c r="D638" s="628" t="s">
        <v>554</v>
      </c>
      <c r="E638" s="627" t="s">
        <v>3579</v>
      </c>
      <c r="F638" s="628" t="s">
        <v>3580</v>
      </c>
      <c r="G638" s="627" t="s">
        <v>4488</v>
      </c>
      <c r="H638" s="627" t="s">
        <v>4489</v>
      </c>
      <c r="I638" s="629">
        <v>5941.9022222222229</v>
      </c>
      <c r="J638" s="629">
        <v>29</v>
      </c>
      <c r="K638" s="630">
        <v>172228.63999999998</v>
      </c>
    </row>
    <row r="639" spans="1:11" ht="14.4" customHeight="1" x14ac:dyDescent="0.3">
      <c r="A639" s="625" t="s">
        <v>525</v>
      </c>
      <c r="B639" s="626" t="s">
        <v>527</v>
      </c>
      <c r="C639" s="627" t="s">
        <v>553</v>
      </c>
      <c r="D639" s="628" t="s">
        <v>554</v>
      </c>
      <c r="E639" s="627" t="s">
        <v>3579</v>
      </c>
      <c r="F639" s="628" t="s">
        <v>3580</v>
      </c>
      <c r="G639" s="627" t="s">
        <v>4490</v>
      </c>
      <c r="H639" s="627" t="s">
        <v>4491</v>
      </c>
      <c r="I639" s="629">
        <v>3227.2860000000001</v>
      </c>
      <c r="J639" s="629">
        <v>5</v>
      </c>
      <c r="K639" s="630">
        <v>16136.43</v>
      </c>
    </row>
    <row r="640" spans="1:11" ht="14.4" customHeight="1" x14ac:dyDescent="0.3">
      <c r="A640" s="625" t="s">
        <v>525</v>
      </c>
      <c r="B640" s="626" t="s">
        <v>527</v>
      </c>
      <c r="C640" s="627" t="s">
        <v>553</v>
      </c>
      <c r="D640" s="628" t="s">
        <v>554</v>
      </c>
      <c r="E640" s="627" t="s">
        <v>3579</v>
      </c>
      <c r="F640" s="628" t="s">
        <v>3580</v>
      </c>
      <c r="G640" s="627" t="s">
        <v>4492</v>
      </c>
      <c r="H640" s="627" t="s">
        <v>4493</v>
      </c>
      <c r="I640" s="629">
        <v>17368.5</v>
      </c>
      <c r="J640" s="629">
        <v>2</v>
      </c>
      <c r="K640" s="630">
        <v>34737</v>
      </c>
    </row>
    <row r="641" spans="1:11" ht="14.4" customHeight="1" x14ac:dyDescent="0.3">
      <c r="A641" s="625" t="s">
        <v>525</v>
      </c>
      <c r="B641" s="626" t="s">
        <v>527</v>
      </c>
      <c r="C641" s="627" t="s">
        <v>553</v>
      </c>
      <c r="D641" s="628" t="s">
        <v>554</v>
      </c>
      <c r="E641" s="627" t="s">
        <v>3579</v>
      </c>
      <c r="F641" s="628" t="s">
        <v>3580</v>
      </c>
      <c r="G641" s="627" t="s">
        <v>4494</v>
      </c>
      <c r="H641" s="627" t="s">
        <v>4495</v>
      </c>
      <c r="I641" s="629">
        <v>19560.008571428571</v>
      </c>
      <c r="J641" s="629">
        <v>7</v>
      </c>
      <c r="K641" s="630">
        <v>136920.07</v>
      </c>
    </row>
    <row r="642" spans="1:11" ht="14.4" customHeight="1" x14ac:dyDescent="0.3">
      <c r="A642" s="625" t="s">
        <v>525</v>
      </c>
      <c r="B642" s="626" t="s">
        <v>527</v>
      </c>
      <c r="C642" s="627" t="s">
        <v>553</v>
      </c>
      <c r="D642" s="628" t="s">
        <v>554</v>
      </c>
      <c r="E642" s="627" t="s">
        <v>3579</v>
      </c>
      <c r="F642" s="628" t="s">
        <v>3580</v>
      </c>
      <c r="G642" s="627" t="s">
        <v>4496</v>
      </c>
      <c r="H642" s="627" t="s">
        <v>4497</v>
      </c>
      <c r="I642" s="629">
        <v>19560.009999999998</v>
      </c>
      <c r="J642" s="629">
        <v>2</v>
      </c>
      <c r="K642" s="630">
        <v>39120.019999999997</v>
      </c>
    </row>
    <row r="643" spans="1:11" ht="14.4" customHeight="1" x14ac:dyDescent="0.3">
      <c r="A643" s="625" t="s">
        <v>525</v>
      </c>
      <c r="B643" s="626" t="s">
        <v>527</v>
      </c>
      <c r="C643" s="627" t="s">
        <v>553</v>
      </c>
      <c r="D643" s="628" t="s">
        <v>554</v>
      </c>
      <c r="E643" s="627" t="s">
        <v>3579</v>
      </c>
      <c r="F643" s="628" t="s">
        <v>3580</v>
      </c>
      <c r="G643" s="627" t="s">
        <v>4498</v>
      </c>
      <c r="H643" s="627" t="s">
        <v>4499</v>
      </c>
      <c r="I643" s="629">
        <v>12567.730000000001</v>
      </c>
      <c r="J643" s="629">
        <v>3</v>
      </c>
      <c r="K643" s="630">
        <v>37703.19</v>
      </c>
    </row>
    <row r="644" spans="1:11" ht="14.4" customHeight="1" x14ac:dyDescent="0.3">
      <c r="A644" s="625" t="s">
        <v>525</v>
      </c>
      <c r="B644" s="626" t="s">
        <v>527</v>
      </c>
      <c r="C644" s="627" t="s">
        <v>553</v>
      </c>
      <c r="D644" s="628" t="s">
        <v>554</v>
      </c>
      <c r="E644" s="627" t="s">
        <v>3579</v>
      </c>
      <c r="F644" s="628" t="s">
        <v>3580</v>
      </c>
      <c r="G644" s="627" t="s">
        <v>4500</v>
      </c>
      <c r="H644" s="627" t="s">
        <v>4501</v>
      </c>
      <c r="I644" s="629">
        <v>12045.052500000003</v>
      </c>
      <c r="J644" s="629">
        <v>14</v>
      </c>
      <c r="K644" s="630">
        <v>169153.37000000002</v>
      </c>
    </row>
    <row r="645" spans="1:11" ht="14.4" customHeight="1" x14ac:dyDescent="0.3">
      <c r="A645" s="625" t="s">
        <v>525</v>
      </c>
      <c r="B645" s="626" t="s">
        <v>527</v>
      </c>
      <c r="C645" s="627" t="s">
        <v>553</v>
      </c>
      <c r="D645" s="628" t="s">
        <v>554</v>
      </c>
      <c r="E645" s="627" t="s">
        <v>3579</v>
      </c>
      <c r="F645" s="628" t="s">
        <v>3580</v>
      </c>
      <c r="G645" s="627" t="s">
        <v>4502</v>
      </c>
      <c r="H645" s="627" t="s">
        <v>4503</v>
      </c>
      <c r="I645" s="629">
        <v>12254.23866666667</v>
      </c>
      <c r="J645" s="629">
        <v>15</v>
      </c>
      <c r="K645" s="630">
        <v>183813.58000000005</v>
      </c>
    </row>
    <row r="646" spans="1:11" ht="14.4" customHeight="1" x14ac:dyDescent="0.3">
      <c r="A646" s="625" t="s">
        <v>525</v>
      </c>
      <c r="B646" s="626" t="s">
        <v>527</v>
      </c>
      <c r="C646" s="627" t="s">
        <v>553</v>
      </c>
      <c r="D646" s="628" t="s">
        <v>554</v>
      </c>
      <c r="E646" s="627" t="s">
        <v>3579</v>
      </c>
      <c r="F646" s="628" t="s">
        <v>3580</v>
      </c>
      <c r="G646" s="627" t="s">
        <v>4504</v>
      </c>
      <c r="H646" s="627" t="s">
        <v>4505</v>
      </c>
      <c r="I646" s="629">
        <v>17368.5</v>
      </c>
      <c r="J646" s="629">
        <v>3</v>
      </c>
      <c r="K646" s="630">
        <v>52105.5</v>
      </c>
    </row>
    <row r="647" spans="1:11" ht="14.4" customHeight="1" x14ac:dyDescent="0.3">
      <c r="A647" s="625" t="s">
        <v>525</v>
      </c>
      <c r="B647" s="626" t="s">
        <v>527</v>
      </c>
      <c r="C647" s="627" t="s">
        <v>553</v>
      </c>
      <c r="D647" s="628" t="s">
        <v>554</v>
      </c>
      <c r="E647" s="627" t="s">
        <v>3579</v>
      </c>
      <c r="F647" s="628" t="s">
        <v>3580</v>
      </c>
      <c r="G647" s="627" t="s">
        <v>4506</v>
      </c>
      <c r="H647" s="627" t="s">
        <v>4507</v>
      </c>
      <c r="I647" s="629">
        <v>5950.5650000000005</v>
      </c>
      <c r="J647" s="629">
        <v>3</v>
      </c>
      <c r="K647" s="630">
        <v>17825.71</v>
      </c>
    </row>
    <row r="648" spans="1:11" ht="14.4" customHeight="1" x14ac:dyDescent="0.3">
      <c r="A648" s="625" t="s">
        <v>525</v>
      </c>
      <c r="B648" s="626" t="s">
        <v>527</v>
      </c>
      <c r="C648" s="627" t="s">
        <v>553</v>
      </c>
      <c r="D648" s="628" t="s">
        <v>554</v>
      </c>
      <c r="E648" s="627" t="s">
        <v>3579</v>
      </c>
      <c r="F648" s="628" t="s">
        <v>3580</v>
      </c>
      <c r="G648" s="627" t="s">
        <v>4508</v>
      </c>
      <c r="H648" s="627" t="s">
        <v>4509</v>
      </c>
      <c r="I648" s="629">
        <v>17368.5</v>
      </c>
      <c r="J648" s="629">
        <v>1</v>
      </c>
      <c r="K648" s="630">
        <v>17368.5</v>
      </c>
    </row>
    <row r="649" spans="1:11" ht="14.4" customHeight="1" x14ac:dyDescent="0.3">
      <c r="A649" s="625" t="s">
        <v>525</v>
      </c>
      <c r="B649" s="626" t="s">
        <v>527</v>
      </c>
      <c r="C649" s="627" t="s">
        <v>553</v>
      </c>
      <c r="D649" s="628" t="s">
        <v>554</v>
      </c>
      <c r="E649" s="627" t="s">
        <v>3579</v>
      </c>
      <c r="F649" s="628" t="s">
        <v>3580</v>
      </c>
      <c r="G649" s="627" t="s">
        <v>4510</v>
      </c>
      <c r="H649" s="627" t="s">
        <v>4511</v>
      </c>
      <c r="I649" s="629">
        <v>12823.85</v>
      </c>
      <c r="J649" s="629">
        <v>2</v>
      </c>
      <c r="K649" s="630">
        <v>25647.71</v>
      </c>
    </row>
    <row r="650" spans="1:11" ht="14.4" customHeight="1" x14ac:dyDescent="0.3">
      <c r="A650" s="625" t="s">
        <v>525</v>
      </c>
      <c r="B650" s="626" t="s">
        <v>527</v>
      </c>
      <c r="C650" s="627" t="s">
        <v>553</v>
      </c>
      <c r="D650" s="628" t="s">
        <v>554</v>
      </c>
      <c r="E650" s="627" t="s">
        <v>3579</v>
      </c>
      <c r="F650" s="628" t="s">
        <v>3580</v>
      </c>
      <c r="G650" s="627" t="s">
        <v>4512</v>
      </c>
      <c r="H650" s="627" t="s">
        <v>4513</v>
      </c>
      <c r="I650" s="629">
        <v>4245.21</v>
      </c>
      <c r="J650" s="629">
        <v>1</v>
      </c>
      <c r="K650" s="630">
        <v>4245.21</v>
      </c>
    </row>
    <row r="651" spans="1:11" ht="14.4" customHeight="1" x14ac:dyDescent="0.3">
      <c r="A651" s="625" t="s">
        <v>525</v>
      </c>
      <c r="B651" s="626" t="s">
        <v>527</v>
      </c>
      <c r="C651" s="627" t="s">
        <v>553</v>
      </c>
      <c r="D651" s="628" t="s">
        <v>554</v>
      </c>
      <c r="E651" s="627" t="s">
        <v>3579</v>
      </c>
      <c r="F651" s="628" t="s">
        <v>3580</v>
      </c>
      <c r="G651" s="627" t="s">
        <v>4514</v>
      </c>
      <c r="H651" s="627" t="s">
        <v>4515</v>
      </c>
      <c r="I651" s="629">
        <v>1375</v>
      </c>
      <c r="J651" s="629">
        <v>6</v>
      </c>
      <c r="K651" s="630">
        <v>8250</v>
      </c>
    </row>
    <row r="652" spans="1:11" ht="14.4" customHeight="1" x14ac:dyDescent="0.3">
      <c r="A652" s="625" t="s">
        <v>525</v>
      </c>
      <c r="B652" s="626" t="s">
        <v>527</v>
      </c>
      <c r="C652" s="627" t="s">
        <v>553</v>
      </c>
      <c r="D652" s="628" t="s">
        <v>554</v>
      </c>
      <c r="E652" s="627" t="s">
        <v>3579</v>
      </c>
      <c r="F652" s="628" t="s">
        <v>3580</v>
      </c>
      <c r="G652" s="627" t="s">
        <v>4516</v>
      </c>
      <c r="H652" s="627" t="s">
        <v>4517</v>
      </c>
      <c r="I652" s="629">
        <v>4896.5200000000004</v>
      </c>
      <c r="J652" s="629">
        <v>6</v>
      </c>
      <c r="K652" s="630">
        <v>29379.120000000003</v>
      </c>
    </row>
    <row r="653" spans="1:11" ht="14.4" customHeight="1" x14ac:dyDescent="0.3">
      <c r="A653" s="625" t="s">
        <v>525</v>
      </c>
      <c r="B653" s="626" t="s">
        <v>527</v>
      </c>
      <c r="C653" s="627" t="s">
        <v>553</v>
      </c>
      <c r="D653" s="628" t="s">
        <v>554</v>
      </c>
      <c r="E653" s="627" t="s">
        <v>3579</v>
      </c>
      <c r="F653" s="628" t="s">
        <v>3580</v>
      </c>
      <c r="G653" s="627" t="s">
        <v>4518</v>
      </c>
      <c r="H653" s="627" t="s">
        <v>4519</v>
      </c>
      <c r="I653" s="629">
        <v>48649.599999999999</v>
      </c>
      <c r="J653" s="629">
        <v>1</v>
      </c>
      <c r="K653" s="630">
        <v>48649.599999999999</v>
      </c>
    </row>
    <row r="654" spans="1:11" ht="14.4" customHeight="1" x14ac:dyDescent="0.3">
      <c r="A654" s="625" t="s">
        <v>525</v>
      </c>
      <c r="B654" s="626" t="s">
        <v>527</v>
      </c>
      <c r="C654" s="627" t="s">
        <v>553</v>
      </c>
      <c r="D654" s="628" t="s">
        <v>554</v>
      </c>
      <c r="E654" s="627" t="s">
        <v>3579</v>
      </c>
      <c r="F654" s="628" t="s">
        <v>3580</v>
      </c>
      <c r="G654" s="627" t="s">
        <v>4520</v>
      </c>
      <c r="H654" s="627" t="s">
        <v>4521</v>
      </c>
      <c r="I654" s="629">
        <v>5500</v>
      </c>
      <c r="J654" s="629">
        <v>2</v>
      </c>
      <c r="K654" s="630">
        <v>11000</v>
      </c>
    </row>
    <row r="655" spans="1:11" ht="14.4" customHeight="1" x14ac:dyDescent="0.3">
      <c r="A655" s="625" t="s">
        <v>525</v>
      </c>
      <c r="B655" s="626" t="s">
        <v>527</v>
      </c>
      <c r="C655" s="627" t="s">
        <v>553</v>
      </c>
      <c r="D655" s="628" t="s">
        <v>554</v>
      </c>
      <c r="E655" s="627" t="s">
        <v>3579</v>
      </c>
      <c r="F655" s="628" t="s">
        <v>3580</v>
      </c>
      <c r="G655" s="627" t="s">
        <v>4522</v>
      </c>
      <c r="H655" s="627" t="s">
        <v>4523</v>
      </c>
      <c r="I655" s="629">
        <v>4385.38</v>
      </c>
      <c r="J655" s="629">
        <v>4</v>
      </c>
      <c r="K655" s="630">
        <v>17541.510000000002</v>
      </c>
    </row>
    <row r="656" spans="1:11" ht="14.4" customHeight="1" x14ac:dyDescent="0.3">
      <c r="A656" s="625" t="s">
        <v>525</v>
      </c>
      <c r="B656" s="626" t="s">
        <v>527</v>
      </c>
      <c r="C656" s="627" t="s">
        <v>553</v>
      </c>
      <c r="D656" s="628" t="s">
        <v>554</v>
      </c>
      <c r="E656" s="627" t="s">
        <v>3579</v>
      </c>
      <c r="F656" s="628" t="s">
        <v>3580</v>
      </c>
      <c r="G656" s="627" t="s">
        <v>4524</v>
      </c>
      <c r="H656" s="627" t="s">
        <v>4525</v>
      </c>
      <c r="I656" s="629">
        <v>5924.583333333333</v>
      </c>
      <c r="J656" s="629">
        <v>5</v>
      </c>
      <c r="K656" s="630">
        <v>29622.909999999996</v>
      </c>
    </row>
    <row r="657" spans="1:11" ht="14.4" customHeight="1" x14ac:dyDescent="0.3">
      <c r="A657" s="625" t="s">
        <v>525</v>
      </c>
      <c r="B657" s="626" t="s">
        <v>527</v>
      </c>
      <c r="C657" s="627" t="s">
        <v>553</v>
      </c>
      <c r="D657" s="628" t="s">
        <v>554</v>
      </c>
      <c r="E657" s="627" t="s">
        <v>3579</v>
      </c>
      <c r="F657" s="628" t="s">
        <v>3580</v>
      </c>
      <c r="G657" s="627" t="s">
        <v>4526</v>
      </c>
      <c r="H657" s="627" t="s">
        <v>4527</v>
      </c>
      <c r="I657" s="629">
        <v>5976.55</v>
      </c>
      <c r="J657" s="629">
        <v>2</v>
      </c>
      <c r="K657" s="630">
        <v>11953.1</v>
      </c>
    </row>
    <row r="658" spans="1:11" ht="14.4" customHeight="1" x14ac:dyDescent="0.3">
      <c r="A658" s="625" t="s">
        <v>525</v>
      </c>
      <c r="B658" s="626" t="s">
        <v>527</v>
      </c>
      <c r="C658" s="627" t="s">
        <v>553</v>
      </c>
      <c r="D658" s="628" t="s">
        <v>554</v>
      </c>
      <c r="E658" s="627" t="s">
        <v>3579</v>
      </c>
      <c r="F658" s="628" t="s">
        <v>3580</v>
      </c>
      <c r="G658" s="627" t="s">
        <v>4528</v>
      </c>
      <c r="H658" s="627" t="s">
        <v>4529</v>
      </c>
      <c r="I658" s="629">
        <v>5976.55</v>
      </c>
      <c r="J658" s="629">
        <v>2</v>
      </c>
      <c r="K658" s="630">
        <v>11953.1</v>
      </c>
    </row>
    <row r="659" spans="1:11" ht="14.4" customHeight="1" x14ac:dyDescent="0.3">
      <c r="A659" s="625" t="s">
        <v>525</v>
      </c>
      <c r="B659" s="626" t="s">
        <v>527</v>
      </c>
      <c r="C659" s="627" t="s">
        <v>553</v>
      </c>
      <c r="D659" s="628" t="s">
        <v>554</v>
      </c>
      <c r="E659" s="627" t="s">
        <v>3579</v>
      </c>
      <c r="F659" s="628" t="s">
        <v>3580</v>
      </c>
      <c r="G659" s="627" t="s">
        <v>4530</v>
      </c>
      <c r="H659" s="627" t="s">
        <v>4531</v>
      </c>
      <c r="I659" s="629">
        <v>3231.06</v>
      </c>
      <c r="J659" s="629">
        <v>3</v>
      </c>
      <c r="K659" s="630">
        <v>9693.18</v>
      </c>
    </row>
    <row r="660" spans="1:11" ht="14.4" customHeight="1" x14ac:dyDescent="0.3">
      <c r="A660" s="625" t="s">
        <v>525</v>
      </c>
      <c r="B660" s="626" t="s">
        <v>527</v>
      </c>
      <c r="C660" s="627" t="s">
        <v>553</v>
      </c>
      <c r="D660" s="628" t="s">
        <v>554</v>
      </c>
      <c r="E660" s="627" t="s">
        <v>3579</v>
      </c>
      <c r="F660" s="628" t="s">
        <v>3580</v>
      </c>
      <c r="G660" s="627" t="s">
        <v>4532</v>
      </c>
      <c r="H660" s="627" t="s">
        <v>4533</v>
      </c>
      <c r="I660" s="629">
        <v>3221.6324999999997</v>
      </c>
      <c r="J660" s="629">
        <v>4</v>
      </c>
      <c r="K660" s="630">
        <v>12886.529999999999</v>
      </c>
    </row>
    <row r="661" spans="1:11" ht="14.4" customHeight="1" x14ac:dyDescent="0.3">
      <c r="A661" s="625" t="s">
        <v>525</v>
      </c>
      <c r="B661" s="626" t="s">
        <v>527</v>
      </c>
      <c r="C661" s="627" t="s">
        <v>553</v>
      </c>
      <c r="D661" s="628" t="s">
        <v>554</v>
      </c>
      <c r="E661" s="627" t="s">
        <v>3579</v>
      </c>
      <c r="F661" s="628" t="s">
        <v>3580</v>
      </c>
      <c r="G661" s="627" t="s">
        <v>4534</v>
      </c>
      <c r="H661" s="627" t="s">
        <v>4535</v>
      </c>
      <c r="I661" s="629">
        <v>5600.4749999999995</v>
      </c>
      <c r="J661" s="629">
        <v>4</v>
      </c>
      <c r="K661" s="630">
        <v>21825.3</v>
      </c>
    </row>
    <row r="662" spans="1:11" ht="14.4" customHeight="1" x14ac:dyDescent="0.3">
      <c r="A662" s="625" t="s">
        <v>525</v>
      </c>
      <c r="B662" s="626" t="s">
        <v>527</v>
      </c>
      <c r="C662" s="627" t="s">
        <v>553</v>
      </c>
      <c r="D662" s="628" t="s">
        <v>554</v>
      </c>
      <c r="E662" s="627" t="s">
        <v>3579</v>
      </c>
      <c r="F662" s="628" t="s">
        <v>3580</v>
      </c>
      <c r="G662" s="627" t="s">
        <v>4536</v>
      </c>
      <c r="H662" s="627" t="s">
        <v>4537</v>
      </c>
      <c r="I662" s="629">
        <v>28477.170000000002</v>
      </c>
      <c r="J662" s="629">
        <v>3</v>
      </c>
      <c r="K662" s="630">
        <v>85431.510000000009</v>
      </c>
    </row>
    <row r="663" spans="1:11" ht="14.4" customHeight="1" x14ac:dyDescent="0.3">
      <c r="A663" s="625" t="s">
        <v>525</v>
      </c>
      <c r="B663" s="626" t="s">
        <v>527</v>
      </c>
      <c r="C663" s="627" t="s">
        <v>553</v>
      </c>
      <c r="D663" s="628" t="s">
        <v>554</v>
      </c>
      <c r="E663" s="627" t="s">
        <v>3579</v>
      </c>
      <c r="F663" s="628" t="s">
        <v>3580</v>
      </c>
      <c r="G663" s="627" t="s">
        <v>4538</v>
      </c>
      <c r="H663" s="627" t="s">
        <v>4539</v>
      </c>
      <c r="I663" s="629">
        <v>28477.200000000001</v>
      </c>
      <c r="J663" s="629">
        <v>2</v>
      </c>
      <c r="K663" s="630">
        <v>56954.400000000001</v>
      </c>
    </row>
    <row r="664" spans="1:11" ht="14.4" customHeight="1" x14ac:dyDescent="0.3">
      <c r="A664" s="625" t="s">
        <v>525</v>
      </c>
      <c r="B664" s="626" t="s">
        <v>527</v>
      </c>
      <c r="C664" s="627" t="s">
        <v>553</v>
      </c>
      <c r="D664" s="628" t="s">
        <v>554</v>
      </c>
      <c r="E664" s="627" t="s">
        <v>3579</v>
      </c>
      <c r="F664" s="628" t="s">
        <v>3580</v>
      </c>
      <c r="G664" s="627" t="s">
        <v>4540</v>
      </c>
      <c r="H664" s="627" t="s">
        <v>4541</v>
      </c>
      <c r="I664" s="629">
        <v>15286.25</v>
      </c>
      <c r="J664" s="629">
        <v>1</v>
      </c>
      <c r="K664" s="630">
        <v>15286.25</v>
      </c>
    </row>
    <row r="665" spans="1:11" ht="14.4" customHeight="1" x14ac:dyDescent="0.3">
      <c r="A665" s="625" t="s">
        <v>525</v>
      </c>
      <c r="B665" s="626" t="s">
        <v>527</v>
      </c>
      <c r="C665" s="627" t="s">
        <v>553</v>
      </c>
      <c r="D665" s="628" t="s">
        <v>554</v>
      </c>
      <c r="E665" s="627" t="s">
        <v>3579</v>
      </c>
      <c r="F665" s="628" t="s">
        <v>3580</v>
      </c>
      <c r="G665" s="627" t="s">
        <v>4542</v>
      </c>
      <c r="H665" s="627" t="s">
        <v>4543</v>
      </c>
      <c r="I665" s="629">
        <v>788.90333333333331</v>
      </c>
      <c r="J665" s="629">
        <v>9</v>
      </c>
      <c r="K665" s="630">
        <v>7096.6900000000005</v>
      </c>
    </row>
    <row r="666" spans="1:11" ht="14.4" customHeight="1" x14ac:dyDescent="0.3">
      <c r="A666" s="625" t="s">
        <v>525</v>
      </c>
      <c r="B666" s="626" t="s">
        <v>527</v>
      </c>
      <c r="C666" s="627" t="s">
        <v>553</v>
      </c>
      <c r="D666" s="628" t="s">
        <v>554</v>
      </c>
      <c r="E666" s="627" t="s">
        <v>3579</v>
      </c>
      <c r="F666" s="628" t="s">
        <v>3580</v>
      </c>
      <c r="G666" s="627" t="s">
        <v>4544</v>
      </c>
      <c r="H666" s="627" t="s">
        <v>4545</v>
      </c>
      <c r="I666" s="629">
        <v>787.75666666666666</v>
      </c>
      <c r="J666" s="629">
        <v>8</v>
      </c>
      <c r="K666" s="630">
        <v>6304.35</v>
      </c>
    </row>
    <row r="667" spans="1:11" ht="14.4" customHeight="1" x14ac:dyDescent="0.3">
      <c r="A667" s="625" t="s">
        <v>525</v>
      </c>
      <c r="B667" s="626" t="s">
        <v>527</v>
      </c>
      <c r="C667" s="627" t="s">
        <v>553</v>
      </c>
      <c r="D667" s="628" t="s">
        <v>554</v>
      </c>
      <c r="E667" s="627" t="s">
        <v>3579</v>
      </c>
      <c r="F667" s="628" t="s">
        <v>3580</v>
      </c>
      <c r="G667" s="627" t="s">
        <v>4546</v>
      </c>
      <c r="H667" s="627" t="s">
        <v>4547</v>
      </c>
      <c r="I667" s="629">
        <v>15305</v>
      </c>
      <c r="J667" s="629">
        <v>2</v>
      </c>
      <c r="K667" s="630">
        <v>30610</v>
      </c>
    </row>
    <row r="668" spans="1:11" ht="14.4" customHeight="1" x14ac:dyDescent="0.3">
      <c r="A668" s="625" t="s">
        <v>525</v>
      </c>
      <c r="B668" s="626" t="s">
        <v>527</v>
      </c>
      <c r="C668" s="627" t="s">
        <v>553</v>
      </c>
      <c r="D668" s="628" t="s">
        <v>554</v>
      </c>
      <c r="E668" s="627" t="s">
        <v>3579</v>
      </c>
      <c r="F668" s="628" t="s">
        <v>3580</v>
      </c>
      <c r="G668" s="627" t="s">
        <v>4548</v>
      </c>
      <c r="H668" s="627" t="s">
        <v>4549</v>
      </c>
      <c r="I668" s="629">
        <v>2761.0755555555556</v>
      </c>
      <c r="J668" s="629">
        <v>22</v>
      </c>
      <c r="K668" s="630">
        <v>60743.759999999995</v>
      </c>
    </row>
    <row r="669" spans="1:11" ht="14.4" customHeight="1" x14ac:dyDescent="0.3">
      <c r="A669" s="625" t="s">
        <v>525</v>
      </c>
      <c r="B669" s="626" t="s">
        <v>527</v>
      </c>
      <c r="C669" s="627" t="s">
        <v>553</v>
      </c>
      <c r="D669" s="628" t="s">
        <v>554</v>
      </c>
      <c r="E669" s="627" t="s">
        <v>3579</v>
      </c>
      <c r="F669" s="628" t="s">
        <v>3580</v>
      </c>
      <c r="G669" s="627" t="s">
        <v>4550</v>
      </c>
      <c r="H669" s="627" t="s">
        <v>4551</v>
      </c>
      <c r="I669" s="629">
        <v>7063.3</v>
      </c>
      <c r="J669" s="629">
        <v>2</v>
      </c>
      <c r="K669" s="630">
        <v>14126.6</v>
      </c>
    </row>
    <row r="670" spans="1:11" ht="14.4" customHeight="1" x14ac:dyDescent="0.3">
      <c r="A670" s="625" t="s">
        <v>525</v>
      </c>
      <c r="B670" s="626" t="s">
        <v>527</v>
      </c>
      <c r="C670" s="627" t="s">
        <v>553</v>
      </c>
      <c r="D670" s="628" t="s">
        <v>554</v>
      </c>
      <c r="E670" s="627" t="s">
        <v>3579</v>
      </c>
      <c r="F670" s="628" t="s">
        <v>3580</v>
      </c>
      <c r="G670" s="627" t="s">
        <v>4552</v>
      </c>
      <c r="H670" s="627" t="s">
        <v>4553</v>
      </c>
      <c r="I670" s="629">
        <v>7916.6</v>
      </c>
      <c r="J670" s="629">
        <v>2</v>
      </c>
      <c r="K670" s="630">
        <v>15833.2</v>
      </c>
    </row>
    <row r="671" spans="1:11" ht="14.4" customHeight="1" x14ac:dyDescent="0.3">
      <c r="A671" s="625" t="s">
        <v>525</v>
      </c>
      <c r="B671" s="626" t="s">
        <v>527</v>
      </c>
      <c r="C671" s="627" t="s">
        <v>553</v>
      </c>
      <c r="D671" s="628" t="s">
        <v>554</v>
      </c>
      <c r="E671" s="627" t="s">
        <v>3579</v>
      </c>
      <c r="F671" s="628" t="s">
        <v>3580</v>
      </c>
      <c r="G671" s="627" t="s">
        <v>4554</v>
      </c>
      <c r="H671" s="627" t="s">
        <v>4555</v>
      </c>
      <c r="I671" s="629">
        <v>7916.6</v>
      </c>
      <c r="J671" s="629">
        <v>2</v>
      </c>
      <c r="K671" s="630">
        <v>15833.2</v>
      </c>
    </row>
    <row r="672" spans="1:11" ht="14.4" customHeight="1" x14ac:dyDescent="0.3">
      <c r="A672" s="625" t="s">
        <v>525</v>
      </c>
      <c r="B672" s="626" t="s">
        <v>527</v>
      </c>
      <c r="C672" s="627" t="s">
        <v>553</v>
      </c>
      <c r="D672" s="628" t="s">
        <v>554</v>
      </c>
      <c r="E672" s="627" t="s">
        <v>3579</v>
      </c>
      <c r="F672" s="628" t="s">
        <v>3580</v>
      </c>
      <c r="G672" s="627" t="s">
        <v>4556</v>
      </c>
      <c r="H672" s="627" t="s">
        <v>4557</v>
      </c>
      <c r="I672" s="629">
        <v>5680.62</v>
      </c>
      <c r="J672" s="629">
        <v>4</v>
      </c>
      <c r="K672" s="630">
        <v>22722.48</v>
      </c>
    </row>
    <row r="673" spans="1:11" ht="14.4" customHeight="1" x14ac:dyDescent="0.3">
      <c r="A673" s="625" t="s">
        <v>525</v>
      </c>
      <c r="B673" s="626" t="s">
        <v>527</v>
      </c>
      <c r="C673" s="627" t="s">
        <v>553</v>
      </c>
      <c r="D673" s="628" t="s">
        <v>554</v>
      </c>
      <c r="E673" s="627" t="s">
        <v>3579</v>
      </c>
      <c r="F673" s="628" t="s">
        <v>3580</v>
      </c>
      <c r="G673" s="627" t="s">
        <v>4558</v>
      </c>
      <c r="H673" s="627" t="s">
        <v>4559</v>
      </c>
      <c r="I673" s="629">
        <v>5680.62</v>
      </c>
      <c r="J673" s="629">
        <v>4</v>
      </c>
      <c r="K673" s="630">
        <v>22722.48</v>
      </c>
    </row>
    <row r="674" spans="1:11" ht="14.4" customHeight="1" x14ac:dyDescent="0.3">
      <c r="A674" s="625" t="s">
        <v>525</v>
      </c>
      <c r="B674" s="626" t="s">
        <v>527</v>
      </c>
      <c r="C674" s="627" t="s">
        <v>553</v>
      </c>
      <c r="D674" s="628" t="s">
        <v>554</v>
      </c>
      <c r="E674" s="627" t="s">
        <v>3579</v>
      </c>
      <c r="F674" s="628" t="s">
        <v>3580</v>
      </c>
      <c r="G674" s="627" t="s">
        <v>4560</v>
      </c>
      <c r="H674" s="627" t="s">
        <v>4561</v>
      </c>
      <c r="I674" s="629">
        <v>5680.62</v>
      </c>
      <c r="J674" s="629">
        <v>2</v>
      </c>
      <c r="K674" s="630">
        <v>11361.24</v>
      </c>
    </row>
    <row r="675" spans="1:11" ht="14.4" customHeight="1" x14ac:dyDescent="0.3">
      <c r="A675" s="625" t="s">
        <v>525</v>
      </c>
      <c r="B675" s="626" t="s">
        <v>527</v>
      </c>
      <c r="C675" s="627" t="s">
        <v>553</v>
      </c>
      <c r="D675" s="628" t="s">
        <v>554</v>
      </c>
      <c r="E675" s="627" t="s">
        <v>3579</v>
      </c>
      <c r="F675" s="628" t="s">
        <v>3580</v>
      </c>
      <c r="G675" s="627" t="s">
        <v>4562</v>
      </c>
      <c r="H675" s="627" t="s">
        <v>4563</v>
      </c>
      <c r="I675" s="629">
        <v>3221.65</v>
      </c>
      <c r="J675" s="629">
        <v>1</v>
      </c>
      <c r="K675" s="630">
        <v>3221.65</v>
      </c>
    </row>
    <row r="676" spans="1:11" ht="14.4" customHeight="1" x14ac:dyDescent="0.3">
      <c r="A676" s="625" t="s">
        <v>525</v>
      </c>
      <c r="B676" s="626" t="s">
        <v>527</v>
      </c>
      <c r="C676" s="627" t="s">
        <v>553</v>
      </c>
      <c r="D676" s="628" t="s">
        <v>554</v>
      </c>
      <c r="E676" s="627" t="s">
        <v>3579</v>
      </c>
      <c r="F676" s="628" t="s">
        <v>3580</v>
      </c>
      <c r="G676" s="627" t="s">
        <v>4564</v>
      </c>
      <c r="H676" s="627" t="s">
        <v>4565</v>
      </c>
      <c r="I676" s="629">
        <v>5924.58</v>
      </c>
      <c r="J676" s="629">
        <v>1</v>
      </c>
      <c r="K676" s="630">
        <v>5924.58</v>
      </c>
    </row>
    <row r="677" spans="1:11" ht="14.4" customHeight="1" x14ac:dyDescent="0.3">
      <c r="A677" s="625" t="s">
        <v>525</v>
      </c>
      <c r="B677" s="626" t="s">
        <v>527</v>
      </c>
      <c r="C677" s="627" t="s">
        <v>553</v>
      </c>
      <c r="D677" s="628" t="s">
        <v>554</v>
      </c>
      <c r="E677" s="627" t="s">
        <v>3579</v>
      </c>
      <c r="F677" s="628" t="s">
        <v>3580</v>
      </c>
      <c r="G677" s="627" t="s">
        <v>4566</v>
      </c>
      <c r="H677" s="627" t="s">
        <v>4567</v>
      </c>
      <c r="I677" s="629">
        <v>5924.5766666666668</v>
      </c>
      <c r="J677" s="629">
        <v>4</v>
      </c>
      <c r="K677" s="630">
        <v>23698.300000000003</v>
      </c>
    </row>
    <row r="678" spans="1:11" ht="14.4" customHeight="1" x14ac:dyDescent="0.3">
      <c r="A678" s="625" t="s">
        <v>525</v>
      </c>
      <c r="B678" s="626" t="s">
        <v>527</v>
      </c>
      <c r="C678" s="627" t="s">
        <v>553</v>
      </c>
      <c r="D678" s="628" t="s">
        <v>554</v>
      </c>
      <c r="E678" s="627" t="s">
        <v>3579</v>
      </c>
      <c r="F678" s="628" t="s">
        <v>3580</v>
      </c>
      <c r="G678" s="627" t="s">
        <v>4568</v>
      </c>
      <c r="H678" s="627" t="s">
        <v>4569</v>
      </c>
      <c r="I678" s="629">
        <v>2917.26</v>
      </c>
      <c r="J678" s="629">
        <v>8</v>
      </c>
      <c r="K678" s="630">
        <v>23338.1</v>
      </c>
    </row>
    <row r="679" spans="1:11" ht="14.4" customHeight="1" x14ac:dyDescent="0.3">
      <c r="A679" s="625" t="s">
        <v>525</v>
      </c>
      <c r="B679" s="626" t="s">
        <v>527</v>
      </c>
      <c r="C679" s="627" t="s">
        <v>553</v>
      </c>
      <c r="D679" s="628" t="s">
        <v>554</v>
      </c>
      <c r="E679" s="627" t="s">
        <v>3579</v>
      </c>
      <c r="F679" s="628" t="s">
        <v>3580</v>
      </c>
      <c r="G679" s="627" t="s">
        <v>4570</v>
      </c>
      <c r="H679" s="627" t="s">
        <v>4571</v>
      </c>
      <c r="I679" s="629">
        <v>5580</v>
      </c>
      <c r="J679" s="629">
        <v>1</v>
      </c>
      <c r="K679" s="630">
        <v>5580</v>
      </c>
    </row>
    <row r="680" spans="1:11" ht="14.4" customHeight="1" x14ac:dyDescent="0.3">
      <c r="A680" s="625" t="s">
        <v>525</v>
      </c>
      <c r="B680" s="626" t="s">
        <v>527</v>
      </c>
      <c r="C680" s="627" t="s">
        <v>553</v>
      </c>
      <c r="D680" s="628" t="s">
        <v>554</v>
      </c>
      <c r="E680" s="627" t="s">
        <v>3579</v>
      </c>
      <c r="F680" s="628" t="s">
        <v>3580</v>
      </c>
      <c r="G680" s="627" t="s">
        <v>4572</v>
      </c>
      <c r="H680" s="627" t="s">
        <v>4573</v>
      </c>
      <c r="I680" s="629">
        <v>1579.9974999999999</v>
      </c>
      <c r="J680" s="629">
        <v>19</v>
      </c>
      <c r="K680" s="630">
        <v>30019.929999999997</v>
      </c>
    </row>
    <row r="681" spans="1:11" ht="14.4" customHeight="1" x14ac:dyDescent="0.3">
      <c r="A681" s="625" t="s">
        <v>525</v>
      </c>
      <c r="B681" s="626" t="s">
        <v>527</v>
      </c>
      <c r="C681" s="627" t="s">
        <v>553</v>
      </c>
      <c r="D681" s="628" t="s">
        <v>554</v>
      </c>
      <c r="E681" s="627" t="s">
        <v>3579</v>
      </c>
      <c r="F681" s="628" t="s">
        <v>3580</v>
      </c>
      <c r="G681" s="627" t="s">
        <v>4574</v>
      </c>
      <c r="H681" s="627" t="s">
        <v>4575</v>
      </c>
      <c r="I681" s="629">
        <v>6543.6840000000002</v>
      </c>
      <c r="J681" s="629">
        <v>10</v>
      </c>
      <c r="K681" s="630">
        <v>65436.83</v>
      </c>
    </row>
    <row r="682" spans="1:11" ht="14.4" customHeight="1" x14ac:dyDescent="0.3">
      <c r="A682" s="625" t="s">
        <v>525</v>
      </c>
      <c r="B682" s="626" t="s">
        <v>527</v>
      </c>
      <c r="C682" s="627" t="s">
        <v>553</v>
      </c>
      <c r="D682" s="628" t="s">
        <v>554</v>
      </c>
      <c r="E682" s="627" t="s">
        <v>3579</v>
      </c>
      <c r="F682" s="628" t="s">
        <v>3580</v>
      </c>
      <c r="G682" s="627" t="s">
        <v>4576</v>
      </c>
      <c r="H682" s="627" t="s">
        <v>4577</v>
      </c>
      <c r="I682" s="629">
        <v>3936.9549999999999</v>
      </c>
      <c r="J682" s="629">
        <v>4</v>
      </c>
      <c r="K682" s="630">
        <v>15747.82</v>
      </c>
    </row>
    <row r="683" spans="1:11" ht="14.4" customHeight="1" x14ac:dyDescent="0.3">
      <c r="A683" s="625" t="s">
        <v>525</v>
      </c>
      <c r="B683" s="626" t="s">
        <v>527</v>
      </c>
      <c r="C683" s="627" t="s">
        <v>553</v>
      </c>
      <c r="D683" s="628" t="s">
        <v>554</v>
      </c>
      <c r="E683" s="627" t="s">
        <v>3579</v>
      </c>
      <c r="F683" s="628" t="s">
        <v>3580</v>
      </c>
      <c r="G683" s="627" t="s">
        <v>4578</v>
      </c>
      <c r="H683" s="627" t="s">
        <v>4579</v>
      </c>
      <c r="I683" s="629">
        <v>3928.34</v>
      </c>
      <c r="J683" s="629">
        <v>1</v>
      </c>
      <c r="K683" s="630">
        <v>3928.34</v>
      </c>
    </row>
    <row r="684" spans="1:11" ht="14.4" customHeight="1" x14ac:dyDescent="0.3">
      <c r="A684" s="625" t="s">
        <v>525</v>
      </c>
      <c r="B684" s="626" t="s">
        <v>527</v>
      </c>
      <c r="C684" s="627" t="s">
        <v>553</v>
      </c>
      <c r="D684" s="628" t="s">
        <v>554</v>
      </c>
      <c r="E684" s="627" t="s">
        <v>3579</v>
      </c>
      <c r="F684" s="628" t="s">
        <v>3580</v>
      </c>
      <c r="G684" s="627" t="s">
        <v>4580</v>
      </c>
      <c r="H684" s="627" t="s">
        <v>4581</v>
      </c>
      <c r="I684" s="629">
        <v>3928.34</v>
      </c>
      <c r="J684" s="629">
        <v>1</v>
      </c>
      <c r="K684" s="630">
        <v>3928.34</v>
      </c>
    </row>
    <row r="685" spans="1:11" ht="14.4" customHeight="1" x14ac:dyDescent="0.3">
      <c r="A685" s="625" t="s">
        <v>525</v>
      </c>
      <c r="B685" s="626" t="s">
        <v>527</v>
      </c>
      <c r="C685" s="627" t="s">
        <v>553</v>
      </c>
      <c r="D685" s="628" t="s">
        <v>554</v>
      </c>
      <c r="E685" s="627" t="s">
        <v>3579</v>
      </c>
      <c r="F685" s="628" t="s">
        <v>3580</v>
      </c>
      <c r="G685" s="627" t="s">
        <v>4582</v>
      </c>
      <c r="H685" s="627" t="s">
        <v>4583</v>
      </c>
      <c r="I685" s="629">
        <v>1579.9949999999999</v>
      </c>
      <c r="J685" s="629">
        <v>6</v>
      </c>
      <c r="K685" s="630">
        <v>9479.99</v>
      </c>
    </row>
    <row r="686" spans="1:11" ht="14.4" customHeight="1" x14ac:dyDescent="0.3">
      <c r="A686" s="625" t="s">
        <v>525</v>
      </c>
      <c r="B686" s="626" t="s">
        <v>527</v>
      </c>
      <c r="C686" s="627" t="s">
        <v>553</v>
      </c>
      <c r="D686" s="628" t="s">
        <v>554</v>
      </c>
      <c r="E686" s="627" t="s">
        <v>3579</v>
      </c>
      <c r="F686" s="628" t="s">
        <v>3580</v>
      </c>
      <c r="G686" s="627" t="s">
        <v>4584</v>
      </c>
      <c r="H686" s="627" t="s">
        <v>4585</v>
      </c>
      <c r="I686" s="629">
        <v>3928.34</v>
      </c>
      <c r="J686" s="629">
        <v>4</v>
      </c>
      <c r="K686" s="630">
        <v>15713.36</v>
      </c>
    </row>
    <row r="687" spans="1:11" ht="14.4" customHeight="1" x14ac:dyDescent="0.3">
      <c r="A687" s="625" t="s">
        <v>525</v>
      </c>
      <c r="B687" s="626" t="s">
        <v>527</v>
      </c>
      <c r="C687" s="627" t="s">
        <v>553</v>
      </c>
      <c r="D687" s="628" t="s">
        <v>554</v>
      </c>
      <c r="E687" s="627" t="s">
        <v>3579</v>
      </c>
      <c r="F687" s="628" t="s">
        <v>3580</v>
      </c>
      <c r="G687" s="627" t="s">
        <v>4586</v>
      </c>
      <c r="H687" s="627" t="s">
        <v>4587</v>
      </c>
      <c r="I687" s="629">
        <v>33667.300000000003</v>
      </c>
      <c r="J687" s="629">
        <v>1</v>
      </c>
      <c r="K687" s="630">
        <v>33667.300000000003</v>
      </c>
    </row>
    <row r="688" spans="1:11" ht="14.4" customHeight="1" x14ac:dyDescent="0.3">
      <c r="A688" s="625" t="s">
        <v>525</v>
      </c>
      <c r="B688" s="626" t="s">
        <v>527</v>
      </c>
      <c r="C688" s="627" t="s">
        <v>553</v>
      </c>
      <c r="D688" s="628" t="s">
        <v>554</v>
      </c>
      <c r="E688" s="627" t="s">
        <v>3579</v>
      </c>
      <c r="F688" s="628" t="s">
        <v>3580</v>
      </c>
      <c r="G688" s="627" t="s">
        <v>4588</v>
      </c>
      <c r="H688" s="627" t="s">
        <v>4589</v>
      </c>
      <c r="I688" s="629">
        <v>3928.34</v>
      </c>
      <c r="J688" s="629">
        <v>4</v>
      </c>
      <c r="K688" s="630">
        <v>15713.369999999999</v>
      </c>
    </row>
    <row r="689" spans="1:11" ht="14.4" customHeight="1" x14ac:dyDescent="0.3">
      <c r="A689" s="625" t="s">
        <v>525</v>
      </c>
      <c r="B689" s="626" t="s">
        <v>527</v>
      </c>
      <c r="C689" s="627" t="s">
        <v>553</v>
      </c>
      <c r="D689" s="628" t="s">
        <v>554</v>
      </c>
      <c r="E689" s="627" t="s">
        <v>3579</v>
      </c>
      <c r="F689" s="628" t="s">
        <v>3580</v>
      </c>
      <c r="G689" s="627" t="s">
        <v>4590</v>
      </c>
      <c r="H689" s="627" t="s">
        <v>4591</v>
      </c>
      <c r="I689" s="629">
        <v>3873.72</v>
      </c>
      <c r="J689" s="629">
        <v>2</v>
      </c>
      <c r="K689" s="630">
        <v>7747.44</v>
      </c>
    </row>
    <row r="690" spans="1:11" ht="14.4" customHeight="1" x14ac:dyDescent="0.3">
      <c r="A690" s="625" t="s">
        <v>525</v>
      </c>
      <c r="B690" s="626" t="s">
        <v>527</v>
      </c>
      <c r="C690" s="627" t="s">
        <v>553</v>
      </c>
      <c r="D690" s="628" t="s">
        <v>554</v>
      </c>
      <c r="E690" s="627" t="s">
        <v>3579</v>
      </c>
      <c r="F690" s="628" t="s">
        <v>3580</v>
      </c>
      <c r="G690" s="627" t="s">
        <v>4592</v>
      </c>
      <c r="H690" s="627" t="s">
        <v>4593</v>
      </c>
      <c r="I690" s="629">
        <v>33667.300000000003</v>
      </c>
      <c r="J690" s="629">
        <v>1</v>
      </c>
      <c r="K690" s="630">
        <v>33667.300000000003</v>
      </c>
    </row>
    <row r="691" spans="1:11" ht="14.4" customHeight="1" x14ac:dyDescent="0.3">
      <c r="A691" s="625" t="s">
        <v>525</v>
      </c>
      <c r="B691" s="626" t="s">
        <v>527</v>
      </c>
      <c r="C691" s="627" t="s">
        <v>553</v>
      </c>
      <c r="D691" s="628" t="s">
        <v>554</v>
      </c>
      <c r="E691" s="627" t="s">
        <v>3579</v>
      </c>
      <c r="F691" s="628" t="s">
        <v>3580</v>
      </c>
      <c r="G691" s="627" t="s">
        <v>4594</v>
      </c>
      <c r="H691" s="627" t="s">
        <v>4595</v>
      </c>
      <c r="I691" s="629">
        <v>12141.818181818182</v>
      </c>
      <c r="J691" s="629">
        <v>45</v>
      </c>
      <c r="K691" s="630">
        <v>546324.1</v>
      </c>
    </row>
    <row r="692" spans="1:11" ht="14.4" customHeight="1" x14ac:dyDescent="0.3">
      <c r="A692" s="625" t="s">
        <v>525</v>
      </c>
      <c r="B692" s="626" t="s">
        <v>527</v>
      </c>
      <c r="C692" s="627" t="s">
        <v>553</v>
      </c>
      <c r="D692" s="628" t="s">
        <v>554</v>
      </c>
      <c r="E692" s="627" t="s">
        <v>3579</v>
      </c>
      <c r="F692" s="628" t="s">
        <v>3580</v>
      </c>
      <c r="G692" s="627" t="s">
        <v>4596</v>
      </c>
      <c r="H692" s="627" t="s">
        <v>4597</v>
      </c>
      <c r="I692" s="629">
        <v>5580</v>
      </c>
      <c r="J692" s="629">
        <v>1</v>
      </c>
      <c r="K692" s="630">
        <v>5580</v>
      </c>
    </row>
    <row r="693" spans="1:11" ht="14.4" customHeight="1" x14ac:dyDescent="0.3">
      <c r="A693" s="625" t="s">
        <v>525</v>
      </c>
      <c r="B693" s="626" t="s">
        <v>527</v>
      </c>
      <c r="C693" s="627" t="s">
        <v>553</v>
      </c>
      <c r="D693" s="628" t="s">
        <v>554</v>
      </c>
      <c r="E693" s="627" t="s">
        <v>3579</v>
      </c>
      <c r="F693" s="628" t="s">
        <v>3580</v>
      </c>
      <c r="G693" s="627" t="s">
        <v>4598</v>
      </c>
      <c r="H693" s="627" t="s">
        <v>4599</v>
      </c>
      <c r="I693" s="629">
        <v>12823.85</v>
      </c>
      <c r="J693" s="629">
        <v>2</v>
      </c>
      <c r="K693" s="630">
        <v>25647.71</v>
      </c>
    </row>
    <row r="694" spans="1:11" ht="14.4" customHeight="1" x14ac:dyDescent="0.3">
      <c r="A694" s="625" t="s">
        <v>525</v>
      </c>
      <c r="B694" s="626" t="s">
        <v>527</v>
      </c>
      <c r="C694" s="627" t="s">
        <v>553</v>
      </c>
      <c r="D694" s="628" t="s">
        <v>554</v>
      </c>
      <c r="E694" s="627" t="s">
        <v>3579</v>
      </c>
      <c r="F694" s="628" t="s">
        <v>3580</v>
      </c>
      <c r="G694" s="627" t="s">
        <v>4600</v>
      </c>
      <c r="H694" s="627" t="s">
        <v>4601</v>
      </c>
      <c r="I694" s="629">
        <v>1579.9949999999999</v>
      </c>
      <c r="J694" s="629">
        <v>5</v>
      </c>
      <c r="K694" s="630">
        <v>7899.98</v>
      </c>
    </row>
    <row r="695" spans="1:11" ht="14.4" customHeight="1" x14ac:dyDescent="0.3">
      <c r="A695" s="625" t="s">
        <v>525</v>
      </c>
      <c r="B695" s="626" t="s">
        <v>527</v>
      </c>
      <c r="C695" s="627" t="s">
        <v>553</v>
      </c>
      <c r="D695" s="628" t="s">
        <v>554</v>
      </c>
      <c r="E695" s="627" t="s">
        <v>3579</v>
      </c>
      <c r="F695" s="628" t="s">
        <v>3580</v>
      </c>
      <c r="G695" s="627" t="s">
        <v>4602</v>
      </c>
      <c r="H695" s="627" t="s">
        <v>4603</v>
      </c>
      <c r="I695" s="629">
        <v>5036.7000000000007</v>
      </c>
      <c r="J695" s="629">
        <v>13</v>
      </c>
      <c r="K695" s="630">
        <v>66059.05</v>
      </c>
    </row>
    <row r="696" spans="1:11" ht="14.4" customHeight="1" x14ac:dyDescent="0.3">
      <c r="A696" s="625" t="s">
        <v>525</v>
      </c>
      <c r="B696" s="626" t="s">
        <v>527</v>
      </c>
      <c r="C696" s="627" t="s">
        <v>553</v>
      </c>
      <c r="D696" s="628" t="s">
        <v>554</v>
      </c>
      <c r="E696" s="627" t="s">
        <v>3579</v>
      </c>
      <c r="F696" s="628" t="s">
        <v>3580</v>
      </c>
      <c r="G696" s="627" t="s">
        <v>4604</v>
      </c>
      <c r="H696" s="627" t="s">
        <v>4605</v>
      </c>
      <c r="I696" s="629">
        <v>4518.5474999999997</v>
      </c>
      <c r="J696" s="629">
        <v>4</v>
      </c>
      <c r="K696" s="630">
        <v>18074.189999999999</v>
      </c>
    </row>
    <row r="697" spans="1:11" ht="14.4" customHeight="1" x14ac:dyDescent="0.3">
      <c r="A697" s="625" t="s">
        <v>525</v>
      </c>
      <c r="B697" s="626" t="s">
        <v>527</v>
      </c>
      <c r="C697" s="627" t="s">
        <v>553</v>
      </c>
      <c r="D697" s="628" t="s">
        <v>554</v>
      </c>
      <c r="E697" s="627" t="s">
        <v>3579</v>
      </c>
      <c r="F697" s="628" t="s">
        <v>3580</v>
      </c>
      <c r="G697" s="627" t="s">
        <v>4606</v>
      </c>
      <c r="H697" s="627" t="s">
        <v>4607</v>
      </c>
      <c r="I697" s="629">
        <v>585.27374999999995</v>
      </c>
      <c r="J697" s="629">
        <v>20</v>
      </c>
      <c r="K697" s="630">
        <v>11775.39</v>
      </c>
    </row>
    <row r="698" spans="1:11" ht="14.4" customHeight="1" x14ac:dyDescent="0.3">
      <c r="A698" s="625" t="s">
        <v>525</v>
      </c>
      <c r="B698" s="626" t="s">
        <v>527</v>
      </c>
      <c r="C698" s="627" t="s">
        <v>553</v>
      </c>
      <c r="D698" s="628" t="s">
        <v>554</v>
      </c>
      <c r="E698" s="627" t="s">
        <v>3579</v>
      </c>
      <c r="F698" s="628" t="s">
        <v>3580</v>
      </c>
      <c r="G698" s="627" t="s">
        <v>4608</v>
      </c>
      <c r="H698" s="627" t="s">
        <v>4609</v>
      </c>
      <c r="I698" s="629">
        <v>579.44749999999999</v>
      </c>
      <c r="J698" s="629">
        <v>6</v>
      </c>
      <c r="K698" s="630">
        <v>3406.77</v>
      </c>
    </row>
    <row r="699" spans="1:11" ht="14.4" customHeight="1" x14ac:dyDescent="0.3">
      <c r="A699" s="625" t="s">
        <v>525</v>
      </c>
      <c r="B699" s="626" t="s">
        <v>527</v>
      </c>
      <c r="C699" s="627" t="s">
        <v>553</v>
      </c>
      <c r="D699" s="628" t="s">
        <v>554</v>
      </c>
      <c r="E699" s="627" t="s">
        <v>3579</v>
      </c>
      <c r="F699" s="628" t="s">
        <v>3580</v>
      </c>
      <c r="G699" s="627" t="s">
        <v>4610</v>
      </c>
      <c r="H699" s="627" t="s">
        <v>4611</v>
      </c>
      <c r="I699" s="629">
        <v>577.7828571428571</v>
      </c>
      <c r="J699" s="629">
        <v>17</v>
      </c>
      <c r="K699" s="630">
        <v>9675.8200000000015</v>
      </c>
    </row>
    <row r="700" spans="1:11" ht="14.4" customHeight="1" x14ac:dyDescent="0.3">
      <c r="A700" s="625" t="s">
        <v>525</v>
      </c>
      <c r="B700" s="626" t="s">
        <v>527</v>
      </c>
      <c r="C700" s="627" t="s">
        <v>553</v>
      </c>
      <c r="D700" s="628" t="s">
        <v>554</v>
      </c>
      <c r="E700" s="627" t="s">
        <v>3579</v>
      </c>
      <c r="F700" s="628" t="s">
        <v>3580</v>
      </c>
      <c r="G700" s="627" t="s">
        <v>4612</v>
      </c>
      <c r="H700" s="627" t="s">
        <v>4613</v>
      </c>
      <c r="I700" s="629">
        <v>4993.3</v>
      </c>
      <c r="J700" s="629">
        <v>13</v>
      </c>
      <c r="K700" s="630">
        <v>64912.899999999994</v>
      </c>
    </row>
    <row r="701" spans="1:11" ht="14.4" customHeight="1" x14ac:dyDescent="0.3">
      <c r="A701" s="625" t="s">
        <v>525</v>
      </c>
      <c r="B701" s="626" t="s">
        <v>527</v>
      </c>
      <c r="C701" s="627" t="s">
        <v>553</v>
      </c>
      <c r="D701" s="628" t="s">
        <v>554</v>
      </c>
      <c r="E701" s="627" t="s">
        <v>3579</v>
      </c>
      <c r="F701" s="628" t="s">
        <v>3580</v>
      </c>
      <c r="G701" s="627" t="s">
        <v>4614</v>
      </c>
      <c r="H701" s="627" t="s">
        <v>4615</v>
      </c>
      <c r="I701" s="629">
        <v>5995.0520000000006</v>
      </c>
      <c r="J701" s="629">
        <v>6</v>
      </c>
      <c r="K701" s="630">
        <v>36216.82</v>
      </c>
    </row>
    <row r="702" spans="1:11" ht="14.4" customHeight="1" x14ac:dyDescent="0.3">
      <c r="A702" s="625" t="s">
        <v>525</v>
      </c>
      <c r="B702" s="626" t="s">
        <v>527</v>
      </c>
      <c r="C702" s="627" t="s">
        <v>553</v>
      </c>
      <c r="D702" s="628" t="s">
        <v>554</v>
      </c>
      <c r="E702" s="627" t="s">
        <v>3579</v>
      </c>
      <c r="F702" s="628" t="s">
        <v>3580</v>
      </c>
      <c r="G702" s="627" t="s">
        <v>4616</v>
      </c>
      <c r="H702" s="627" t="s">
        <v>4617</v>
      </c>
      <c r="I702" s="629">
        <v>5255.93</v>
      </c>
      <c r="J702" s="629">
        <v>5</v>
      </c>
      <c r="K702" s="630">
        <v>26279.64</v>
      </c>
    </row>
    <row r="703" spans="1:11" ht="14.4" customHeight="1" x14ac:dyDescent="0.3">
      <c r="A703" s="625" t="s">
        <v>525</v>
      </c>
      <c r="B703" s="626" t="s">
        <v>527</v>
      </c>
      <c r="C703" s="627" t="s">
        <v>553</v>
      </c>
      <c r="D703" s="628" t="s">
        <v>554</v>
      </c>
      <c r="E703" s="627" t="s">
        <v>3579</v>
      </c>
      <c r="F703" s="628" t="s">
        <v>3580</v>
      </c>
      <c r="G703" s="627" t="s">
        <v>4618</v>
      </c>
      <c r="H703" s="627" t="s">
        <v>4619</v>
      </c>
      <c r="I703" s="629">
        <v>4518.55</v>
      </c>
      <c r="J703" s="629">
        <v>9</v>
      </c>
      <c r="K703" s="630">
        <v>40666.950000000004</v>
      </c>
    </row>
    <row r="704" spans="1:11" ht="14.4" customHeight="1" x14ac:dyDescent="0.3">
      <c r="A704" s="625" t="s">
        <v>525</v>
      </c>
      <c r="B704" s="626" t="s">
        <v>527</v>
      </c>
      <c r="C704" s="627" t="s">
        <v>553</v>
      </c>
      <c r="D704" s="628" t="s">
        <v>554</v>
      </c>
      <c r="E704" s="627" t="s">
        <v>3579</v>
      </c>
      <c r="F704" s="628" t="s">
        <v>3580</v>
      </c>
      <c r="G704" s="627" t="s">
        <v>4620</v>
      </c>
      <c r="H704" s="627" t="s">
        <v>4621</v>
      </c>
      <c r="I704" s="629">
        <v>19585.2</v>
      </c>
      <c r="J704" s="629">
        <v>2</v>
      </c>
      <c r="K704" s="630">
        <v>39170.400000000001</v>
      </c>
    </row>
    <row r="705" spans="1:11" ht="14.4" customHeight="1" x14ac:dyDescent="0.3">
      <c r="A705" s="625" t="s">
        <v>525</v>
      </c>
      <c r="B705" s="626" t="s">
        <v>527</v>
      </c>
      <c r="C705" s="627" t="s">
        <v>553</v>
      </c>
      <c r="D705" s="628" t="s">
        <v>554</v>
      </c>
      <c r="E705" s="627" t="s">
        <v>3579</v>
      </c>
      <c r="F705" s="628" t="s">
        <v>3580</v>
      </c>
      <c r="G705" s="627" t="s">
        <v>4622</v>
      </c>
      <c r="H705" s="627" t="s">
        <v>4623</v>
      </c>
      <c r="I705" s="629">
        <v>2430.8499999999995</v>
      </c>
      <c r="J705" s="629">
        <v>13</v>
      </c>
      <c r="K705" s="630">
        <v>31600.659999999996</v>
      </c>
    </row>
    <row r="706" spans="1:11" ht="14.4" customHeight="1" x14ac:dyDescent="0.3">
      <c r="A706" s="625" t="s">
        <v>525</v>
      </c>
      <c r="B706" s="626" t="s">
        <v>527</v>
      </c>
      <c r="C706" s="627" t="s">
        <v>553</v>
      </c>
      <c r="D706" s="628" t="s">
        <v>554</v>
      </c>
      <c r="E706" s="627" t="s">
        <v>3579</v>
      </c>
      <c r="F706" s="628" t="s">
        <v>3580</v>
      </c>
      <c r="G706" s="627" t="s">
        <v>4624</v>
      </c>
      <c r="H706" s="627" t="s">
        <v>4625</v>
      </c>
      <c r="I706" s="629">
        <v>2167.5574999999999</v>
      </c>
      <c r="J706" s="629">
        <v>12</v>
      </c>
      <c r="K706" s="630">
        <v>26010.710000000003</v>
      </c>
    </row>
    <row r="707" spans="1:11" ht="14.4" customHeight="1" x14ac:dyDescent="0.3">
      <c r="A707" s="625" t="s">
        <v>525</v>
      </c>
      <c r="B707" s="626" t="s">
        <v>527</v>
      </c>
      <c r="C707" s="627" t="s">
        <v>553</v>
      </c>
      <c r="D707" s="628" t="s">
        <v>554</v>
      </c>
      <c r="E707" s="627" t="s">
        <v>3579</v>
      </c>
      <c r="F707" s="628" t="s">
        <v>3580</v>
      </c>
      <c r="G707" s="627" t="s">
        <v>4626</v>
      </c>
      <c r="H707" s="627" t="s">
        <v>4627</v>
      </c>
      <c r="I707" s="629">
        <v>3072.3</v>
      </c>
      <c r="J707" s="629">
        <v>2</v>
      </c>
      <c r="K707" s="630">
        <v>6144.6</v>
      </c>
    </row>
    <row r="708" spans="1:11" ht="14.4" customHeight="1" x14ac:dyDescent="0.3">
      <c r="A708" s="625" t="s">
        <v>525</v>
      </c>
      <c r="B708" s="626" t="s">
        <v>527</v>
      </c>
      <c r="C708" s="627" t="s">
        <v>553</v>
      </c>
      <c r="D708" s="628" t="s">
        <v>554</v>
      </c>
      <c r="E708" s="627" t="s">
        <v>3579</v>
      </c>
      <c r="F708" s="628" t="s">
        <v>3580</v>
      </c>
      <c r="G708" s="627" t="s">
        <v>4628</v>
      </c>
      <c r="H708" s="627" t="s">
        <v>4629</v>
      </c>
      <c r="I708" s="629">
        <v>474.24</v>
      </c>
      <c r="J708" s="629">
        <v>8</v>
      </c>
      <c r="K708" s="630">
        <v>3793.9</v>
      </c>
    </row>
    <row r="709" spans="1:11" ht="14.4" customHeight="1" x14ac:dyDescent="0.3">
      <c r="A709" s="625" t="s">
        <v>525</v>
      </c>
      <c r="B709" s="626" t="s">
        <v>527</v>
      </c>
      <c r="C709" s="627" t="s">
        <v>553</v>
      </c>
      <c r="D709" s="628" t="s">
        <v>554</v>
      </c>
      <c r="E709" s="627" t="s">
        <v>3579</v>
      </c>
      <c r="F709" s="628" t="s">
        <v>3580</v>
      </c>
      <c r="G709" s="627" t="s">
        <v>4630</v>
      </c>
      <c r="H709" s="627" t="s">
        <v>4631</v>
      </c>
      <c r="I709" s="629">
        <v>474.24</v>
      </c>
      <c r="J709" s="629">
        <v>10</v>
      </c>
      <c r="K709" s="630">
        <v>4742.3999999999996</v>
      </c>
    </row>
    <row r="710" spans="1:11" ht="14.4" customHeight="1" x14ac:dyDescent="0.3">
      <c r="A710" s="625" t="s">
        <v>525</v>
      </c>
      <c r="B710" s="626" t="s">
        <v>527</v>
      </c>
      <c r="C710" s="627" t="s">
        <v>553</v>
      </c>
      <c r="D710" s="628" t="s">
        <v>554</v>
      </c>
      <c r="E710" s="627" t="s">
        <v>3579</v>
      </c>
      <c r="F710" s="628" t="s">
        <v>3580</v>
      </c>
      <c r="G710" s="627" t="s">
        <v>4632</v>
      </c>
      <c r="H710" s="627" t="s">
        <v>4633</v>
      </c>
      <c r="I710" s="629">
        <v>11380.96</v>
      </c>
      <c r="J710" s="629">
        <v>2</v>
      </c>
      <c r="K710" s="630">
        <v>22761.919999999998</v>
      </c>
    </row>
    <row r="711" spans="1:11" ht="14.4" customHeight="1" x14ac:dyDescent="0.3">
      <c r="A711" s="625" t="s">
        <v>525</v>
      </c>
      <c r="B711" s="626" t="s">
        <v>527</v>
      </c>
      <c r="C711" s="627" t="s">
        <v>553</v>
      </c>
      <c r="D711" s="628" t="s">
        <v>554</v>
      </c>
      <c r="E711" s="627" t="s">
        <v>3579</v>
      </c>
      <c r="F711" s="628" t="s">
        <v>3580</v>
      </c>
      <c r="G711" s="627" t="s">
        <v>4634</v>
      </c>
      <c r="H711" s="627" t="s">
        <v>4635</v>
      </c>
      <c r="I711" s="629">
        <v>5580</v>
      </c>
      <c r="J711" s="629">
        <v>1</v>
      </c>
      <c r="K711" s="630">
        <v>5580</v>
      </c>
    </row>
    <row r="712" spans="1:11" ht="14.4" customHeight="1" x14ac:dyDescent="0.3">
      <c r="A712" s="625" t="s">
        <v>525</v>
      </c>
      <c r="B712" s="626" t="s">
        <v>527</v>
      </c>
      <c r="C712" s="627" t="s">
        <v>553</v>
      </c>
      <c r="D712" s="628" t="s">
        <v>554</v>
      </c>
      <c r="E712" s="627" t="s">
        <v>3579</v>
      </c>
      <c r="F712" s="628" t="s">
        <v>3580</v>
      </c>
      <c r="G712" s="627" t="s">
        <v>4636</v>
      </c>
      <c r="H712" s="627" t="s">
        <v>4637</v>
      </c>
      <c r="I712" s="629">
        <v>591.1</v>
      </c>
      <c r="J712" s="629">
        <v>9</v>
      </c>
      <c r="K712" s="630">
        <v>5319.9</v>
      </c>
    </row>
    <row r="713" spans="1:11" ht="14.4" customHeight="1" x14ac:dyDescent="0.3">
      <c r="A713" s="625" t="s">
        <v>525</v>
      </c>
      <c r="B713" s="626" t="s">
        <v>527</v>
      </c>
      <c r="C713" s="627" t="s">
        <v>553</v>
      </c>
      <c r="D713" s="628" t="s">
        <v>554</v>
      </c>
      <c r="E713" s="627" t="s">
        <v>3579</v>
      </c>
      <c r="F713" s="628" t="s">
        <v>3580</v>
      </c>
      <c r="G713" s="627" t="s">
        <v>4638</v>
      </c>
      <c r="H713" s="627" t="s">
        <v>4639</v>
      </c>
      <c r="I713" s="629">
        <v>2896.9818181818177</v>
      </c>
      <c r="J713" s="629">
        <v>42</v>
      </c>
      <c r="K713" s="630">
        <v>121705.79999999999</v>
      </c>
    </row>
    <row r="714" spans="1:11" ht="14.4" customHeight="1" x14ac:dyDescent="0.3">
      <c r="A714" s="625" t="s">
        <v>525</v>
      </c>
      <c r="B714" s="626" t="s">
        <v>527</v>
      </c>
      <c r="C714" s="627" t="s">
        <v>553</v>
      </c>
      <c r="D714" s="628" t="s">
        <v>554</v>
      </c>
      <c r="E714" s="627" t="s">
        <v>3579</v>
      </c>
      <c r="F714" s="628" t="s">
        <v>3580</v>
      </c>
      <c r="G714" s="627" t="s">
        <v>4640</v>
      </c>
      <c r="H714" s="627" t="s">
        <v>4641</v>
      </c>
      <c r="I714" s="629">
        <v>9483.76</v>
      </c>
      <c r="J714" s="629">
        <v>14</v>
      </c>
      <c r="K714" s="630">
        <v>132389.39000000001</v>
      </c>
    </row>
    <row r="715" spans="1:11" ht="14.4" customHeight="1" x14ac:dyDescent="0.3">
      <c r="A715" s="625" t="s">
        <v>525</v>
      </c>
      <c r="B715" s="626" t="s">
        <v>527</v>
      </c>
      <c r="C715" s="627" t="s">
        <v>553</v>
      </c>
      <c r="D715" s="628" t="s">
        <v>554</v>
      </c>
      <c r="E715" s="627" t="s">
        <v>3579</v>
      </c>
      <c r="F715" s="628" t="s">
        <v>3580</v>
      </c>
      <c r="G715" s="627" t="s">
        <v>4642</v>
      </c>
      <c r="H715" s="627" t="s">
        <v>4643</v>
      </c>
      <c r="I715" s="629">
        <v>9387.9499999999989</v>
      </c>
      <c r="J715" s="629">
        <v>12</v>
      </c>
      <c r="K715" s="630">
        <v>112655.39</v>
      </c>
    </row>
    <row r="716" spans="1:11" ht="14.4" customHeight="1" x14ac:dyDescent="0.3">
      <c r="A716" s="625" t="s">
        <v>525</v>
      </c>
      <c r="B716" s="626" t="s">
        <v>527</v>
      </c>
      <c r="C716" s="627" t="s">
        <v>553</v>
      </c>
      <c r="D716" s="628" t="s">
        <v>554</v>
      </c>
      <c r="E716" s="627" t="s">
        <v>3579</v>
      </c>
      <c r="F716" s="628" t="s">
        <v>3580</v>
      </c>
      <c r="G716" s="627" t="s">
        <v>4644</v>
      </c>
      <c r="H716" s="627" t="s">
        <v>4645</v>
      </c>
      <c r="I716" s="629">
        <v>12172.92</v>
      </c>
      <c r="J716" s="629">
        <v>4</v>
      </c>
      <c r="K716" s="630">
        <v>48691.7</v>
      </c>
    </row>
    <row r="717" spans="1:11" ht="14.4" customHeight="1" x14ac:dyDescent="0.3">
      <c r="A717" s="625" t="s">
        <v>525</v>
      </c>
      <c r="B717" s="626" t="s">
        <v>527</v>
      </c>
      <c r="C717" s="627" t="s">
        <v>553</v>
      </c>
      <c r="D717" s="628" t="s">
        <v>554</v>
      </c>
      <c r="E717" s="627" t="s">
        <v>3579</v>
      </c>
      <c r="F717" s="628" t="s">
        <v>3580</v>
      </c>
      <c r="G717" s="627" t="s">
        <v>4646</v>
      </c>
      <c r="H717" s="627" t="s">
        <v>4647</v>
      </c>
      <c r="I717" s="629">
        <v>3682.2</v>
      </c>
      <c r="J717" s="629">
        <v>3</v>
      </c>
      <c r="K717" s="630">
        <v>11046.59</v>
      </c>
    </row>
    <row r="718" spans="1:11" ht="14.4" customHeight="1" x14ac:dyDescent="0.3">
      <c r="A718" s="625" t="s">
        <v>525</v>
      </c>
      <c r="B718" s="626" t="s">
        <v>527</v>
      </c>
      <c r="C718" s="627" t="s">
        <v>553</v>
      </c>
      <c r="D718" s="628" t="s">
        <v>554</v>
      </c>
      <c r="E718" s="627" t="s">
        <v>3579</v>
      </c>
      <c r="F718" s="628" t="s">
        <v>3580</v>
      </c>
      <c r="G718" s="627" t="s">
        <v>4648</v>
      </c>
      <c r="H718" s="627" t="s">
        <v>4649</v>
      </c>
      <c r="I718" s="629">
        <v>9378.7800000000007</v>
      </c>
      <c r="J718" s="629">
        <v>3</v>
      </c>
      <c r="K718" s="630">
        <v>28136.340000000004</v>
      </c>
    </row>
    <row r="719" spans="1:11" ht="14.4" customHeight="1" x14ac:dyDescent="0.3">
      <c r="A719" s="625" t="s">
        <v>525</v>
      </c>
      <c r="B719" s="626" t="s">
        <v>527</v>
      </c>
      <c r="C719" s="627" t="s">
        <v>553</v>
      </c>
      <c r="D719" s="628" t="s">
        <v>554</v>
      </c>
      <c r="E719" s="627" t="s">
        <v>3579</v>
      </c>
      <c r="F719" s="628" t="s">
        <v>3580</v>
      </c>
      <c r="G719" s="627" t="s">
        <v>4650</v>
      </c>
      <c r="H719" s="627" t="s">
        <v>4651</v>
      </c>
      <c r="I719" s="629">
        <v>9378.7800000000007</v>
      </c>
      <c r="J719" s="629">
        <v>2</v>
      </c>
      <c r="K719" s="630">
        <v>18757.57</v>
      </c>
    </row>
    <row r="720" spans="1:11" ht="14.4" customHeight="1" x14ac:dyDescent="0.3">
      <c r="A720" s="625" t="s">
        <v>525</v>
      </c>
      <c r="B720" s="626" t="s">
        <v>527</v>
      </c>
      <c r="C720" s="627" t="s">
        <v>553</v>
      </c>
      <c r="D720" s="628" t="s">
        <v>554</v>
      </c>
      <c r="E720" s="627" t="s">
        <v>3579</v>
      </c>
      <c r="F720" s="628" t="s">
        <v>3580</v>
      </c>
      <c r="G720" s="627" t="s">
        <v>4652</v>
      </c>
      <c r="H720" s="627" t="s">
        <v>4653</v>
      </c>
      <c r="I720" s="629">
        <v>12423.946666666665</v>
      </c>
      <c r="J720" s="629">
        <v>7</v>
      </c>
      <c r="K720" s="630">
        <v>88222.77</v>
      </c>
    </row>
    <row r="721" spans="1:11" ht="14.4" customHeight="1" x14ac:dyDescent="0.3">
      <c r="A721" s="625" t="s">
        <v>525</v>
      </c>
      <c r="B721" s="626" t="s">
        <v>527</v>
      </c>
      <c r="C721" s="627" t="s">
        <v>553</v>
      </c>
      <c r="D721" s="628" t="s">
        <v>554</v>
      </c>
      <c r="E721" s="627" t="s">
        <v>3579</v>
      </c>
      <c r="F721" s="628" t="s">
        <v>3580</v>
      </c>
      <c r="G721" s="627" t="s">
        <v>4654</v>
      </c>
      <c r="H721" s="627" t="s">
        <v>4655</v>
      </c>
      <c r="I721" s="629">
        <v>12549.46</v>
      </c>
      <c r="J721" s="629">
        <v>3</v>
      </c>
      <c r="K721" s="630">
        <v>37271.85</v>
      </c>
    </row>
    <row r="722" spans="1:11" ht="14.4" customHeight="1" x14ac:dyDescent="0.3">
      <c r="A722" s="625" t="s">
        <v>525</v>
      </c>
      <c r="B722" s="626" t="s">
        <v>527</v>
      </c>
      <c r="C722" s="627" t="s">
        <v>553</v>
      </c>
      <c r="D722" s="628" t="s">
        <v>554</v>
      </c>
      <c r="E722" s="627" t="s">
        <v>3579</v>
      </c>
      <c r="F722" s="628" t="s">
        <v>3580</v>
      </c>
      <c r="G722" s="627" t="s">
        <v>4656</v>
      </c>
      <c r="H722" s="627" t="s">
        <v>4657</v>
      </c>
      <c r="I722" s="629">
        <v>12926</v>
      </c>
      <c r="J722" s="629">
        <v>4</v>
      </c>
      <c r="K722" s="630">
        <v>51704</v>
      </c>
    </row>
    <row r="723" spans="1:11" ht="14.4" customHeight="1" x14ac:dyDescent="0.3">
      <c r="A723" s="625" t="s">
        <v>525</v>
      </c>
      <c r="B723" s="626" t="s">
        <v>527</v>
      </c>
      <c r="C723" s="627" t="s">
        <v>553</v>
      </c>
      <c r="D723" s="628" t="s">
        <v>554</v>
      </c>
      <c r="E723" s="627" t="s">
        <v>3579</v>
      </c>
      <c r="F723" s="628" t="s">
        <v>3580</v>
      </c>
      <c r="G723" s="627" t="s">
        <v>4658</v>
      </c>
      <c r="H723" s="627" t="s">
        <v>4659</v>
      </c>
      <c r="I723" s="629">
        <v>5699.99</v>
      </c>
      <c r="J723" s="629">
        <v>1</v>
      </c>
      <c r="K723" s="630">
        <v>5699.99</v>
      </c>
    </row>
    <row r="724" spans="1:11" ht="14.4" customHeight="1" x14ac:dyDescent="0.3">
      <c r="A724" s="625" t="s">
        <v>525</v>
      </c>
      <c r="B724" s="626" t="s">
        <v>527</v>
      </c>
      <c r="C724" s="627" t="s">
        <v>553</v>
      </c>
      <c r="D724" s="628" t="s">
        <v>554</v>
      </c>
      <c r="E724" s="627" t="s">
        <v>3579</v>
      </c>
      <c r="F724" s="628" t="s">
        <v>3580</v>
      </c>
      <c r="G724" s="627" t="s">
        <v>4660</v>
      </c>
      <c r="H724" s="627" t="s">
        <v>4661</v>
      </c>
      <c r="I724" s="629">
        <v>3758.1333333333332</v>
      </c>
      <c r="J724" s="629">
        <v>4</v>
      </c>
      <c r="K724" s="630">
        <v>15184.4</v>
      </c>
    </row>
    <row r="725" spans="1:11" ht="14.4" customHeight="1" x14ac:dyDescent="0.3">
      <c r="A725" s="625" t="s">
        <v>525</v>
      </c>
      <c r="B725" s="626" t="s">
        <v>527</v>
      </c>
      <c r="C725" s="627" t="s">
        <v>553</v>
      </c>
      <c r="D725" s="628" t="s">
        <v>554</v>
      </c>
      <c r="E725" s="627" t="s">
        <v>3579</v>
      </c>
      <c r="F725" s="628" t="s">
        <v>3580</v>
      </c>
      <c r="G725" s="627" t="s">
        <v>4662</v>
      </c>
      <c r="H725" s="627" t="s">
        <v>4663</v>
      </c>
      <c r="I725" s="629">
        <v>3727.7599999999998</v>
      </c>
      <c r="J725" s="629">
        <v>8</v>
      </c>
      <c r="K725" s="630">
        <v>29913.18</v>
      </c>
    </row>
    <row r="726" spans="1:11" ht="14.4" customHeight="1" x14ac:dyDescent="0.3">
      <c r="A726" s="625" t="s">
        <v>525</v>
      </c>
      <c r="B726" s="626" t="s">
        <v>527</v>
      </c>
      <c r="C726" s="627" t="s">
        <v>553</v>
      </c>
      <c r="D726" s="628" t="s">
        <v>554</v>
      </c>
      <c r="E726" s="627" t="s">
        <v>3579</v>
      </c>
      <c r="F726" s="628" t="s">
        <v>3580</v>
      </c>
      <c r="G726" s="627" t="s">
        <v>4664</v>
      </c>
      <c r="H726" s="627" t="s">
        <v>4665</v>
      </c>
      <c r="I726" s="629">
        <v>3682.1999999999994</v>
      </c>
      <c r="J726" s="629">
        <v>4</v>
      </c>
      <c r="K726" s="630">
        <v>14728.8</v>
      </c>
    </row>
    <row r="727" spans="1:11" ht="14.4" customHeight="1" x14ac:dyDescent="0.3">
      <c r="A727" s="625" t="s">
        <v>525</v>
      </c>
      <c r="B727" s="626" t="s">
        <v>527</v>
      </c>
      <c r="C727" s="627" t="s">
        <v>553</v>
      </c>
      <c r="D727" s="628" t="s">
        <v>554</v>
      </c>
      <c r="E727" s="627" t="s">
        <v>3579</v>
      </c>
      <c r="F727" s="628" t="s">
        <v>3580</v>
      </c>
      <c r="G727" s="627" t="s">
        <v>4666</v>
      </c>
      <c r="H727" s="627" t="s">
        <v>4667</v>
      </c>
      <c r="I727" s="629">
        <v>3796.1</v>
      </c>
      <c r="J727" s="629">
        <v>2</v>
      </c>
      <c r="K727" s="630">
        <v>7592.2</v>
      </c>
    </row>
    <row r="728" spans="1:11" ht="14.4" customHeight="1" x14ac:dyDescent="0.3">
      <c r="A728" s="625" t="s">
        <v>525</v>
      </c>
      <c r="B728" s="626" t="s">
        <v>527</v>
      </c>
      <c r="C728" s="627" t="s">
        <v>553</v>
      </c>
      <c r="D728" s="628" t="s">
        <v>554</v>
      </c>
      <c r="E728" s="627" t="s">
        <v>3579</v>
      </c>
      <c r="F728" s="628" t="s">
        <v>3580</v>
      </c>
      <c r="G728" s="627" t="s">
        <v>4668</v>
      </c>
      <c r="H728" s="627" t="s">
        <v>4669</v>
      </c>
      <c r="I728" s="629">
        <v>3796.1</v>
      </c>
      <c r="J728" s="629">
        <v>3</v>
      </c>
      <c r="K728" s="630">
        <v>11274.39</v>
      </c>
    </row>
    <row r="729" spans="1:11" ht="14.4" customHeight="1" x14ac:dyDescent="0.3">
      <c r="A729" s="625" t="s">
        <v>525</v>
      </c>
      <c r="B729" s="626" t="s">
        <v>527</v>
      </c>
      <c r="C729" s="627" t="s">
        <v>553</v>
      </c>
      <c r="D729" s="628" t="s">
        <v>554</v>
      </c>
      <c r="E729" s="627" t="s">
        <v>3579</v>
      </c>
      <c r="F729" s="628" t="s">
        <v>3580</v>
      </c>
      <c r="G729" s="627" t="s">
        <v>4670</v>
      </c>
      <c r="H729" s="627" t="s">
        <v>4671</v>
      </c>
      <c r="I729" s="629">
        <v>5579.99</v>
      </c>
      <c r="J729" s="629">
        <v>2</v>
      </c>
      <c r="K729" s="630">
        <v>11159.98</v>
      </c>
    </row>
    <row r="730" spans="1:11" ht="14.4" customHeight="1" x14ac:dyDescent="0.3">
      <c r="A730" s="625" t="s">
        <v>525</v>
      </c>
      <c r="B730" s="626" t="s">
        <v>527</v>
      </c>
      <c r="C730" s="627" t="s">
        <v>553</v>
      </c>
      <c r="D730" s="628" t="s">
        <v>554</v>
      </c>
      <c r="E730" s="627" t="s">
        <v>3579</v>
      </c>
      <c r="F730" s="628" t="s">
        <v>3580</v>
      </c>
      <c r="G730" s="627" t="s">
        <v>4672</v>
      </c>
      <c r="H730" s="627" t="s">
        <v>4673</v>
      </c>
      <c r="I730" s="629">
        <v>125.93000000000002</v>
      </c>
      <c r="J730" s="629">
        <v>10</v>
      </c>
      <c r="K730" s="630">
        <v>1259.3000000000002</v>
      </c>
    </row>
    <row r="731" spans="1:11" ht="14.4" customHeight="1" x14ac:dyDescent="0.3">
      <c r="A731" s="625" t="s">
        <v>525</v>
      </c>
      <c r="B731" s="626" t="s">
        <v>527</v>
      </c>
      <c r="C731" s="627" t="s">
        <v>553</v>
      </c>
      <c r="D731" s="628" t="s">
        <v>554</v>
      </c>
      <c r="E731" s="627" t="s">
        <v>3579</v>
      </c>
      <c r="F731" s="628" t="s">
        <v>3580</v>
      </c>
      <c r="G731" s="627" t="s">
        <v>4674</v>
      </c>
      <c r="H731" s="627" t="s">
        <v>4675</v>
      </c>
      <c r="I731" s="629">
        <v>5580</v>
      </c>
      <c r="J731" s="629">
        <v>1</v>
      </c>
      <c r="K731" s="630">
        <v>5580</v>
      </c>
    </row>
    <row r="732" spans="1:11" ht="14.4" customHeight="1" x14ac:dyDescent="0.3">
      <c r="A732" s="625" t="s">
        <v>525</v>
      </c>
      <c r="B732" s="626" t="s">
        <v>527</v>
      </c>
      <c r="C732" s="627" t="s">
        <v>553</v>
      </c>
      <c r="D732" s="628" t="s">
        <v>554</v>
      </c>
      <c r="E732" s="627" t="s">
        <v>3579</v>
      </c>
      <c r="F732" s="628" t="s">
        <v>3580</v>
      </c>
      <c r="G732" s="627" t="s">
        <v>4676</v>
      </c>
      <c r="H732" s="627" t="s">
        <v>4677</v>
      </c>
      <c r="I732" s="629">
        <v>5255.93</v>
      </c>
      <c r="J732" s="629">
        <v>1</v>
      </c>
      <c r="K732" s="630">
        <v>5255.93</v>
      </c>
    </row>
    <row r="733" spans="1:11" ht="14.4" customHeight="1" x14ac:dyDescent="0.3">
      <c r="A733" s="625" t="s">
        <v>525</v>
      </c>
      <c r="B733" s="626" t="s">
        <v>527</v>
      </c>
      <c r="C733" s="627" t="s">
        <v>553</v>
      </c>
      <c r="D733" s="628" t="s">
        <v>554</v>
      </c>
      <c r="E733" s="627" t="s">
        <v>3579</v>
      </c>
      <c r="F733" s="628" t="s">
        <v>3580</v>
      </c>
      <c r="G733" s="627" t="s">
        <v>4678</v>
      </c>
      <c r="H733" s="627" t="s">
        <v>4679</v>
      </c>
      <c r="I733" s="629">
        <v>787.75666666666666</v>
      </c>
      <c r="J733" s="629">
        <v>5</v>
      </c>
      <c r="K733" s="630">
        <v>3934.19</v>
      </c>
    </row>
    <row r="734" spans="1:11" ht="14.4" customHeight="1" x14ac:dyDescent="0.3">
      <c r="A734" s="625" t="s">
        <v>525</v>
      </c>
      <c r="B734" s="626" t="s">
        <v>527</v>
      </c>
      <c r="C734" s="627" t="s">
        <v>553</v>
      </c>
      <c r="D734" s="628" t="s">
        <v>554</v>
      </c>
      <c r="E734" s="627" t="s">
        <v>3579</v>
      </c>
      <c r="F734" s="628" t="s">
        <v>3580</v>
      </c>
      <c r="G734" s="627" t="s">
        <v>4680</v>
      </c>
      <c r="H734" s="627" t="s">
        <v>4681</v>
      </c>
      <c r="I734" s="629">
        <v>12172.92</v>
      </c>
      <c r="J734" s="629">
        <v>2</v>
      </c>
      <c r="K734" s="630">
        <v>24345.84</v>
      </c>
    </row>
    <row r="735" spans="1:11" ht="14.4" customHeight="1" x14ac:dyDescent="0.3">
      <c r="A735" s="625" t="s">
        <v>525</v>
      </c>
      <c r="B735" s="626" t="s">
        <v>527</v>
      </c>
      <c r="C735" s="627" t="s">
        <v>553</v>
      </c>
      <c r="D735" s="628" t="s">
        <v>554</v>
      </c>
      <c r="E735" s="627" t="s">
        <v>3579</v>
      </c>
      <c r="F735" s="628" t="s">
        <v>3580</v>
      </c>
      <c r="G735" s="627" t="s">
        <v>4682</v>
      </c>
      <c r="H735" s="627" t="s">
        <v>4683</v>
      </c>
      <c r="I735" s="629">
        <v>2716.53</v>
      </c>
      <c r="J735" s="629">
        <v>2</v>
      </c>
      <c r="K735" s="630">
        <v>5433.06</v>
      </c>
    </row>
    <row r="736" spans="1:11" ht="14.4" customHeight="1" x14ac:dyDescent="0.3">
      <c r="A736" s="625" t="s">
        <v>525</v>
      </c>
      <c r="B736" s="626" t="s">
        <v>527</v>
      </c>
      <c r="C736" s="627" t="s">
        <v>553</v>
      </c>
      <c r="D736" s="628" t="s">
        <v>554</v>
      </c>
      <c r="E736" s="627" t="s">
        <v>3579</v>
      </c>
      <c r="F736" s="628" t="s">
        <v>3580</v>
      </c>
      <c r="G736" s="627" t="s">
        <v>4684</v>
      </c>
      <c r="H736" s="627" t="s">
        <v>4685</v>
      </c>
      <c r="I736" s="629">
        <v>17360.333333333332</v>
      </c>
      <c r="J736" s="629">
        <v>6</v>
      </c>
      <c r="K736" s="630">
        <v>104162</v>
      </c>
    </row>
    <row r="737" spans="1:11" ht="14.4" customHeight="1" x14ac:dyDescent="0.3">
      <c r="A737" s="625" t="s">
        <v>525</v>
      </c>
      <c r="B737" s="626" t="s">
        <v>527</v>
      </c>
      <c r="C737" s="627" t="s">
        <v>553</v>
      </c>
      <c r="D737" s="628" t="s">
        <v>554</v>
      </c>
      <c r="E737" s="627" t="s">
        <v>3579</v>
      </c>
      <c r="F737" s="628" t="s">
        <v>3580</v>
      </c>
      <c r="G737" s="627" t="s">
        <v>4686</v>
      </c>
      <c r="H737" s="627" t="s">
        <v>4687</v>
      </c>
      <c r="I737" s="629">
        <v>15339.901999999998</v>
      </c>
      <c r="J737" s="629">
        <v>5</v>
      </c>
      <c r="K737" s="630">
        <v>76699.509999999995</v>
      </c>
    </row>
    <row r="738" spans="1:11" ht="14.4" customHeight="1" x14ac:dyDescent="0.3">
      <c r="A738" s="625" t="s">
        <v>525</v>
      </c>
      <c r="B738" s="626" t="s">
        <v>527</v>
      </c>
      <c r="C738" s="627" t="s">
        <v>553</v>
      </c>
      <c r="D738" s="628" t="s">
        <v>554</v>
      </c>
      <c r="E738" s="627" t="s">
        <v>3579</v>
      </c>
      <c r="F738" s="628" t="s">
        <v>3580</v>
      </c>
      <c r="G738" s="627" t="s">
        <v>4688</v>
      </c>
      <c r="H738" s="627" t="s">
        <v>4689</v>
      </c>
      <c r="I738" s="629">
        <v>7794.7</v>
      </c>
      <c r="J738" s="629">
        <v>1</v>
      </c>
      <c r="K738" s="630">
        <v>7794.7</v>
      </c>
    </row>
    <row r="739" spans="1:11" ht="14.4" customHeight="1" x14ac:dyDescent="0.3">
      <c r="A739" s="625" t="s">
        <v>525</v>
      </c>
      <c r="B739" s="626" t="s">
        <v>527</v>
      </c>
      <c r="C739" s="627" t="s">
        <v>553</v>
      </c>
      <c r="D739" s="628" t="s">
        <v>554</v>
      </c>
      <c r="E739" s="627" t="s">
        <v>3579</v>
      </c>
      <c r="F739" s="628" t="s">
        <v>3580</v>
      </c>
      <c r="G739" s="627" t="s">
        <v>4690</v>
      </c>
      <c r="H739" s="627" t="s">
        <v>4691</v>
      </c>
      <c r="I739" s="629">
        <v>2579.4499999999998</v>
      </c>
      <c r="J739" s="629">
        <v>1</v>
      </c>
      <c r="K739" s="630">
        <v>2579.4499999999998</v>
      </c>
    </row>
    <row r="740" spans="1:11" ht="14.4" customHeight="1" x14ac:dyDescent="0.3">
      <c r="A740" s="625" t="s">
        <v>525</v>
      </c>
      <c r="B740" s="626" t="s">
        <v>527</v>
      </c>
      <c r="C740" s="627" t="s">
        <v>553</v>
      </c>
      <c r="D740" s="628" t="s">
        <v>554</v>
      </c>
      <c r="E740" s="627" t="s">
        <v>3579</v>
      </c>
      <c r="F740" s="628" t="s">
        <v>3580</v>
      </c>
      <c r="G740" s="627" t="s">
        <v>4692</v>
      </c>
      <c r="H740" s="627" t="s">
        <v>4693</v>
      </c>
      <c r="I740" s="629">
        <v>4082.5</v>
      </c>
      <c r="J740" s="629">
        <v>4</v>
      </c>
      <c r="K740" s="630">
        <v>16330</v>
      </c>
    </row>
    <row r="741" spans="1:11" ht="14.4" customHeight="1" x14ac:dyDescent="0.3">
      <c r="A741" s="625" t="s">
        <v>525</v>
      </c>
      <c r="B741" s="626" t="s">
        <v>527</v>
      </c>
      <c r="C741" s="627" t="s">
        <v>553</v>
      </c>
      <c r="D741" s="628" t="s">
        <v>554</v>
      </c>
      <c r="E741" s="627" t="s">
        <v>3579</v>
      </c>
      <c r="F741" s="628" t="s">
        <v>3580</v>
      </c>
      <c r="G741" s="627" t="s">
        <v>4694</v>
      </c>
      <c r="H741" s="627" t="s">
        <v>4695</v>
      </c>
      <c r="I741" s="629">
        <v>3565</v>
      </c>
      <c r="J741" s="629">
        <v>2</v>
      </c>
      <c r="K741" s="630">
        <v>7130</v>
      </c>
    </row>
    <row r="742" spans="1:11" ht="14.4" customHeight="1" x14ac:dyDescent="0.3">
      <c r="A742" s="625" t="s">
        <v>525</v>
      </c>
      <c r="B742" s="626" t="s">
        <v>527</v>
      </c>
      <c r="C742" s="627" t="s">
        <v>553</v>
      </c>
      <c r="D742" s="628" t="s">
        <v>554</v>
      </c>
      <c r="E742" s="627" t="s">
        <v>3579</v>
      </c>
      <c r="F742" s="628" t="s">
        <v>3580</v>
      </c>
      <c r="G742" s="627" t="s">
        <v>4696</v>
      </c>
      <c r="H742" s="627" t="s">
        <v>4697</v>
      </c>
      <c r="I742" s="629">
        <v>6670</v>
      </c>
      <c r="J742" s="629">
        <v>4</v>
      </c>
      <c r="K742" s="630">
        <v>26680</v>
      </c>
    </row>
    <row r="743" spans="1:11" ht="14.4" customHeight="1" x14ac:dyDescent="0.3">
      <c r="A743" s="625" t="s">
        <v>525</v>
      </c>
      <c r="B743" s="626" t="s">
        <v>527</v>
      </c>
      <c r="C743" s="627" t="s">
        <v>553</v>
      </c>
      <c r="D743" s="628" t="s">
        <v>554</v>
      </c>
      <c r="E743" s="627" t="s">
        <v>3579</v>
      </c>
      <c r="F743" s="628" t="s">
        <v>3580</v>
      </c>
      <c r="G743" s="627" t="s">
        <v>4698</v>
      </c>
      <c r="H743" s="627" t="s">
        <v>4699</v>
      </c>
      <c r="I743" s="629">
        <v>18124.611666666668</v>
      </c>
      <c r="J743" s="629">
        <v>9</v>
      </c>
      <c r="K743" s="630">
        <v>167082.58000000002</v>
      </c>
    </row>
    <row r="744" spans="1:11" ht="14.4" customHeight="1" x14ac:dyDescent="0.3">
      <c r="A744" s="625" t="s">
        <v>525</v>
      </c>
      <c r="B744" s="626" t="s">
        <v>527</v>
      </c>
      <c r="C744" s="627" t="s">
        <v>553</v>
      </c>
      <c r="D744" s="628" t="s">
        <v>554</v>
      </c>
      <c r="E744" s="627" t="s">
        <v>3579</v>
      </c>
      <c r="F744" s="628" t="s">
        <v>3580</v>
      </c>
      <c r="G744" s="627" t="s">
        <v>4700</v>
      </c>
      <c r="H744" s="627" t="s">
        <v>4701</v>
      </c>
      <c r="I744" s="629">
        <v>10119.99</v>
      </c>
      <c r="J744" s="629">
        <v>2</v>
      </c>
      <c r="K744" s="630">
        <v>20239.97</v>
      </c>
    </row>
    <row r="745" spans="1:11" ht="14.4" customHeight="1" x14ac:dyDescent="0.3">
      <c r="A745" s="625" t="s">
        <v>525</v>
      </c>
      <c r="B745" s="626" t="s">
        <v>527</v>
      </c>
      <c r="C745" s="627" t="s">
        <v>553</v>
      </c>
      <c r="D745" s="628" t="s">
        <v>554</v>
      </c>
      <c r="E745" s="627" t="s">
        <v>3579</v>
      </c>
      <c r="F745" s="628" t="s">
        <v>3580</v>
      </c>
      <c r="G745" s="627" t="s">
        <v>4702</v>
      </c>
      <c r="H745" s="627" t="s">
        <v>4703</v>
      </c>
      <c r="I745" s="629">
        <v>10119.99</v>
      </c>
      <c r="J745" s="629">
        <v>6</v>
      </c>
      <c r="K745" s="630">
        <v>60719.95</v>
      </c>
    </row>
    <row r="746" spans="1:11" ht="14.4" customHeight="1" x14ac:dyDescent="0.3">
      <c r="A746" s="625" t="s">
        <v>525</v>
      </c>
      <c r="B746" s="626" t="s">
        <v>527</v>
      </c>
      <c r="C746" s="627" t="s">
        <v>553</v>
      </c>
      <c r="D746" s="628" t="s">
        <v>554</v>
      </c>
      <c r="E746" s="627" t="s">
        <v>3579</v>
      </c>
      <c r="F746" s="628" t="s">
        <v>3580</v>
      </c>
      <c r="G746" s="627" t="s">
        <v>4704</v>
      </c>
      <c r="H746" s="627" t="s">
        <v>4705</v>
      </c>
      <c r="I746" s="629">
        <v>10119.99</v>
      </c>
      <c r="J746" s="629">
        <v>3</v>
      </c>
      <c r="K746" s="630">
        <v>30359.98</v>
      </c>
    </row>
    <row r="747" spans="1:11" ht="14.4" customHeight="1" x14ac:dyDescent="0.3">
      <c r="A747" s="625" t="s">
        <v>525</v>
      </c>
      <c r="B747" s="626" t="s">
        <v>527</v>
      </c>
      <c r="C747" s="627" t="s">
        <v>553</v>
      </c>
      <c r="D747" s="628" t="s">
        <v>554</v>
      </c>
      <c r="E747" s="627" t="s">
        <v>3579</v>
      </c>
      <c r="F747" s="628" t="s">
        <v>3580</v>
      </c>
      <c r="G747" s="627" t="s">
        <v>4706</v>
      </c>
      <c r="H747" s="627" t="s">
        <v>4707</v>
      </c>
      <c r="I747" s="629">
        <v>10119.996666666666</v>
      </c>
      <c r="J747" s="629">
        <v>6</v>
      </c>
      <c r="K747" s="630">
        <v>60719.97</v>
      </c>
    </row>
    <row r="748" spans="1:11" ht="14.4" customHeight="1" x14ac:dyDescent="0.3">
      <c r="A748" s="625" t="s">
        <v>525</v>
      </c>
      <c r="B748" s="626" t="s">
        <v>527</v>
      </c>
      <c r="C748" s="627" t="s">
        <v>553</v>
      </c>
      <c r="D748" s="628" t="s">
        <v>554</v>
      </c>
      <c r="E748" s="627" t="s">
        <v>3579</v>
      </c>
      <c r="F748" s="628" t="s">
        <v>3580</v>
      </c>
      <c r="G748" s="627" t="s">
        <v>4708</v>
      </c>
      <c r="H748" s="627" t="s">
        <v>4709</v>
      </c>
      <c r="I748" s="629">
        <v>9830.9529411764706</v>
      </c>
      <c r="J748" s="629">
        <v>33</v>
      </c>
      <c r="K748" s="630">
        <v>314304.89</v>
      </c>
    </row>
    <row r="749" spans="1:11" ht="14.4" customHeight="1" x14ac:dyDescent="0.3">
      <c r="A749" s="625" t="s">
        <v>525</v>
      </c>
      <c r="B749" s="626" t="s">
        <v>527</v>
      </c>
      <c r="C749" s="627" t="s">
        <v>553</v>
      </c>
      <c r="D749" s="628" t="s">
        <v>554</v>
      </c>
      <c r="E749" s="627" t="s">
        <v>3579</v>
      </c>
      <c r="F749" s="628" t="s">
        <v>3580</v>
      </c>
      <c r="G749" s="627" t="s">
        <v>4710</v>
      </c>
      <c r="H749" s="627" t="s">
        <v>4711</v>
      </c>
      <c r="I749" s="629">
        <v>10119.997333333333</v>
      </c>
      <c r="J749" s="629">
        <v>81</v>
      </c>
      <c r="K749" s="630">
        <v>819719.71</v>
      </c>
    </row>
    <row r="750" spans="1:11" ht="14.4" customHeight="1" x14ac:dyDescent="0.3">
      <c r="A750" s="625" t="s">
        <v>525</v>
      </c>
      <c r="B750" s="626" t="s">
        <v>527</v>
      </c>
      <c r="C750" s="627" t="s">
        <v>553</v>
      </c>
      <c r="D750" s="628" t="s">
        <v>554</v>
      </c>
      <c r="E750" s="627" t="s">
        <v>3579</v>
      </c>
      <c r="F750" s="628" t="s">
        <v>3580</v>
      </c>
      <c r="G750" s="627" t="s">
        <v>4712</v>
      </c>
      <c r="H750" s="627" t="s">
        <v>4713</v>
      </c>
      <c r="I750" s="629">
        <v>10119.994999999999</v>
      </c>
      <c r="J750" s="629">
        <v>15</v>
      </c>
      <c r="K750" s="630">
        <v>151799.89000000001</v>
      </c>
    </row>
    <row r="751" spans="1:11" ht="14.4" customHeight="1" x14ac:dyDescent="0.3">
      <c r="A751" s="625" t="s">
        <v>525</v>
      </c>
      <c r="B751" s="626" t="s">
        <v>527</v>
      </c>
      <c r="C751" s="627" t="s">
        <v>553</v>
      </c>
      <c r="D751" s="628" t="s">
        <v>554</v>
      </c>
      <c r="E751" s="627" t="s">
        <v>3579</v>
      </c>
      <c r="F751" s="628" t="s">
        <v>3580</v>
      </c>
      <c r="G751" s="627" t="s">
        <v>4714</v>
      </c>
      <c r="H751" s="627" t="s">
        <v>4715</v>
      </c>
      <c r="I751" s="629">
        <v>3415.5</v>
      </c>
      <c r="J751" s="629">
        <v>7</v>
      </c>
      <c r="K751" s="630">
        <v>23908.5</v>
      </c>
    </row>
    <row r="752" spans="1:11" ht="14.4" customHeight="1" x14ac:dyDescent="0.3">
      <c r="A752" s="625" t="s">
        <v>525</v>
      </c>
      <c r="B752" s="626" t="s">
        <v>527</v>
      </c>
      <c r="C752" s="627" t="s">
        <v>553</v>
      </c>
      <c r="D752" s="628" t="s">
        <v>554</v>
      </c>
      <c r="E752" s="627" t="s">
        <v>3579</v>
      </c>
      <c r="F752" s="628" t="s">
        <v>3580</v>
      </c>
      <c r="G752" s="627" t="s">
        <v>4716</v>
      </c>
      <c r="H752" s="627" t="s">
        <v>4717</v>
      </c>
      <c r="I752" s="629">
        <v>3415.4955555555553</v>
      </c>
      <c r="J752" s="629">
        <v>14</v>
      </c>
      <c r="K752" s="630">
        <v>47816.959999999992</v>
      </c>
    </row>
    <row r="753" spans="1:11" ht="14.4" customHeight="1" x14ac:dyDescent="0.3">
      <c r="A753" s="625" t="s">
        <v>525</v>
      </c>
      <c r="B753" s="626" t="s">
        <v>527</v>
      </c>
      <c r="C753" s="627" t="s">
        <v>553</v>
      </c>
      <c r="D753" s="628" t="s">
        <v>554</v>
      </c>
      <c r="E753" s="627" t="s">
        <v>3579</v>
      </c>
      <c r="F753" s="628" t="s">
        <v>3580</v>
      </c>
      <c r="G753" s="627" t="s">
        <v>4718</v>
      </c>
      <c r="H753" s="627" t="s">
        <v>4719</v>
      </c>
      <c r="I753" s="629">
        <v>3985.2290909090907</v>
      </c>
      <c r="J753" s="629">
        <v>19</v>
      </c>
      <c r="K753" s="630">
        <v>71637.570000000007</v>
      </c>
    </row>
    <row r="754" spans="1:11" ht="14.4" customHeight="1" x14ac:dyDescent="0.3">
      <c r="A754" s="625" t="s">
        <v>525</v>
      </c>
      <c r="B754" s="626" t="s">
        <v>527</v>
      </c>
      <c r="C754" s="627" t="s">
        <v>553</v>
      </c>
      <c r="D754" s="628" t="s">
        <v>554</v>
      </c>
      <c r="E754" s="627" t="s">
        <v>3579</v>
      </c>
      <c r="F754" s="628" t="s">
        <v>3580</v>
      </c>
      <c r="G754" s="627" t="s">
        <v>4720</v>
      </c>
      <c r="H754" s="627" t="s">
        <v>4721</v>
      </c>
      <c r="I754" s="629">
        <v>3415.4986666666664</v>
      </c>
      <c r="J754" s="629">
        <v>26</v>
      </c>
      <c r="K754" s="630">
        <v>88802.98</v>
      </c>
    </row>
    <row r="755" spans="1:11" ht="14.4" customHeight="1" x14ac:dyDescent="0.3">
      <c r="A755" s="625" t="s">
        <v>525</v>
      </c>
      <c r="B755" s="626" t="s">
        <v>527</v>
      </c>
      <c r="C755" s="627" t="s">
        <v>553</v>
      </c>
      <c r="D755" s="628" t="s">
        <v>554</v>
      </c>
      <c r="E755" s="627" t="s">
        <v>3579</v>
      </c>
      <c r="F755" s="628" t="s">
        <v>3580</v>
      </c>
      <c r="G755" s="627" t="s">
        <v>4722</v>
      </c>
      <c r="H755" s="627" t="s">
        <v>4723</v>
      </c>
      <c r="I755" s="629">
        <v>3415.4987499999997</v>
      </c>
      <c r="J755" s="629">
        <v>12</v>
      </c>
      <c r="K755" s="630">
        <v>40985.99</v>
      </c>
    </row>
    <row r="756" spans="1:11" ht="14.4" customHeight="1" x14ac:dyDescent="0.3">
      <c r="A756" s="625" t="s">
        <v>525</v>
      </c>
      <c r="B756" s="626" t="s">
        <v>527</v>
      </c>
      <c r="C756" s="627" t="s">
        <v>553</v>
      </c>
      <c r="D756" s="628" t="s">
        <v>554</v>
      </c>
      <c r="E756" s="627" t="s">
        <v>3579</v>
      </c>
      <c r="F756" s="628" t="s">
        <v>3580</v>
      </c>
      <c r="G756" s="627" t="s">
        <v>4724</v>
      </c>
      <c r="H756" s="627" t="s">
        <v>4725</v>
      </c>
      <c r="I756" s="629">
        <v>3415.5050000000001</v>
      </c>
      <c r="J756" s="629">
        <v>4</v>
      </c>
      <c r="K756" s="630">
        <v>13662.01</v>
      </c>
    </row>
    <row r="757" spans="1:11" ht="14.4" customHeight="1" x14ac:dyDescent="0.3">
      <c r="A757" s="625" t="s">
        <v>525</v>
      </c>
      <c r="B757" s="626" t="s">
        <v>527</v>
      </c>
      <c r="C757" s="627" t="s">
        <v>553</v>
      </c>
      <c r="D757" s="628" t="s">
        <v>554</v>
      </c>
      <c r="E757" s="627" t="s">
        <v>3579</v>
      </c>
      <c r="F757" s="628" t="s">
        <v>3580</v>
      </c>
      <c r="G757" s="627" t="s">
        <v>4726</v>
      </c>
      <c r="H757" s="627" t="s">
        <v>4727</v>
      </c>
      <c r="I757" s="629">
        <v>3415.4949999999999</v>
      </c>
      <c r="J757" s="629">
        <v>4</v>
      </c>
      <c r="K757" s="630">
        <v>13661.99</v>
      </c>
    </row>
    <row r="758" spans="1:11" ht="14.4" customHeight="1" x14ac:dyDescent="0.3">
      <c r="A758" s="625" t="s">
        <v>525</v>
      </c>
      <c r="B758" s="626" t="s">
        <v>527</v>
      </c>
      <c r="C758" s="627" t="s">
        <v>553</v>
      </c>
      <c r="D758" s="628" t="s">
        <v>554</v>
      </c>
      <c r="E758" s="627" t="s">
        <v>3579</v>
      </c>
      <c r="F758" s="628" t="s">
        <v>3580</v>
      </c>
      <c r="G758" s="627" t="s">
        <v>4728</v>
      </c>
      <c r="H758" s="627" t="s">
        <v>4729</v>
      </c>
      <c r="I758" s="629">
        <v>3338.677021276596</v>
      </c>
      <c r="J758" s="629">
        <v>202</v>
      </c>
      <c r="K758" s="630">
        <v>673451.42999999993</v>
      </c>
    </row>
    <row r="759" spans="1:11" ht="14.4" customHeight="1" x14ac:dyDescent="0.3">
      <c r="A759" s="625" t="s">
        <v>525</v>
      </c>
      <c r="B759" s="626" t="s">
        <v>527</v>
      </c>
      <c r="C759" s="627" t="s">
        <v>553</v>
      </c>
      <c r="D759" s="628" t="s">
        <v>554</v>
      </c>
      <c r="E759" s="627" t="s">
        <v>3579</v>
      </c>
      <c r="F759" s="628" t="s">
        <v>3580</v>
      </c>
      <c r="G759" s="627" t="s">
        <v>4730</v>
      </c>
      <c r="H759" s="627" t="s">
        <v>4731</v>
      </c>
      <c r="I759" s="629">
        <v>10119.998</v>
      </c>
      <c r="J759" s="629">
        <v>54</v>
      </c>
      <c r="K759" s="630">
        <v>546479.89</v>
      </c>
    </row>
    <row r="760" spans="1:11" ht="14.4" customHeight="1" x14ac:dyDescent="0.3">
      <c r="A760" s="625" t="s">
        <v>525</v>
      </c>
      <c r="B760" s="626" t="s">
        <v>527</v>
      </c>
      <c r="C760" s="627" t="s">
        <v>553</v>
      </c>
      <c r="D760" s="628" t="s">
        <v>554</v>
      </c>
      <c r="E760" s="627" t="s">
        <v>3579</v>
      </c>
      <c r="F760" s="628" t="s">
        <v>3580</v>
      </c>
      <c r="G760" s="627" t="s">
        <v>4732</v>
      </c>
      <c r="H760" s="627" t="s">
        <v>4733</v>
      </c>
      <c r="I760" s="629">
        <v>41520</v>
      </c>
      <c r="J760" s="629">
        <v>2</v>
      </c>
      <c r="K760" s="630">
        <v>83040</v>
      </c>
    </row>
    <row r="761" spans="1:11" ht="14.4" customHeight="1" x14ac:dyDescent="0.3">
      <c r="A761" s="625" t="s">
        <v>525</v>
      </c>
      <c r="B761" s="626" t="s">
        <v>527</v>
      </c>
      <c r="C761" s="627" t="s">
        <v>553</v>
      </c>
      <c r="D761" s="628" t="s">
        <v>554</v>
      </c>
      <c r="E761" s="627" t="s">
        <v>3579</v>
      </c>
      <c r="F761" s="628" t="s">
        <v>3580</v>
      </c>
      <c r="G761" s="627" t="s">
        <v>4734</v>
      </c>
      <c r="H761" s="627" t="s">
        <v>4735</v>
      </c>
      <c r="I761" s="629">
        <v>19444.97</v>
      </c>
      <c r="J761" s="629">
        <v>3</v>
      </c>
      <c r="K761" s="630">
        <v>58334.91</v>
      </c>
    </row>
    <row r="762" spans="1:11" ht="14.4" customHeight="1" x14ac:dyDescent="0.3">
      <c r="A762" s="625" t="s">
        <v>525</v>
      </c>
      <c r="B762" s="626" t="s">
        <v>527</v>
      </c>
      <c r="C762" s="627" t="s">
        <v>553</v>
      </c>
      <c r="D762" s="628" t="s">
        <v>554</v>
      </c>
      <c r="E762" s="627" t="s">
        <v>3579</v>
      </c>
      <c r="F762" s="628" t="s">
        <v>3580</v>
      </c>
      <c r="G762" s="627" t="s">
        <v>4736</v>
      </c>
      <c r="H762" s="627" t="s">
        <v>4737</v>
      </c>
      <c r="I762" s="629">
        <v>19444.97</v>
      </c>
      <c r="J762" s="629">
        <v>2</v>
      </c>
      <c r="K762" s="630">
        <v>38889.94</v>
      </c>
    </row>
    <row r="763" spans="1:11" ht="14.4" customHeight="1" x14ac:dyDescent="0.3">
      <c r="A763" s="625" t="s">
        <v>525</v>
      </c>
      <c r="B763" s="626" t="s">
        <v>527</v>
      </c>
      <c r="C763" s="627" t="s">
        <v>553</v>
      </c>
      <c r="D763" s="628" t="s">
        <v>554</v>
      </c>
      <c r="E763" s="627" t="s">
        <v>3579</v>
      </c>
      <c r="F763" s="628" t="s">
        <v>3580</v>
      </c>
      <c r="G763" s="627" t="s">
        <v>4738</v>
      </c>
      <c r="H763" s="627" t="s">
        <v>4739</v>
      </c>
      <c r="I763" s="629">
        <v>1.1499999999999999</v>
      </c>
      <c r="J763" s="629">
        <v>1</v>
      </c>
      <c r="K763" s="630">
        <v>1.1499999999999999</v>
      </c>
    </row>
    <row r="764" spans="1:11" ht="14.4" customHeight="1" x14ac:dyDescent="0.3">
      <c r="A764" s="625" t="s">
        <v>525</v>
      </c>
      <c r="B764" s="626" t="s">
        <v>527</v>
      </c>
      <c r="C764" s="627" t="s">
        <v>553</v>
      </c>
      <c r="D764" s="628" t="s">
        <v>554</v>
      </c>
      <c r="E764" s="627" t="s">
        <v>3579</v>
      </c>
      <c r="F764" s="628" t="s">
        <v>3580</v>
      </c>
      <c r="G764" s="627" t="s">
        <v>4740</v>
      </c>
      <c r="H764" s="627" t="s">
        <v>4741</v>
      </c>
      <c r="I764" s="629">
        <v>16100</v>
      </c>
      <c r="J764" s="629">
        <v>2</v>
      </c>
      <c r="K764" s="630">
        <v>32200</v>
      </c>
    </row>
    <row r="765" spans="1:11" ht="14.4" customHeight="1" x14ac:dyDescent="0.3">
      <c r="A765" s="625" t="s">
        <v>525</v>
      </c>
      <c r="B765" s="626" t="s">
        <v>527</v>
      </c>
      <c r="C765" s="627" t="s">
        <v>553</v>
      </c>
      <c r="D765" s="628" t="s">
        <v>554</v>
      </c>
      <c r="E765" s="627" t="s">
        <v>3579</v>
      </c>
      <c r="F765" s="628" t="s">
        <v>3580</v>
      </c>
      <c r="G765" s="627" t="s">
        <v>4742</v>
      </c>
      <c r="H765" s="627" t="s">
        <v>4743</v>
      </c>
      <c r="I765" s="629">
        <v>9200</v>
      </c>
      <c r="J765" s="629">
        <v>1</v>
      </c>
      <c r="K765" s="630">
        <v>9200</v>
      </c>
    </row>
    <row r="766" spans="1:11" ht="14.4" customHeight="1" x14ac:dyDescent="0.3">
      <c r="A766" s="625" t="s">
        <v>525</v>
      </c>
      <c r="B766" s="626" t="s">
        <v>527</v>
      </c>
      <c r="C766" s="627" t="s">
        <v>553</v>
      </c>
      <c r="D766" s="628" t="s">
        <v>554</v>
      </c>
      <c r="E766" s="627" t="s">
        <v>3579</v>
      </c>
      <c r="F766" s="628" t="s">
        <v>3580</v>
      </c>
      <c r="G766" s="627" t="s">
        <v>4744</v>
      </c>
      <c r="H766" s="627" t="s">
        <v>4745</v>
      </c>
      <c r="I766" s="629">
        <v>15483.895</v>
      </c>
      <c r="J766" s="629">
        <v>2</v>
      </c>
      <c r="K766" s="630">
        <v>30967.79</v>
      </c>
    </row>
    <row r="767" spans="1:11" ht="14.4" customHeight="1" x14ac:dyDescent="0.3">
      <c r="A767" s="625" t="s">
        <v>525</v>
      </c>
      <c r="B767" s="626" t="s">
        <v>527</v>
      </c>
      <c r="C767" s="627" t="s">
        <v>553</v>
      </c>
      <c r="D767" s="628" t="s">
        <v>554</v>
      </c>
      <c r="E767" s="627" t="s">
        <v>3579</v>
      </c>
      <c r="F767" s="628" t="s">
        <v>3580</v>
      </c>
      <c r="G767" s="627" t="s">
        <v>4746</v>
      </c>
      <c r="H767" s="627" t="s">
        <v>4747</v>
      </c>
      <c r="I767" s="629">
        <v>19444.97</v>
      </c>
      <c r="J767" s="629">
        <v>1</v>
      </c>
      <c r="K767" s="630">
        <v>19444.97</v>
      </c>
    </row>
    <row r="768" spans="1:11" ht="14.4" customHeight="1" x14ac:dyDescent="0.3">
      <c r="A768" s="625" t="s">
        <v>525</v>
      </c>
      <c r="B768" s="626" t="s">
        <v>527</v>
      </c>
      <c r="C768" s="627" t="s">
        <v>553</v>
      </c>
      <c r="D768" s="628" t="s">
        <v>554</v>
      </c>
      <c r="E768" s="627" t="s">
        <v>3579</v>
      </c>
      <c r="F768" s="628" t="s">
        <v>3580</v>
      </c>
      <c r="G768" s="627" t="s">
        <v>4748</v>
      </c>
      <c r="H768" s="627" t="s">
        <v>4749</v>
      </c>
      <c r="I768" s="629">
        <v>785.46</v>
      </c>
      <c r="J768" s="629">
        <v>1</v>
      </c>
      <c r="K768" s="630">
        <v>785.46</v>
      </c>
    </row>
    <row r="769" spans="1:11" ht="14.4" customHeight="1" x14ac:dyDescent="0.3">
      <c r="A769" s="625" t="s">
        <v>525</v>
      </c>
      <c r="B769" s="626" t="s">
        <v>527</v>
      </c>
      <c r="C769" s="627" t="s">
        <v>553</v>
      </c>
      <c r="D769" s="628" t="s">
        <v>554</v>
      </c>
      <c r="E769" s="627" t="s">
        <v>3579</v>
      </c>
      <c r="F769" s="628" t="s">
        <v>3580</v>
      </c>
      <c r="G769" s="627" t="s">
        <v>4750</v>
      </c>
      <c r="H769" s="627" t="s">
        <v>4751</v>
      </c>
      <c r="I769" s="629">
        <v>3107.74</v>
      </c>
      <c r="J769" s="629">
        <v>1</v>
      </c>
      <c r="K769" s="630">
        <v>3107.74</v>
      </c>
    </row>
    <row r="770" spans="1:11" ht="14.4" customHeight="1" x14ac:dyDescent="0.3">
      <c r="A770" s="625" t="s">
        <v>525</v>
      </c>
      <c r="B770" s="626" t="s">
        <v>527</v>
      </c>
      <c r="C770" s="627" t="s">
        <v>553</v>
      </c>
      <c r="D770" s="628" t="s">
        <v>554</v>
      </c>
      <c r="E770" s="627" t="s">
        <v>3579</v>
      </c>
      <c r="F770" s="628" t="s">
        <v>3580</v>
      </c>
      <c r="G770" s="627" t="s">
        <v>4752</v>
      </c>
      <c r="H770" s="627" t="s">
        <v>4753</v>
      </c>
      <c r="I770" s="629">
        <v>1046.5249999999999</v>
      </c>
      <c r="J770" s="629">
        <v>50</v>
      </c>
      <c r="K770" s="630">
        <v>52280.649999999994</v>
      </c>
    </row>
    <row r="771" spans="1:11" ht="14.4" customHeight="1" x14ac:dyDescent="0.3">
      <c r="A771" s="625" t="s">
        <v>525</v>
      </c>
      <c r="B771" s="626" t="s">
        <v>527</v>
      </c>
      <c r="C771" s="627" t="s">
        <v>553</v>
      </c>
      <c r="D771" s="628" t="s">
        <v>554</v>
      </c>
      <c r="E771" s="627" t="s">
        <v>3579</v>
      </c>
      <c r="F771" s="628" t="s">
        <v>3580</v>
      </c>
      <c r="G771" s="627" t="s">
        <v>4754</v>
      </c>
      <c r="H771" s="627" t="s">
        <v>4755</v>
      </c>
      <c r="I771" s="629">
        <v>15196.306666666665</v>
      </c>
      <c r="J771" s="629">
        <v>3</v>
      </c>
      <c r="K771" s="630">
        <v>45588.92</v>
      </c>
    </row>
    <row r="772" spans="1:11" ht="14.4" customHeight="1" x14ac:dyDescent="0.3">
      <c r="A772" s="625" t="s">
        <v>525</v>
      </c>
      <c r="B772" s="626" t="s">
        <v>527</v>
      </c>
      <c r="C772" s="627" t="s">
        <v>553</v>
      </c>
      <c r="D772" s="628" t="s">
        <v>554</v>
      </c>
      <c r="E772" s="627" t="s">
        <v>3579</v>
      </c>
      <c r="F772" s="628" t="s">
        <v>3580</v>
      </c>
      <c r="G772" s="627" t="s">
        <v>4756</v>
      </c>
      <c r="H772" s="627" t="s">
        <v>4757</v>
      </c>
      <c r="I772" s="629">
        <v>3295.6149999999998</v>
      </c>
      <c r="J772" s="629">
        <v>3</v>
      </c>
      <c r="K772" s="630">
        <v>9886.8499999999985</v>
      </c>
    </row>
    <row r="773" spans="1:11" ht="14.4" customHeight="1" x14ac:dyDescent="0.3">
      <c r="A773" s="625" t="s">
        <v>525</v>
      </c>
      <c r="B773" s="626" t="s">
        <v>527</v>
      </c>
      <c r="C773" s="627" t="s">
        <v>553</v>
      </c>
      <c r="D773" s="628" t="s">
        <v>554</v>
      </c>
      <c r="E773" s="627" t="s">
        <v>3579</v>
      </c>
      <c r="F773" s="628" t="s">
        <v>3580</v>
      </c>
      <c r="G773" s="627" t="s">
        <v>4758</v>
      </c>
      <c r="H773" s="627" t="s">
        <v>4759</v>
      </c>
      <c r="I773" s="629">
        <v>7865.02</v>
      </c>
      <c r="J773" s="629">
        <v>4</v>
      </c>
      <c r="K773" s="630">
        <v>31460.09</v>
      </c>
    </row>
    <row r="774" spans="1:11" ht="14.4" customHeight="1" x14ac:dyDescent="0.3">
      <c r="A774" s="625" t="s">
        <v>525</v>
      </c>
      <c r="B774" s="626" t="s">
        <v>527</v>
      </c>
      <c r="C774" s="627" t="s">
        <v>553</v>
      </c>
      <c r="D774" s="628" t="s">
        <v>554</v>
      </c>
      <c r="E774" s="627" t="s">
        <v>3579</v>
      </c>
      <c r="F774" s="628" t="s">
        <v>3580</v>
      </c>
      <c r="G774" s="627" t="s">
        <v>4760</v>
      </c>
      <c r="H774" s="627" t="s">
        <v>4729</v>
      </c>
      <c r="I774" s="629">
        <v>0.35</v>
      </c>
      <c r="J774" s="629">
        <v>4</v>
      </c>
      <c r="K774" s="630">
        <v>1.4</v>
      </c>
    </row>
    <row r="775" spans="1:11" ht="14.4" customHeight="1" x14ac:dyDescent="0.3">
      <c r="A775" s="625" t="s">
        <v>525</v>
      </c>
      <c r="B775" s="626" t="s">
        <v>527</v>
      </c>
      <c r="C775" s="627" t="s">
        <v>553</v>
      </c>
      <c r="D775" s="628" t="s">
        <v>554</v>
      </c>
      <c r="E775" s="627" t="s">
        <v>3579</v>
      </c>
      <c r="F775" s="628" t="s">
        <v>3580</v>
      </c>
      <c r="G775" s="627" t="s">
        <v>4761</v>
      </c>
      <c r="H775" s="627" t="s">
        <v>4731</v>
      </c>
      <c r="I775" s="629">
        <v>1.07</v>
      </c>
      <c r="J775" s="629">
        <v>4</v>
      </c>
      <c r="K775" s="630">
        <v>4.3</v>
      </c>
    </row>
    <row r="776" spans="1:11" ht="14.4" customHeight="1" x14ac:dyDescent="0.3">
      <c r="A776" s="625" t="s">
        <v>525</v>
      </c>
      <c r="B776" s="626" t="s">
        <v>527</v>
      </c>
      <c r="C776" s="627" t="s">
        <v>553</v>
      </c>
      <c r="D776" s="628" t="s">
        <v>554</v>
      </c>
      <c r="E776" s="627" t="s">
        <v>3579</v>
      </c>
      <c r="F776" s="628" t="s">
        <v>3580</v>
      </c>
      <c r="G776" s="627" t="s">
        <v>4762</v>
      </c>
      <c r="H776" s="627" t="s">
        <v>4763</v>
      </c>
      <c r="I776" s="629">
        <v>0.65</v>
      </c>
      <c r="J776" s="629">
        <v>2</v>
      </c>
      <c r="K776" s="630">
        <v>1.3</v>
      </c>
    </row>
    <row r="777" spans="1:11" ht="14.4" customHeight="1" x14ac:dyDescent="0.3">
      <c r="A777" s="625" t="s">
        <v>525</v>
      </c>
      <c r="B777" s="626" t="s">
        <v>527</v>
      </c>
      <c r="C777" s="627" t="s">
        <v>553</v>
      </c>
      <c r="D777" s="628" t="s">
        <v>554</v>
      </c>
      <c r="E777" s="627" t="s">
        <v>3579</v>
      </c>
      <c r="F777" s="628" t="s">
        <v>3580</v>
      </c>
      <c r="G777" s="627" t="s">
        <v>4764</v>
      </c>
      <c r="H777" s="627" t="s">
        <v>4765</v>
      </c>
      <c r="I777" s="629">
        <v>52248.3</v>
      </c>
      <c r="J777" s="629">
        <v>1</v>
      </c>
      <c r="K777" s="630">
        <v>52248.3</v>
      </c>
    </row>
    <row r="778" spans="1:11" ht="14.4" customHeight="1" x14ac:dyDescent="0.3">
      <c r="A778" s="625" t="s">
        <v>525</v>
      </c>
      <c r="B778" s="626" t="s">
        <v>527</v>
      </c>
      <c r="C778" s="627" t="s">
        <v>553</v>
      </c>
      <c r="D778" s="628" t="s">
        <v>554</v>
      </c>
      <c r="E778" s="627" t="s">
        <v>3579</v>
      </c>
      <c r="F778" s="628" t="s">
        <v>3580</v>
      </c>
      <c r="G778" s="627" t="s">
        <v>4766</v>
      </c>
      <c r="H778" s="627" t="s">
        <v>4767</v>
      </c>
      <c r="I778" s="629">
        <v>48226.52</v>
      </c>
      <c r="J778" s="629">
        <v>1</v>
      </c>
      <c r="K778" s="630">
        <v>48226.52</v>
      </c>
    </row>
    <row r="779" spans="1:11" ht="14.4" customHeight="1" x14ac:dyDescent="0.3">
      <c r="A779" s="625" t="s">
        <v>525</v>
      </c>
      <c r="B779" s="626" t="s">
        <v>527</v>
      </c>
      <c r="C779" s="627" t="s">
        <v>553</v>
      </c>
      <c r="D779" s="628" t="s">
        <v>554</v>
      </c>
      <c r="E779" s="627" t="s">
        <v>3579</v>
      </c>
      <c r="F779" s="628" t="s">
        <v>3580</v>
      </c>
      <c r="G779" s="627" t="s">
        <v>4768</v>
      </c>
      <c r="H779" s="627" t="s">
        <v>4769</v>
      </c>
      <c r="I779" s="629">
        <v>3221.64</v>
      </c>
      <c r="J779" s="629">
        <v>2</v>
      </c>
      <c r="K779" s="630">
        <v>6443.28</v>
      </c>
    </row>
    <row r="780" spans="1:11" ht="14.4" customHeight="1" x14ac:dyDescent="0.3">
      <c r="A780" s="625" t="s">
        <v>525</v>
      </c>
      <c r="B780" s="626" t="s">
        <v>527</v>
      </c>
      <c r="C780" s="627" t="s">
        <v>553</v>
      </c>
      <c r="D780" s="628" t="s">
        <v>554</v>
      </c>
      <c r="E780" s="627" t="s">
        <v>3579</v>
      </c>
      <c r="F780" s="628" t="s">
        <v>3580</v>
      </c>
      <c r="G780" s="627" t="s">
        <v>4770</v>
      </c>
      <c r="H780" s="627" t="s">
        <v>4771</v>
      </c>
      <c r="I780" s="629">
        <v>7241.7485714285713</v>
      </c>
      <c r="J780" s="629">
        <v>8</v>
      </c>
      <c r="K780" s="630">
        <v>57933.99</v>
      </c>
    </row>
    <row r="781" spans="1:11" ht="14.4" customHeight="1" x14ac:dyDescent="0.3">
      <c r="A781" s="625" t="s">
        <v>525</v>
      </c>
      <c r="B781" s="626" t="s">
        <v>527</v>
      </c>
      <c r="C781" s="627" t="s">
        <v>553</v>
      </c>
      <c r="D781" s="628" t="s">
        <v>554</v>
      </c>
      <c r="E781" s="627" t="s">
        <v>3579</v>
      </c>
      <c r="F781" s="628" t="s">
        <v>3580</v>
      </c>
      <c r="G781" s="627" t="s">
        <v>4772</v>
      </c>
      <c r="H781" s="627" t="s">
        <v>4773</v>
      </c>
      <c r="I781" s="629">
        <v>4129.08</v>
      </c>
      <c r="J781" s="629">
        <v>1</v>
      </c>
      <c r="K781" s="630">
        <v>4129.08</v>
      </c>
    </row>
    <row r="782" spans="1:11" ht="14.4" customHeight="1" x14ac:dyDescent="0.3">
      <c r="A782" s="625" t="s">
        <v>525</v>
      </c>
      <c r="B782" s="626" t="s">
        <v>527</v>
      </c>
      <c r="C782" s="627" t="s">
        <v>553</v>
      </c>
      <c r="D782" s="628" t="s">
        <v>554</v>
      </c>
      <c r="E782" s="627" t="s">
        <v>3579</v>
      </c>
      <c r="F782" s="628" t="s">
        <v>3580</v>
      </c>
      <c r="G782" s="627" t="s">
        <v>4774</v>
      </c>
      <c r="H782" s="627" t="s">
        <v>4775</v>
      </c>
      <c r="I782" s="629">
        <v>2620</v>
      </c>
      <c r="J782" s="629">
        <v>1</v>
      </c>
      <c r="K782" s="630">
        <v>2620</v>
      </c>
    </row>
    <row r="783" spans="1:11" ht="14.4" customHeight="1" x14ac:dyDescent="0.3">
      <c r="A783" s="625" t="s">
        <v>525</v>
      </c>
      <c r="B783" s="626" t="s">
        <v>527</v>
      </c>
      <c r="C783" s="627" t="s">
        <v>553</v>
      </c>
      <c r="D783" s="628" t="s">
        <v>554</v>
      </c>
      <c r="E783" s="627" t="s">
        <v>3579</v>
      </c>
      <c r="F783" s="628" t="s">
        <v>3580</v>
      </c>
      <c r="G783" s="627" t="s">
        <v>4776</v>
      </c>
      <c r="H783" s="627" t="s">
        <v>4777</v>
      </c>
      <c r="I783" s="629">
        <v>22006.400000000001</v>
      </c>
      <c r="J783" s="629">
        <v>1</v>
      </c>
      <c r="K783" s="630">
        <v>22006.400000000001</v>
      </c>
    </row>
    <row r="784" spans="1:11" ht="14.4" customHeight="1" x14ac:dyDescent="0.3">
      <c r="A784" s="625" t="s">
        <v>525</v>
      </c>
      <c r="B784" s="626" t="s">
        <v>527</v>
      </c>
      <c r="C784" s="627" t="s">
        <v>553</v>
      </c>
      <c r="D784" s="628" t="s">
        <v>554</v>
      </c>
      <c r="E784" s="627" t="s">
        <v>3579</v>
      </c>
      <c r="F784" s="628" t="s">
        <v>3580</v>
      </c>
      <c r="G784" s="627" t="s">
        <v>4778</v>
      </c>
      <c r="H784" s="627" t="s">
        <v>4779</v>
      </c>
      <c r="I784" s="629">
        <v>10120</v>
      </c>
      <c r="J784" s="629">
        <v>2</v>
      </c>
      <c r="K784" s="630">
        <v>20240</v>
      </c>
    </row>
    <row r="785" spans="1:11" ht="14.4" customHeight="1" x14ac:dyDescent="0.3">
      <c r="A785" s="625" t="s">
        <v>525</v>
      </c>
      <c r="B785" s="626" t="s">
        <v>527</v>
      </c>
      <c r="C785" s="627" t="s">
        <v>553</v>
      </c>
      <c r="D785" s="628" t="s">
        <v>554</v>
      </c>
      <c r="E785" s="627" t="s">
        <v>3579</v>
      </c>
      <c r="F785" s="628" t="s">
        <v>3580</v>
      </c>
      <c r="G785" s="627" t="s">
        <v>4780</v>
      </c>
      <c r="H785" s="627" t="s">
        <v>4781</v>
      </c>
      <c r="I785" s="629">
        <v>3415.5</v>
      </c>
      <c r="J785" s="629">
        <v>2</v>
      </c>
      <c r="K785" s="630">
        <v>6831</v>
      </c>
    </row>
    <row r="786" spans="1:11" ht="14.4" customHeight="1" x14ac:dyDescent="0.3">
      <c r="A786" s="625" t="s">
        <v>525</v>
      </c>
      <c r="B786" s="626" t="s">
        <v>527</v>
      </c>
      <c r="C786" s="627" t="s">
        <v>553</v>
      </c>
      <c r="D786" s="628" t="s">
        <v>554</v>
      </c>
      <c r="E786" s="627" t="s">
        <v>3579</v>
      </c>
      <c r="F786" s="628" t="s">
        <v>3580</v>
      </c>
      <c r="G786" s="627" t="s">
        <v>4782</v>
      </c>
      <c r="H786" s="627" t="s">
        <v>4783</v>
      </c>
      <c r="I786" s="629">
        <v>3415.5</v>
      </c>
      <c r="J786" s="629">
        <v>2</v>
      </c>
      <c r="K786" s="630">
        <v>6831</v>
      </c>
    </row>
    <row r="787" spans="1:11" ht="14.4" customHeight="1" x14ac:dyDescent="0.3">
      <c r="A787" s="625" t="s">
        <v>525</v>
      </c>
      <c r="B787" s="626" t="s">
        <v>527</v>
      </c>
      <c r="C787" s="627" t="s">
        <v>553</v>
      </c>
      <c r="D787" s="628" t="s">
        <v>554</v>
      </c>
      <c r="E787" s="627" t="s">
        <v>3579</v>
      </c>
      <c r="F787" s="628" t="s">
        <v>3580</v>
      </c>
      <c r="G787" s="627" t="s">
        <v>4784</v>
      </c>
      <c r="H787" s="627" t="s">
        <v>4785</v>
      </c>
      <c r="I787" s="629">
        <v>3415.5</v>
      </c>
      <c r="J787" s="629">
        <v>3</v>
      </c>
      <c r="K787" s="630">
        <v>10246.5</v>
      </c>
    </row>
    <row r="788" spans="1:11" ht="14.4" customHeight="1" x14ac:dyDescent="0.3">
      <c r="A788" s="625" t="s">
        <v>525</v>
      </c>
      <c r="B788" s="626" t="s">
        <v>527</v>
      </c>
      <c r="C788" s="627" t="s">
        <v>553</v>
      </c>
      <c r="D788" s="628" t="s">
        <v>554</v>
      </c>
      <c r="E788" s="627" t="s">
        <v>3579</v>
      </c>
      <c r="F788" s="628" t="s">
        <v>3580</v>
      </c>
      <c r="G788" s="627" t="s">
        <v>4786</v>
      </c>
      <c r="H788" s="627" t="s">
        <v>4787</v>
      </c>
      <c r="I788" s="629">
        <v>1.1499999999999999</v>
      </c>
      <c r="J788" s="629">
        <v>1</v>
      </c>
      <c r="K788" s="630">
        <v>1.1499999999999999</v>
      </c>
    </row>
    <row r="789" spans="1:11" ht="14.4" customHeight="1" x14ac:dyDescent="0.3">
      <c r="A789" s="625" t="s">
        <v>525</v>
      </c>
      <c r="B789" s="626" t="s">
        <v>527</v>
      </c>
      <c r="C789" s="627" t="s">
        <v>553</v>
      </c>
      <c r="D789" s="628" t="s">
        <v>554</v>
      </c>
      <c r="E789" s="627" t="s">
        <v>3579</v>
      </c>
      <c r="F789" s="628" t="s">
        <v>3580</v>
      </c>
      <c r="G789" s="627" t="s">
        <v>4788</v>
      </c>
      <c r="H789" s="627" t="s">
        <v>4789</v>
      </c>
      <c r="I789" s="629">
        <v>1.1499999999999999</v>
      </c>
      <c r="J789" s="629">
        <v>1</v>
      </c>
      <c r="K789" s="630">
        <v>1.1499999999999999</v>
      </c>
    </row>
    <row r="790" spans="1:11" ht="14.4" customHeight="1" x14ac:dyDescent="0.3">
      <c r="A790" s="625" t="s">
        <v>525</v>
      </c>
      <c r="B790" s="626" t="s">
        <v>527</v>
      </c>
      <c r="C790" s="627" t="s">
        <v>553</v>
      </c>
      <c r="D790" s="628" t="s">
        <v>554</v>
      </c>
      <c r="E790" s="627" t="s">
        <v>3579</v>
      </c>
      <c r="F790" s="628" t="s">
        <v>3580</v>
      </c>
      <c r="G790" s="627" t="s">
        <v>4790</v>
      </c>
      <c r="H790" s="627" t="s">
        <v>4791</v>
      </c>
      <c r="I790" s="629">
        <v>1.1499999999999999</v>
      </c>
      <c r="J790" s="629">
        <v>1</v>
      </c>
      <c r="K790" s="630">
        <v>1.1499999999999999</v>
      </c>
    </row>
    <row r="791" spans="1:11" ht="14.4" customHeight="1" x14ac:dyDescent="0.3">
      <c r="A791" s="625" t="s">
        <v>525</v>
      </c>
      <c r="B791" s="626" t="s">
        <v>527</v>
      </c>
      <c r="C791" s="627" t="s">
        <v>553</v>
      </c>
      <c r="D791" s="628" t="s">
        <v>554</v>
      </c>
      <c r="E791" s="627" t="s">
        <v>3579</v>
      </c>
      <c r="F791" s="628" t="s">
        <v>3580</v>
      </c>
      <c r="G791" s="627" t="s">
        <v>4792</v>
      </c>
      <c r="H791" s="627" t="s">
        <v>4793</v>
      </c>
      <c r="I791" s="629">
        <v>1.1499999999999999</v>
      </c>
      <c r="J791" s="629">
        <v>1</v>
      </c>
      <c r="K791" s="630">
        <v>1.1499999999999999</v>
      </c>
    </row>
    <row r="792" spans="1:11" ht="14.4" customHeight="1" x14ac:dyDescent="0.3">
      <c r="A792" s="625" t="s">
        <v>525</v>
      </c>
      <c r="B792" s="626" t="s">
        <v>527</v>
      </c>
      <c r="C792" s="627" t="s">
        <v>553</v>
      </c>
      <c r="D792" s="628" t="s">
        <v>554</v>
      </c>
      <c r="E792" s="627" t="s">
        <v>3579</v>
      </c>
      <c r="F792" s="628" t="s">
        <v>3580</v>
      </c>
      <c r="G792" s="627" t="s">
        <v>4794</v>
      </c>
      <c r="H792" s="627" t="s">
        <v>4795</v>
      </c>
      <c r="I792" s="629">
        <v>1760.16</v>
      </c>
      <c r="J792" s="629">
        <v>2</v>
      </c>
      <c r="K792" s="630">
        <v>3520.32</v>
      </c>
    </row>
    <row r="793" spans="1:11" ht="14.4" customHeight="1" x14ac:dyDescent="0.3">
      <c r="A793" s="625" t="s">
        <v>525</v>
      </c>
      <c r="B793" s="626" t="s">
        <v>527</v>
      </c>
      <c r="C793" s="627" t="s">
        <v>553</v>
      </c>
      <c r="D793" s="628" t="s">
        <v>554</v>
      </c>
      <c r="E793" s="627" t="s">
        <v>3579</v>
      </c>
      <c r="F793" s="628" t="s">
        <v>3580</v>
      </c>
      <c r="G793" s="627" t="s">
        <v>4796</v>
      </c>
      <c r="H793" s="627" t="s">
        <v>4797</v>
      </c>
      <c r="I793" s="629">
        <v>3682.2</v>
      </c>
      <c r="J793" s="629">
        <v>1</v>
      </c>
      <c r="K793" s="630">
        <v>3682.2</v>
      </c>
    </row>
    <row r="794" spans="1:11" ht="14.4" customHeight="1" x14ac:dyDescent="0.3">
      <c r="A794" s="625" t="s">
        <v>525</v>
      </c>
      <c r="B794" s="626" t="s">
        <v>527</v>
      </c>
      <c r="C794" s="627" t="s">
        <v>553</v>
      </c>
      <c r="D794" s="628" t="s">
        <v>554</v>
      </c>
      <c r="E794" s="627" t="s">
        <v>3579</v>
      </c>
      <c r="F794" s="628" t="s">
        <v>3580</v>
      </c>
      <c r="G794" s="627" t="s">
        <v>4798</v>
      </c>
      <c r="H794" s="627" t="s">
        <v>4799</v>
      </c>
      <c r="I794" s="629">
        <v>3888.5</v>
      </c>
      <c r="J794" s="629">
        <v>1</v>
      </c>
      <c r="K794" s="630">
        <v>3888.5</v>
      </c>
    </row>
    <row r="795" spans="1:11" ht="14.4" customHeight="1" x14ac:dyDescent="0.3">
      <c r="A795" s="625" t="s">
        <v>525</v>
      </c>
      <c r="B795" s="626" t="s">
        <v>527</v>
      </c>
      <c r="C795" s="627" t="s">
        <v>553</v>
      </c>
      <c r="D795" s="628" t="s">
        <v>554</v>
      </c>
      <c r="E795" s="627" t="s">
        <v>3579</v>
      </c>
      <c r="F795" s="628" t="s">
        <v>3580</v>
      </c>
      <c r="G795" s="627" t="s">
        <v>4800</v>
      </c>
      <c r="H795" s="627" t="s">
        <v>4801</v>
      </c>
      <c r="I795" s="629">
        <v>8637.77</v>
      </c>
      <c r="J795" s="629">
        <v>2</v>
      </c>
      <c r="K795" s="630">
        <v>17275.55</v>
      </c>
    </row>
    <row r="796" spans="1:11" ht="14.4" customHeight="1" x14ac:dyDescent="0.3">
      <c r="A796" s="625" t="s">
        <v>525</v>
      </c>
      <c r="B796" s="626" t="s">
        <v>527</v>
      </c>
      <c r="C796" s="627" t="s">
        <v>553</v>
      </c>
      <c r="D796" s="628" t="s">
        <v>554</v>
      </c>
      <c r="E796" s="627" t="s">
        <v>3579</v>
      </c>
      <c r="F796" s="628" t="s">
        <v>3580</v>
      </c>
      <c r="G796" s="627" t="s">
        <v>4802</v>
      </c>
      <c r="H796" s="627" t="s">
        <v>4803</v>
      </c>
      <c r="I796" s="629">
        <v>3888.5</v>
      </c>
      <c r="J796" s="629">
        <v>1</v>
      </c>
      <c r="K796" s="630">
        <v>3888.5</v>
      </c>
    </row>
    <row r="797" spans="1:11" ht="14.4" customHeight="1" x14ac:dyDescent="0.3">
      <c r="A797" s="625" t="s">
        <v>525</v>
      </c>
      <c r="B797" s="626" t="s">
        <v>527</v>
      </c>
      <c r="C797" s="627" t="s">
        <v>553</v>
      </c>
      <c r="D797" s="628" t="s">
        <v>554</v>
      </c>
      <c r="E797" s="627" t="s">
        <v>3579</v>
      </c>
      <c r="F797" s="628" t="s">
        <v>3580</v>
      </c>
      <c r="G797" s="627" t="s">
        <v>4804</v>
      </c>
      <c r="H797" s="627" t="s">
        <v>4805</v>
      </c>
      <c r="I797" s="629">
        <v>9292.14</v>
      </c>
      <c r="J797" s="629">
        <v>4</v>
      </c>
      <c r="K797" s="630">
        <v>37168.559999999998</v>
      </c>
    </row>
    <row r="798" spans="1:11" ht="14.4" customHeight="1" x14ac:dyDescent="0.3">
      <c r="A798" s="625" t="s">
        <v>525</v>
      </c>
      <c r="B798" s="626" t="s">
        <v>527</v>
      </c>
      <c r="C798" s="627" t="s">
        <v>553</v>
      </c>
      <c r="D798" s="628" t="s">
        <v>554</v>
      </c>
      <c r="E798" s="627" t="s">
        <v>3579</v>
      </c>
      <c r="F798" s="628" t="s">
        <v>3580</v>
      </c>
      <c r="G798" s="627" t="s">
        <v>4806</v>
      </c>
      <c r="H798" s="627" t="s">
        <v>4807</v>
      </c>
      <c r="I798" s="629">
        <v>4896.5200000000004</v>
      </c>
      <c r="J798" s="629">
        <v>1</v>
      </c>
      <c r="K798" s="630">
        <v>4896.5200000000004</v>
      </c>
    </row>
    <row r="799" spans="1:11" ht="14.4" customHeight="1" x14ac:dyDescent="0.3">
      <c r="A799" s="625" t="s">
        <v>525</v>
      </c>
      <c r="B799" s="626" t="s">
        <v>527</v>
      </c>
      <c r="C799" s="627" t="s">
        <v>553</v>
      </c>
      <c r="D799" s="628" t="s">
        <v>554</v>
      </c>
      <c r="E799" s="627" t="s">
        <v>3579</v>
      </c>
      <c r="F799" s="628" t="s">
        <v>3580</v>
      </c>
      <c r="G799" s="627" t="s">
        <v>4808</v>
      </c>
      <c r="H799" s="627" t="s">
        <v>4809</v>
      </c>
      <c r="I799" s="629">
        <v>9292.14</v>
      </c>
      <c r="J799" s="629">
        <v>3</v>
      </c>
      <c r="K799" s="630">
        <v>27876.42</v>
      </c>
    </row>
    <row r="800" spans="1:11" ht="14.4" customHeight="1" x14ac:dyDescent="0.3">
      <c r="A800" s="625" t="s">
        <v>525</v>
      </c>
      <c r="B800" s="626" t="s">
        <v>527</v>
      </c>
      <c r="C800" s="627" t="s">
        <v>553</v>
      </c>
      <c r="D800" s="628" t="s">
        <v>554</v>
      </c>
      <c r="E800" s="627" t="s">
        <v>3579</v>
      </c>
      <c r="F800" s="628" t="s">
        <v>3580</v>
      </c>
      <c r="G800" s="627" t="s">
        <v>4810</v>
      </c>
      <c r="H800" s="627" t="s">
        <v>4811</v>
      </c>
      <c r="I800" s="629">
        <v>2677.86</v>
      </c>
      <c r="J800" s="629">
        <v>6</v>
      </c>
      <c r="K800" s="630">
        <v>16067.130000000001</v>
      </c>
    </row>
    <row r="801" spans="1:11" ht="14.4" customHeight="1" x14ac:dyDescent="0.3">
      <c r="A801" s="625" t="s">
        <v>525</v>
      </c>
      <c r="B801" s="626" t="s">
        <v>527</v>
      </c>
      <c r="C801" s="627" t="s">
        <v>553</v>
      </c>
      <c r="D801" s="628" t="s">
        <v>554</v>
      </c>
      <c r="E801" s="627" t="s">
        <v>3579</v>
      </c>
      <c r="F801" s="628" t="s">
        <v>3580</v>
      </c>
      <c r="G801" s="627" t="s">
        <v>4812</v>
      </c>
      <c r="H801" s="627" t="s">
        <v>4813</v>
      </c>
      <c r="I801" s="629">
        <v>19585.2</v>
      </c>
      <c r="J801" s="629">
        <v>1</v>
      </c>
      <c r="K801" s="630">
        <v>19585.2</v>
      </c>
    </row>
    <row r="802" spans="1:11" ht="14.4" customHeight="1" x14ac:dyDescent="0.3">
      <c r="A802" s="625" t="s">
        <v>525</v>
      </c>
      <c r="B802" s="626" t="s">
        <v>527</v>
      </c>
      <c r="C802" s="627" t="s">
        <v>553</v>
      </c>
      <c r="D802" s="628" t="s">
        <v>554</v>
      </c>
      <c r="E802" s="627" t="s">
        <v>3579</v>
      </c>
      <c r="F802" s="628" t="s">
        <v>3580</v>
      </c>
      <c r="G802" s="627" t="s">
        <v>4814</v>
      </c>
      <c r="H802" s="627" t="s">
        <v>4815</v>
      </c>
      <c r="I802" s="629">
        <v>19585.2</v>
      </c>
      <c r="J802" s="629">
        <v>1</v>
      </c>
      <c r="K802" s="630">
        <v>19585.2</v>
      </c>
    </row>
    <row r="803" spans="1:11" ht="14.4" customHeight="1" x14ac:dyDescent="0.3">
      <c r="A803" s="625" t="s">
        <v>525</v>
      </c>
      <c r="B803" s="626" t="s">
        <v>527</v>
      </c>
      <c r="C803" s="627" t="s">
        <v>553</v>
      </c>
      <c r="D803" s="628" t="s">
        <v>554</v>
      </c>
      <c r="E803" s="627" t="s">
        <v>3579</v>
      </c>
      <c r="F803" s="628" t="s">
        <v>3580</v>
      </c>
      <c r="G803" s="627" t="s">
        <v>4816</v>
      </c>
      <c r="H803" s="627" t="s">
        <v>4817</v>
      </c>
      <c r="I803" s="629">
        <v>22006.400000000001</v>
      </c>
      <c r="J803" s="629">
        <v>1</v>
      </c>
      <c r="K803" s="630">
        <v>22006.400000000001</v>
      </c>
    </row>
    <row r="804" spans="1:11" ht="14.4" customHeight="1" x14ac:dyDescent="0.3">
      <c r="A804" s="625" t="s">
        <v>525</v>
      </c>
      <c r="B804" s="626" t="s">
        <v>527</v>
      </c>
      <c r="C804" s="627" t="s">
        <v>553</v>
      </c>
      <c r="D804" s="628" t="s">
        <v>554</v>
      </c>
      <c r="E804" s="627" t="s">
        <v>3579</v>
      </c>
      <c r="F804" s="628" t="s">
        <v>3580</v>
      </c>
      <c r="G804" s="627" t="s">
        <v>4818</v>
      </c>
      <c r="H804" s="627" t="s">
        <v>4819</v>
      </c>
      <c r="I804" s="629">
        <v>53901.77</v>
      </c>
      <c r="J804" s="629">
        <v>1</v>
      </c>
      <c r="K804" s="630">
        <v>53901.77</v>
      </c>
    </row>
    <row r="805" spans="1:11" ht="14.4" customHeight="1" x14ac:dyDescent="0.3">
      <c r="A805" s="625" t="s">
        <v>525</v>
      </c>
      <c r="B805" s="626" t="s">
        <v>527</v>
      </c>
      <c r="C805" s="627" t="s">
        <v>553</v>
      </c>
      <c r="D805" s="628" t="s">
        <v>554</v>
      </c>
      <c r="E805" s="627" t="s">
        <v>3579</v>
      </c>
      <c r="F805" s="628" t="s">
        <v>3580</v>
      </c>
      <c r="G805" s="627" t="s">
        <v>4820</v>
      </c>
      <c r="H805" s="627" t="s">
        <v>4821</v>
      </c>
      <c r="I805" s="629">
        <v>5579.9949999999999</v>
      </c>
      <c r="J805" s="629">
        <v>2</v>
      </c>
      <c r="K805" s="630">
        <v>11159.99</v>
      </c>
    </row>
    <row r="806" spans="1:11" ht="14.4" customHeight="1" x14ac:dyDescent="0.3">
      <c r="A806" s="625" t="s">
        <v>525</v>
      </c>
      <c r="B806" s="626" t="s">
        <v>527</v>
      </c>
      <c r="C806" s="627" t="s">
        <v>553</v>
      </c>
      <c r="D806" s="628" t="s">
        <v>554</v>
      </c>
      <c r="E806" s="627" t="s">
        <v>3579</v>
      </c>
      <c r="F806" s="628" t="s">
        <v>3580</v>
      </c>
      <c r="G806" s="627" t="s">
        <v>4822</v>
      </c>
      <c r="H806" s="627" t="s">
        <v>4823</v>
      </c>
      <c r="I806" s="629">
        <v>1760.16</v>
      </c>
      <c r="J806" s="629">
        <v>6</v>
      </c>
      <c r="K806" s="630">
        <v>10560.94</v>
      </c>
    </row>
    <row r="807" spans="1:11" ht="14.4" customHeight="1" x14ac:dyDescent="0.3">
      <c r="A807" s="625" t="s">
        <v>525</v>
      </c>
      <c r="B807" s="626" t="s">
        <v>527</v>
      </c>
      <c r="C807" s="627" t="s">
        <v>553</v>
      </c>
      <c r="D807" s="628" t="s">
        <v>554</v>
      </c>
      <c r="E807" s="627" t="s">
        <v>3579</v>
      </c>
      <c r="F807" s="628" t="s">
        <v>3580</v>
      </c>
      <c r="G807" s="627" t="s">
        <v>4824</v>
      </c>
      <c r="H807" s="627" t="s">
        <v>4825</v>
      </c>
      <c r="I807" s="629">
        <v>1208.3900000000001</v>
      </c>
      <c r="J807" s="629">
        <v>2</v>
      </c>
      <c r="K807" s="630">
        <v>2416.79</v>
      </c>
    </row>
    <row r="808" spans="1:11" ht="14.4" customHeight="1" x14ac:dyDescent="0.3">
      <c r="A808" s="625" t="s">
        <v>525</v>
      </c>
      <c r="B808" s="626" t="s">
        <v>527</v>
      </c>
      <c r="C808" s="627" t="s">
        <v>553</v>
      </c>
      <c r="D808" s="628" t="s">
        <v>554</v>
      </c>
      <c r="E808" s="627" t="s">
        <v>3579</v>
      </c>
      <c r="F808" s="628" t="s">
        <v>3580</v>
      </c>
      <c r="G808" s="627" t="s">
        <v>4826</v>
      </c>
      <c r="H808" s="627" t="s">
        <v>4827</v>
      </c>
      <c r="I808" s="629">
        <v>48226.559999999998</v>
      </c>
      <c r="J808" s="629">
        <v>1</v>
      </c>
      <c r="K808" s="630">
        <v>48226.559999999998</v>
      </c>
    </row>
    <row r="809" spans="1:11" ht="14.4" customHeight="1" x14ac:dyDescent="0.3">
      <c r="A809" s="625" t="s">
        <v>525</v>
      </c>
      <c r="B809" s="626" t="s">
        <v>527</v>
      </c>
      <c r="C809" s="627" t="s">
        <v>553</v>
      </c>
      <c r="D809" s="628" t="s">
        <v>554</v>
      </c>
      <c r="E809" s="627" t="s">
        <v>3579</v>
      </c>
      <c r="F809" s="628" t="s">
        <v>3580</v>
      </c>
      <c r="G809" s="627" t="s">
        <v>4828</v>
      </c>
      <c r="H809" s="627" t="s">
        <v>4829</v>
      </c>
      <c r="I809" s="629">
        <v>3682.2</v>
      </c>
      <c r="J809" s="629">
        <v>1</v>
      </c>
      <c r="K809" s="630">
        <v>3682.2</v>
      </c>
    </row>
    <row r="810" spans="1:11" ht="14.4" customHeight="1" x14ac:dyDescent="0.3">
      <c r="A810" s="625" t="s">
        <v>525</v>
      </c>
      <c r="B810" s="626" t="s">
        <v>527</v>
      </c>
      <c r="C810" s="627" t="s">
        <v>553</v>
      </c>
      <c r="D810" s="628" t="s">
        <v>554</v>
      </c>
      <c r="E810" s="627" t="s">
        <v>3579</v>
      </c>
      <c r="F810" s="628" t="s">
        <v>3580</v>
      </c>
      <c r="G810" s="627" t="s">
        <v>4830</v>
      </c>
      <c r="H810" s="627" t="s">
        <v>4831</v>
      </c>
      <c r="I810" s="629">
        <v>19585.2</v>
      </c>
      <c r="J810" s="629">
        <v>2</v>
      </c>
      <c r="K810" s="630">
        <v>39170.400000000001</v>
      </c>
    </row>
    <row r="811" spans="1:11" ht="14.4" customHeight="1" x14ac:dyDescent="0.3">
      <c r="A811" s="625" t="s">
        <v>525</v>
      </c>
      <c r="B811" s="626" t="s">
        <v>527</v>
      </c>
      <c r="C811" s="627" t="s">
        <v>553</v>
      </c>
      <c r="D811" s="628" t="s">
        <v>554</v>
      </c>
      <c r="E811" s="627" t="s">
        <v>3579</v>
      </c>
      <c r="F811" s="628" t="s">
        <v>3580</v>
      </c>
      <c r="G811" s="627" t="s">
        <v>4832</v>
      </c>
      <c r="H811" s="627" t="s">
        <v>4833</v>
      </c>
      <c r="I811" s="629">
        <v>7241.75</v>
      </c>
      <c r="J811" s="629">
        <v>1</v>
      </c>
      <c r="K811" s="630">
        <v>7241.75</v>
      </c>
    </row>
    <row r="812" spans="1:11" ht="14.4" customHeight="1" x14ac:dyDescent="0.3">
      <c r="A812" s="625" t="s">
        <v>525</v>
      </c>
      <c r="B812" s="626" t="s">
        <v>527</v>
      </c>
      <c r="C812" s="627" t="s">
        <v>553</v>
      </c>
      <c r="D812" s="628" t="s">
        <v>554</v>
      </c>
      <c r="E812" s="627" t="s">
        <v>3579</v>
      </c>
      <c r="F812" s="628" t="s">
        <v>3580</v>
      </c>
      <c r="G812" s="627" t="s">
        <v>4834</v>
      </c>
      <c r="H812" s="627" t="s">
        <v>4835</v>
      </c>
      <c r="I812" s="629">
        <v>15618</v>
      </c>
      <c r="J812" s="629">
        <v>1</v>
      </c>
      <c r="K812" s="630">
        <v>15618</v>
      </c>
    </row>
    <row r="813" spans="1:11" ht="14.4" customHeight="1" x14ac:dyDescent="0.3">
      <c r="A813" s="625" t="s">
        <v>525</v>
      </c>
      <c r="B813" s="626" t="s">
        <v>527</v>
      </c>
      <c r="C813" s="627" t="s">
        <v>553</v>
      </c>
      <c r="D813" s="628" t="s">
        <v>554</v>
      </c>
      <c r="E813" s="627" t="s">
        <v>3579</v>
      </c>
      <c r="F813" s="628" t="s">
        <v>3580</v>
      </c>
      <c r="G813" s="627" t="s">
        <v>4836</v>
      </c>
      <c r="H813" s="627" t="s">
        <v>4837</v>
      </c>
      <c r="I813" s="629">
        <v>15618</v>
      </c>
      <c r="J813" s="629">
        <v>1</v>
      </c>
      <c r="K813" s="630">
        <v>15618</v>
      </c>
    </row>
    <row r="814" spans="1:11" ht="14.4" customHeight="1" x14ac:dyDescent="0.3">
      <c r="A814" s="625" t="s">
        <v>525</v>
      </c>
      <c r="B814" s="626" t="s">
        <v>527</v>
      </c>
      <c r="C814" s="627" t="s">
        <v>553</v>
      </c>
      <c r="D814" s="628" t="s">
        <v>554</v>
      </c>
      <c r="E814" s="627" t="s">
        <v>3579</v>
      </c>
      <c r="F814" s="628" t="s">
        <v>3580</v>
      </c>
      <c r="G814" s="627" t="s">
        <v>4838</v>
      </c>
      <c r="H814" s="627" t="s">
        <v>4839</v>
      </c>
      <c r="I814" s="629">
        <v>17360.400000000001</v>
      </c>
      <c r="J814" s="629">
        <v>1</v>
      </c>
      <c r="K814" s="630">
        <v>17360.400000000001</v>
      </c>
    </row>
    <row r="815" spans="1:11" ht="14.4" customHeight="1" x14ac:dyDescent="0.3">
      <c r="A815" s="625" t="s">
        <v>525</v>
      </c>
      <c r="B815" s="626" t="s">
        <v>527</v>
      </c>
      <c r="C815" s="627" t="s">
        <v>553</v>
      </c>
      <c r="D815" s="628" t="s">
        <v>554</v>
      </c>
      <c r="E815" s="627" t="s">
        <v>3579</v>
      </c>
      <c r="F815" s="628" t="s">
        <v>3580</v>
      </c>
      <c r="G815" s="627" t="s">
        <v>4840</v>
      </c>
      <c r="H815" s="627" t="s">
        <v>4841</v>
      </c>
      <c r="I815" s="629">
        <v>4896.5200000000004</v>
      </c>
      <c r="J815" s="629">
        <v>1</v>
      </c>
      <c r="K815" s="630">
        <v>4896.5200000000004</v>
      </c>
    </row>
    <row r="816" spans="1:11" ht="14.4" customHeight="1" x14ac:dyDescent="0.3">
      <c r="A816" s="625" t="s">
        <v>525</v>
      </c>
      <c r="B816" s="626" t="s">
        <v>527</v>
      </c>
      <c r="C816" s="627" t="s">
        <v>553</v>
      </c>
      <c r="D816" s="628" t="s">
        <v>554</v>
      </c>
      <c r="E816" s="627" t="s">
        <v>3579</v>
      </c>
      <c r="F816" s="628" t="s">
        <v>3580</v>
      </c>
      <c r="G816" s="627" t="s">
        <v>4842</v>
      </c>
      <c r="H816" s="627" t="s">
        <v>4843</v>
      </c>
      <c r="I816" s="629">
        <v>33666.480000000003</v>
      </c>
      <c r="J816" s="629">
        <v>1</v>
      </c>
      <c r="K816" s="630">
        <v>33666.480000000003</v>
      </c>
    </row>
    <row r="817" spans="1:11" ht="14.4" customHeight="1" x14ac:dyDescent="0.3">
      <c r="A817" s="625" t="s">
        <v>525</v>
      </c>
      <c r="B817" s="626" t="s">
        <v>527</v>
      </c>
      <c r="C817" s="627" t="s">
        <v>553</v>
      </c>
      <c r="D817" s="628" t="s">
        <v>554</v>
      </c>
      <c r="E817" s="627" t="s">
        <v>3579</v>
      </c>
      <c r="F817" s="628" t="s">
        <v>3580</v>
      </c>
      <c r="G817" s="627" t="s">
        <v>4844</v>
      </c>
      <c r="H817" s="627" t="s">
        <v>4845</v>
      </c>
      <c r="I817" s="629">
        <v>3873.72</v>
      </c>
      <c r="J817" s="629">
        <v>2</v>
      </c>
      <c r="K817" s="630">
        <v>7747.44</v>
      </c>
    </row>
    <row r="818" spans="1:11" ht="14.4" customHeight="1" x14ac:dyDescent="0.3">
      <c r="A818" s="625" t="s">
        <v>525</v>
      </c>
      <c r="B818" s="626" t="s">
        <v>527</v>
      </c>
      <c r="C818" s="627" t="s">
        <v>553</v>
      </c>
      <c r="D818" s="628" t="s">
        <v>554</v>
      </c>
      <c r="E818" s="627" t="s">
        <v>3579</v>
      </c>
      <c r="F818" s="628" t="s">
        <v>3580</v>
      </c>
      <c r="G818" s="627" t="s">
        <v>4846</v>
      </c>
      <c r="H818" s="627" t="s">
        <v>4847</v>
      </c>
      <c r="I818" s="629">
        <v>2761.08</v>
      </c>
      <c r="J818" s="629">
        <v>4</v>
      </c>
      <c r="K818" s="630">
        <v>11044.32</v>
      </c>
    </row>
    <row r="819" spans="1:11" ht="14.4" customHeight="1" x14ac:dyDescent="0.3">
      <c r="A819" s="625" t="s">
        <v>525</v>
      </c>
      <c r="B819" s="626" t="s">
        <v>527</v>
      </c>
      <c r="C819" s="627" t="s">
        <v>553</v>
      </c>
      <c r="D819" s="628" t="s">
        <v>554</v>
      </c>
      <c r="E819" s="627" t="s">
        <v>3579</v>
      </c>
      <c r="F819" s="628" t="s">
        <v>3580</v>
      </c>
      <c r="G819" s="627" t="s">
        <v>4848</v>
      </c>
      <c r="H819" s="627" t="s">
        <v>4849</v>
      </c>
      <c r="I819" s="629">
        <v>12823.86</v>
      </c>
      <c r="J819" s="629">
        <v>4</v>
      </c>
      <c r="K819" s="630">
        <v>51295.43</v>
      </c>
    </row>
    <row r="820" spans="1:11" ht="14.4" customHeight="1" x14ac:dyDescent="0.3">
      <c r="A820" s="625" t="s">
        <v>525</v>
      </c>
      <c r="B820" s="626" t="s">
        <v>527</v>
      </c>
      <c r="C820" s="627" t="s">
        <v>553</v>
      </c>
      <c r="D820" s="628" t="s">
        <v>554</v>
      </c>
      <c r="E820" s="627" t="s">
        <v>3579</v>
      </c>
      <c r="F820" s="628" t="s">
        <v>3580</v>
      </c>
      <c r="G820" s="627" t="s">
        <v>4850</v>
      </c>
      <c r="H820" s="627" t="s">
        <v>4851</v>
      </c>
      <c r="I820" s="629">
        <v>33666.480000000003</v>
      </c>
      <c r="J820" s="629">
        <v>1</v>
      </c>
      <c r="K820" s="630">
        <v>33666.480000000003</v>
      </c>
    </row>
    <row r="821" spans="1:11" ht="14.4" customHeight="1" x14ac:dyDescent="0.3">
      <c r="A821" s="625" t="s">
        <v>525</v>
      </c>
      <c r="B821" s="626" t="s">
        <v>527</v>
      </c>
      <c r="C821" s="627" t="s">
        <v>553</v>
      </c>
      <c r="D821" s="628" t="s">
        <v>554</v>
      </c>
      <c r="E821" s="627" t="s">
        <v>3579</v>
      </c>
      <c r="F821" s="628" t="s">
        <v>3580</v>
      </c>
      <c r="G821" s="627" t="s">
        <v>4852</v>
      </c>
      <c r="H821" s="627" t="s">
        <v>4853</v>
      </c>
      <c r="I821" s="629">
        <v>2677.86</v>
      </c>
      <c r="J821" s="629">
        <v>2</v>
      </c>
      <c r="K821" s="630">
        <v>5355.71</v>
      </c>
    </row>
    <row r="822" spans="1:11" ht="14.4" customHeight="1" x14ac:dyDescent="0.3">
      <c r="A822" s="625" t="s">
        <v>525</v>
      </c>
      <c r="B822" s="626" t="s">
        <v>527</v>
      </c>
      <c r="C822" s="627" t="s">
        <v>553</v>
      </c>
      <c r="D822" s="628" t="s">
        <v>554</v>
      </c>
      <c r="E822" s="627" t="s">
        <v>3579</v>
      </c>
      <c r="F822" s="628" t="s">
        <v>3580</v>
      </c>
      <c r="G822" s="627" t="s">
        <v>4854</v>
      </c>
      <c r="H822" s="627" t="s">
        <v>4855</v>
      </c>
      <c r="I822" s="629">
        <v>1580</v>
      </c>
      <c r="J822" s="629">
        <v>4</v>
      </c>
      <c r="K822" s="630">
        <v>6319.99</v>
      </c>
    </row>
    <row r="823" spans="1:11" ht="14.4" customHeight="1" x14ac:dyDescent="0.3">
      <c r="A823" s="625" t="s">
        <v>525</v>
      </c>
      <c r="B823" s="626" t="s">
        <v>527</v>
      </c>
      <c r="C823" s="627" t="s">
        <v>553</v>
      </c>
      <c r="D823" s="628" t="s">
        <v>554</v>
      </c>
      <c r="E823" s="627" t="s">
        <v>3579</v>
      </c>
      <c r="F823" s="628" t="s">
        <v>3580</v>
      </c>
      <c r="G823" s="627" t="s">
        <v>4856</v>
      </c>
      <c r="H823" s="627" t="s">
        <v>4857</v>
      </c>
      <c r="I823" s="629">
        <v>3682.2</v>
      </c>
      <c r="J823" s="629">
        <v>2</v>
      </c>
      <c r="K823" s="630">
        <v>7364.4</v>
      </c>
    </row>
    <row r="824" spans="1:11" ht="14.4" customHeight="1" x14ac:dyDescent="0.3">
      <c r="A824" s="625" t="s">
        <v>525</v>
      </c>
      <c r="B824" s="626" t="s">
        <v>527</v>
      </c>
      <c r="C824" s="627" t="s">
        <v>553</v>
      </c>
      <c r="D824" s="628" t="s">
        <v>554</v>
      </c>
      <c r="E824" s="627" t="s">
        <v>3579</v>
      </c>
      <c r="F824" s="628" t="s">
        <v>3580</v>
      </c>
      <c r="G824" s="627" t="s">
        <v>4858</v>
      </c>
      <c r="H824" s="627" t="s">
        <v>4859</v>
      </c>
      <c r="I824" s="629">
        <v>7952.64</v>
      </c>
      <c r="J824" s="629">
        <v>1</v>
      </c>
      <c r="K824" s="630">
        <v>7952.64</v>
      </c>
    </row>
    <row r="825" spans="1:11" ht="14.4" customHeight="1" x14ac:dyDescent="0.3">
      <c r="A825" s="625" t="s">
        <v>525</v>
      </c>
      <c r="B825" s="626" t="s">
        <v>527</v>
      </c>
      <c r="C825" s="627" t="s">
        <v>553</v>
      </c>
      <c r="D825" s="628" t="s">
        <v>554</v>
      </c>
      <c r="E825" s="627" t="s">
        <v>3579</v>
      </c>
      <c r="F825" s="628" t="s">
        <v>3580</v>
      </c>
      <c r="G825" s="627" t="s">
        <v>4860</v>
      </c>
      <c r="H825" s="627" t="s">
        <v>4861</v>
      </c>
      <c r="I825" s="629">
        <v>11522.82</v>
      </c>
      <c r="J825" s="629">
        <v>1</v>
      </c>
      <c r="K825" s="630">
        <v>11522.82</v>
      </c>
    </row>
    <row r="826" spans="1:11" ht="14.4" customHeight="1" x14ac:dyDescent="0.3">
      <c r="A826" s="625" t="s">
        <v>525</v>
      </c>
      <c r="B826" s="626" t="s">
        <v>527</v>
      </c>
      <c r="C826" s="627" t="s">
        <v>553</v>
      </c>
      <c r="D826" s="628" t="s">
        <v>554</v>
      </c>
      <c r="E826" s="627" t="s">
        <v>3579</v>
      </c>
      <c r="F826" s="628" t="s">
        <v>3580</v>
      </c>
      <c r="G826" s="627" t="s">
        <v>4862</v>
      </c>
      <c r="H826" s="627" t="s">
        <v>4863</v>
      </c>
      <c r="I826" s="629">
        <v>9292.14</v>
      </c>
      <c r="J826" s="629">
        <v>2</v>
      </c>
      <c r="K826" s="630">
        <v>18584.28</v>
      </c>
    </row>
    <row r="827" spans="1:11" ht="14.4" customHeight="1" x14ac:dyDescent="0.3">
      <c r="A827" s="625" t="s">
        <v>525</v>
      </c>
      <c r="B827" s="626" t="s">
        <v>527</v>
      </c>
      <c r="C827" s="627" t="s">
        <v>553</v>
      </c>
      <c r="D827" s="628" t="s">
        <v>554</v>
      </c>
      <c r="E827" s="627" t="s">
        <v>3579</v>
      </c>
      <c r="F827" s="628" t="s">
        <v>3580</v>
      </c>
      <c r="G827" s="627" t="s">
        <v>4864</v>
      </c>
      <c r="H827" s="627" t="s">
        <v>4865</v>
      </c>
      <c r="I827" s="629">
        <v>17360.400000000001</v>
      </c>
      <c r="J827" s="629">
        <v>1</v>
      </c>
      <c r="K827" s="630">
        <v>17360.400000000001</v>
      </c>
    </row>
    <row r="828" spans="1:11" ht="14.4" customHeight="1" x14ac:dyDescent="0.3">
      <c r="A828" s="625" t="s">
        <v>525</v>
      </c>
      <c r="B828" s="626" t="s">
        <v>527</v>
      </c>
      <c r="C828" s="627" t="s">
        <v>553</v>
      </c>
      <c r="D828" s="628" t="s">
        <v>554</v>
      </c>
      <c r="E828" s="627" t="s">
        <v>3579</v>
      </c>
      <c r="F828" s="628" t="s">
        <v>3580</v>
      </c>
      <c r="G828" s="627" t="s">
        <v>4866</v>
      </c>
      <c r="H828" s="627" t="s">
        <v>4867</v>
      </c>
      <c r="I828" s="629">
        <v>5580</v>
      </c>
      <c r="J828" s="629">
        <v>1</v>
      </c>
      <c r="K828" s="630">
        <v>5580</v>
      </c>
    </row>
    <row r="829" spans="1:11" ht="14.4" customHeight="1" x14ac:dyDescent="0.3">
      <c r="A829" s="625" t="s">
        <v>525</v>
      </c>
      <c r="B829" s="626" t="s">
        <v>527</v>
      </c>
      <c r="C829" s="627" t="s">
        <v>553</v>
      </c>
      <c r="D829" s="628" t="s">
        <v>554</v>
      </c>
      <c r="E829" s="627" t="s">
        <v>3579</v>
      </c>
      <c r="F829" s="628" t="s">
        <v>3580</v>
      </c>
      <c r="G829" s="627" t="s">
        <v>4868</v>
      </c>
      <c r="H829" s="627" t="s">
        <v>4869</v>
      </c>
      <c r="I829" s="629">
        <v>3682.2</v>
      </c>
      <c r="J829" s="629">
        <v>2</v>
      </c>
      <c r="K829" s="630">
        <v>7364.4</v>
      </c>
    </row>
    <row r="830" spans="1:11" ht="14.4" customHeight="1" x14ac:dyDescent="0.3">
      <c r="A830" s="625" t="s">
        <v>525</v>
      </c>
      <c r="B830" s="626" t="s">
        <v>527</v>
      </c>
      <c r="C830" s="627" t="s">
        <v>553</v>
      </c>
      <c r="D830" s="628" t="s">
        <v>554</v>
      </c>
      <c r="E830" s="627" t="s">
        <v>3579</v>
      </c>
      <c r="F830" s="628" t="s">
        <v>3580</v>
      </c>
      <c r="G830" s="627" t="s">
        <v>4870</v>
      </c>
      <c r="H830" s="627" t="s">
        <v>4871</v>
      </c>
      <c r="I830" s="629">
        <v>16900</v>
      </c>
      <c r="J830" s="629">
        <v>1</v>
      </c>
      <c r="K830" s="630">
        <v>16900</v>
      </c>
    </row>
    <row r="831" spans="1:11" ht="14.4" customHeight="1" x14ac:dyDescent="0.3">
      <c r="A831" s="625" t="s">
        <v>525</v>
      </c>
      <c r="B831" s="626" t="s">
        <v>527</v>
      </c>
      <c r="C831" s="627" t="s">
        <v>553</v>
      </c>
      <c r="D831" s="628" t="s">
        <v>554</v>
      </c>
      <c r="E831" s="627" t="s">
        <v>3579</v>
      </c>
      <c r="F831" s="628" t="s">
        <v>3580</v>
      </c>
      <c r="G831" s="627" t="s">
        <v>4872</v>
      </c>
      <c r="H831" s="627" t="s">
        <v>4873</v>
      </c>
      <c r="I831" s="629">
        <v>9378.7800000000007</v>
      </c>
      <c r="J831" s="629">
        <v>4</v>
      </c>
      <c r="K831" s="630">
        <v>37515.120000000003</v>
      </c>
    </row>
    <row r="832" spans="1:11" ht="14.4" customHeight="1" x14ac:dyDescent="0.3">
      <c r="A832" s="625" t="s">
        <v>525</v>
      </c>
      <c r="B832" s="626" t="s">
        <v>527</v>
      </c>
      <c r="C832" s="627" t="s">
        <v>553</v>
      </c>
      <c r="D832" s="628" t="s">
        <v>554</v>
      </c>
      <c r="E832" s="627" t="s">
        <v>3579</v>
      </c>
      <c r="F832" s="628" t="s">
        <v>3580</v>
      </c>
      <c r="G832" s="627" t="s">
        <v>4874</v>
      </c>
      <c r="H832" s="627" t="s">
        <v>4875</v>
      </c>
      <c r="I832" s="629">
        <v>15390</v>
      </c>
      <c r="J832" s="629">
        <v>1</v>
      </c>
      <c r="K832" s="630">
        <v>15390</v>
      </c>
    </row>
    <row r="833" spans="1:11" ht="14.4" customHeight="1" x14ac:dyDescent="0.3">
      <c r="A833" s="625" t="s">
        <v>525</v>
      </c>
      <c r="B833" s="626" t="s">
        <v>527</v>
      </c>
      <c r="C833" s="627" t="s">
        <v>553</v>
      </c>
      <c r="D833" s="628" t="s">
        <v>554</v>
      </c>
      <c r="E833" s="627" t="s">
        <v>3579</v>
      </c>
      <c r="F833" s="628" t="s">
        <v>3580</v>
      </c>
      <c r="G833" s="627" t="s">
        <v>4876</v>
      </c>
      <c r="H833" s="627" t="s">
        <v>4877</v>
      </c>
      <c r="I833" s="629">
        <v>1</v>
      </c>
      <c r="J833" s="629">
        <v>1</v>
      </c>
      <c r="K833" s="630">
        <v>1</v>
      </c>
    </row>
    <row r="834" spans="1:11" ht="14.4" customHeight="1" x14ac:dyDescent="0.3">
      <c r="A834" s="625" t="s">
        <v>525</v>
      </c>
      <c r="B834" s="626" t="s">
        <v>527</v>
      </c>
      <c r="C834" s="627" t="s">
        <v>553</v>
      </c>
      <c r="D834" s="628" t="s">
        <v>554</v>
      </c>
      <c r="E834" s="627" t="s">
        <v>3579</v>
      </c>
      <c r="F834" s="628" t="s">
        <v>3580</v>
      </c>
      <c r="G834" s="627" t="s">
        <v>4878</v>
      </c>
      <c r="H834" s="627" t="s">
        <v>4879</v>
      </c>
      <c r="I834" s="629">
        <v>16900</v>
      </c>
      <c r="J834" s="629">
        <v>1</v>
      </c>
      <c r="K834" s="630">
        <v>16900</v>
      </c>
    </row>
    <row r="835" spans="1:11" ht="14.4" customHeight="1" x14ac:dyDescent="0.3">
      <c r="A835" s="625" t="s">
        <v>525</v>
      </c>
      <c r="B835" s="626" t="s">
        <v>527</v>
      </c>
      <c r="C835" s="627" t="s">
        <v>553</v>
      </c>
      <c r="D835" s="628" t="s">
        <v>554</v>
      </c>
      <c r="E835" s="627" t="s">
        <v>3579</v>
      </c>
      <c r="F835" s="628" t="s">
        <v>3580</v>
      </c>
      <c r="G835" s="627" t="s">
        <v>4880</v>
      </c>
      <c r="H835" s="627" t="s">
        <v>4881</v>
      </c>
      <c r="I835" s="629">
        <v>12172.92</v>
      </c>
      <c r="J835" s="629">
        <v>1</v>
      </c>
      <c r="K835" s="630">
        <v>12172.92</v>
      </c>
    </row>
    <row r="836" spans="1:11" ht="14.4" customHeight="1" x14ac:dyDescent="0.3">
      <c r="A836" s="625" t="s">
        <v>525</v>
      </c>
      <c r="B836" s="626" t="s">
        <v>527</v>
      </c>
      <c r="C836" s="627" t="s">
        <v>553</v>
      </c>
      <c r="D836" s="628" t="s">
        <v>554</v>
      </c>
      <c r="E836" s="627" t="s">
        <v>3579</v>
      </c>
      <c r="F836" s="628" t="s">
        <v>3580</v>
      </c>
      <c r="G836" s="627" t="s">
        <v>4882</v>
      </c>
      <c r="H836" s="627" t="s">
        <v>4883</v>
      </c>
      <c r="I836" s="629">
        <v>3928.34</v>
      </c>
      <c r="J836" s="629">
        <v>1</v>
      </c>
      <c r="K836" s="630">
        <v>3928.34</v>
      </c>
    </row>
    <row r="837" spans="1:11" ht="14.4" customHeight="1" x14ac:dyDescent="0.3">
      <c r="A837" s="625" t="s">
        <v>525</v>
      </c>
      <c r="B837" s="626" t="s">
        <v>527</v>
      </c>
      <c r="C837" s="627" t="s">
        <v>553</v>
      </c>
      <c r="D837" s="628" t="s">
        <v>554</v>
      </c>
      <c r="E837" s="627" t="s">
        <v>3579</v>
      </c>
      <c r="F837" s="628" t="s">
        <v>3580</v>
      </c>
      <c r="G837" s="627" t="s">
        <v>4884</v>
      </c>
      <c r="H837" s="627" t="s">
        <v>4885</v>
      </c>
      <c r="I837" s="629">
        <v>5924.58</v>
      </c>
      <c r="J837" s="629">
        <v>2</v>
      </c>
      <c r="K837" s="630">
        <v>11849.16</v>
      </c>
    </row>
    <row r="838" spans="1:11" ht="14.4" customHeight="1" x14ac:dyDescent="0.3">
      <c r="A838" s="625" t="s">
        <v>525</v>
      </c>
      <c r="B838" s="626" t="s">
        <v>527</v>
      </c>
      <c r="C838" s="627" t="s">
        <v>553</v>
      </c>
      <c r="D838" s="628" t="s">
        <v>554</v>
      </c>
      <c r="E838" s="627" t="s">
        <v>3579</v>
      </c>
      <c r="F838" s="628" t="s">
        <v>3580</v>
      </c>
      <c r="G838" s="627" t="s">
        <v>4886</v>
      </c>
      <c r="H838" s="627" t="s">
        <v>4887</v>
      </c>
      <c r="I838" s="629">
        <v>2824.14</v>
      </c>
      <c r="J838" s="629">
        <v>1</v>
      </c>
      <c r="K838" s="630">
        <v>2824.14</v>
      </c>
    </row>
    <row r="839" spans="1:11" ht="14.4" customHeight="1" x14ac:dyDescent="0.3">
      <c r="A839" s="625" t="s">
        <v>525</v>
      </c>
      <c r="B839" s="626" t="s">
        <v>527</v>
      </c>
      <c r="C839" s="627" t="s">
        <v>553</v>
      </c>
      <c r="D839" s="628" t="s">
        <v>554</v>
      </c>
      <c r="E839" s="627" t="s">
        <v>3579</v>
      </c>
      <c r="F839" s="628" t="s">
        <v>3580</v>
      </c>
      <c r="G839" s="627" t="s">
        <v>4888</v>
      </c>
      <c r="H839" s="627" t="s">
        <v>4889</v>
      </c>
      <c r="I839" s="629">
        <v>3682.2</v>
      </c>
      <c r="J839" s="629">
        <v>1</v>
      </c>
      <c r="K839" s="630">
        <v>3682.2</v>
      </c>
    </row>
    <row r="840" spans="1:11" ht="14.4" customHeight="1" x14ac:dyDescent="0.3">
      <c r="A840" s="625" t="s">
        <v>525</v>
      </c>
      <c r="B840" s="626" t="s">
        <v>527</v>
      </c>
      <c r="C840" s="627" t="s">
        <v>553</v>
      </c>
      <c r="D840" s="628" t="s">
        <v>554</v>
      </c>
      <c r="E840" s="627" t="s">
        <v>3579</v>
      </c>
      <c r="F840" s="628" t="s">
        <v>3580</v>
      </c>
      <c r="G840" s="627" t="s">
        <v>4890</v>
      </c>
      <c r="H840" s="627" t="s">
        <v>4891</v>
      </c>
      <c r="I840" s="629">
        <v>72714.5</v>
      </c>
      <c r="J840" s="629">
        <v>1</v>
      </c>
      <c r="K840" s="630">
        <v>72714.5</v>
      </c>
    </row>
    <row r="841" spans="1:11" ht="14.4" customHeight="1" x14ac:dyDescent="0.3">
      <c r="A841" s="625" t="s">
        <v>525</v>
      </c>
      <c r="B841" s="626" t="s">
        <v>527</v>
      </c>
      <c r="C841" s="627" t="s">
        <v>553</v>
      </c>
      <c r="D841" s="628" t="s">
        <v>554</v>
      </c>
      <c r="E841" s="627" t="s">
        <v>3579</v>
      </c>
      <c r="F841" s="628" t="s">
        <v>3580</v>
      </c>
      <c r="G841" s="627" t="s">
        <v>4892</v>
      </c>
      <c r="H841" s="627" t="s">
        <v>4893</v>
      </c>
      <c r="I841" s="629">
        <v>1760.15</v>
      </c>
      <c r="J841" s="629">
        <v>2</v>
      </c>
      <c r="K841" s="630">
        <v>3520.31</v>
      </c>
    </row>
    <row r="842" spans="1:11" ht="14.4" customHeight="1" x14ac:dyDescent="0.3">
      <c r="A842" s="625" t="s">
        <v>525</v>
      </c>
      <c r="B842" s="626" t="s">
        <v>527</v>
      </c>
      <c r="C842" s="627" t="s">
        <v>553</v>
      </c>
      <c r="D842" s="628" t="s">
        <v>554</v>
      </c>
      <c r="E842" s="627" t="s">
        <v>3579</v>
      </c>
      <c r="F842" s="628" t="s">
        <v>3580</v>
      </c>
      <c r="G842" s="627" t="s">
        <v>4894</v>
      </c>
      <c r="H842" s="627" t="s">
        <v>4895</v>
      </c>
      <c r="I842" s="629">
        <v>7952.64</v>
      </c>
      <c r="J842" s="629">
        <v>1</v>
      </c>
      <c r="K842" s="630">
        <v>7952.64</v>
      </c>
    </row>
    <row r="843" spans="1:11" ht="14.4" customHeight="1" x14ac:dyDescent="0.3">
      <c r="A843" s="625" t="s">
        <v>525</v>
      </c>
      <c r="B843" s="626" t="s">
        <v>527</v>
      </c>
      <c r="C843" s="627" t="s">
        <v>553</v>
      </c>
      <c r="D843" s="628" t="s">
        <v>554</v>
      </c>
      <c r="E843" s="627" t="s">
        <v>3579</v>
      </c>
      <c r="F843" s="628" t="s">
        <v>3580</v>
      </c>
      <c r="G843" s="627" t="s">
        <v>4896</v>
      </c>
      <c r="H843" s="627" t="s">
        <v>4897</v>
      </c>
      <c r="I843" s="629">
        <v>29880.54</v>
      </c>
      <c r="J843" s="629">
        <v>1</v>
      </c>
      <c r="K843" s="630">
        <v>29880.54</v>
      </c>
    </row>
    <row r="844" spans="1:11" ht="14.4" customHeight="1" x14ac:dyDescent="0.3">
      <c r="A844" s="625" t="s">
        <v>525</v>
      </c>
      <c r="B844" s="626" t="s">
        <v>527</v>
      </c>
      <c r="C844" s="627" t="s">
        <v>553</v>
      </c>
      <c r="D844" s="628" t="s">
        <v>554</v>
      </c>
      <c r="E844" s="627" t="s">
        <v>3579</v>
      </c>
      <c r="F844" s="628" t="s">
        <v>3580</v>
      </c>
      <c r="G844" s="627" t="s">
        <v>4898</v>
      </c>
      <c r="H844" s="627" t="s">
        <v>4899</v>
      </c>
      <c r="I844" s="629">
        <v>2761.08</v>
      </c>
      <c r="J844" s="629">
        <v>1</v>
      </c>
      <c r="K844" s="630">
        <v>2761.08</v>
      </c>
    </row>
    <row r="845" spans="1:11" ht="14.4" customHeight="1" x14ac:dyDescent="0.3">
      <c r="A845" s="625" t="s">
        <v>525</v>
      </c>
      <c r="B845" s="626" t="s">
        <v>527</v>
      </c>
      <c r="C845" s="627" t="s">
        <v>553</v>
      </c>
      <c r="D845" s="628" t="s">
        <v>554</v>
      </c>
      <c r="E845" s="627" t="s">
        <v>3579</v>
      </c>
      <c r="F845" s="628" t="s">
        <v>3580</v>
      </c>
      <c r="G845" s="627" t="s">
        <v>4900</v>
      </c>
      <c r="H845" s="627" t="s">
        <v>4901</v>
      </c>
      <c r="I845" s="629">
        <v>2761.08</v>
      </c>
      <c r="J845" s="629">
        <v>2</v>
      </c>
      <c r="K845" s="630">
        <v>5522.16</v>
      </c>
    </row>
    <row r="846" spans="1:11" ht="14.4" customHeight="1" x14ac:dyDescent="0.3">
      <c r="A846" s="625" t="s">
        <v>525</v>
      </c>
      <c r="B846" s="626" t="s">
        <v>527</v>
      </c>
      <c r="C846" s="627" t="s">
        <v>553</v>
      </c>
      <c r="D846" s="628" t="s">
        <v>554</v>
      </c>
      <c r="E846" s="627" t="s">
        <v>3579</v>
      </c>
      <c r="F846" s="628" t="s">
        <v>3580</v>
      </c>
      <c r="G846" s="627" t="s">
        <v>4902</v>
      </c>
      <c r="H846" s="627" t="s">
        <v>4903</v>
      </c>
      <c r="I846" s="629">
        <v>7952.64</v>
      </c>
      <c r="J846" s="629">
        <v>1</v>
      </c>
      <c r="K846" s="630">
        <v>7952.64</v>
      </c>
    </row>
    <row r="847" spans="1:11" ht="14.4" customHeight="1" x14ac:dyDescent="0.3">
      <c r="A847" s="625" t="s">
        <v>525</v>
      </c>
      <c r="B847" s="626" t="s">
        <v>527</v>
      </c>
      <c r="C847" s="627" t="s">
        <v>553</v>
      </c>
      <c r="D847" s="628" t="s">
        <v>554</v>
      </c>
      <c r="E847" s="627" t="s">
        <v>3579</v>
      </c>
      <c r="F847" s="628" t="s">
        <v>3580</v>
      </c>
      <c r="G847" s="627" t="s">
        <v>4904</v>
      </c>
      <c r="H847" s="627" t="s">
        <v>4905</v>
      </c>
      <c r="I847" s="629">
        <v>2761.08</v>
      </c>
      <c r="J847" s="629">
        <v>1</v>
      </c>
      <c r="K847" s="630">
        <v>2761.08</v>
      </c>
    </row>
    <row r="848" spans="1:11" ht="14.4" customHeight="1" x14ac:dyDescent="0.3">
      <c r="A848" s="625" t="s">
        <v>525</v>
      </c>
      <c r="B848" s="626" t="s">
        <v>527</v>
      </c>
      <c r="C848" s="627" t="s">
        <v>553</v>
      </c>
      <c r="D848" s="628" t="s">
        <v>554</v>
      </c>
      <c r="E848" s="627" t="s">
        <v>3581</v>
      </c>
      <c r="F848" s="628" t="s">
        <v>3582</v>
      </c>
      <c r="G848" s="627" t="s">
        <v>4906</v>
      </c>
      <c r="H848" s="627" t="s">
        <v>4907</v>
      </c>
      <c r="I848" s="629">
        <v>77217.770833333343</v>
      </c>
      <c r="J848" s="629">
        <v>24</v>
      </c>
      <c r="K848" s="630">
        <v>1835901.8500000003</v>
      </c>
    </row>
    <row r="849" spans="1:11" ht="14.4" customHeight="1" x14ac:dyDescent="0.3">
      <c r="A849" s="625" t="s">
        <v>525</v>
      </c>
      <c r="B849" s="626" t="s">
        <v>527</v>
      </c>
      <c r="C849" s="627" t="s">
        <v>553</v>
      </c>
      <c r="D849" s="628" t="s">
        <v>554</v>
      </c>
      <c r="E849" s="627" t="s">
        <v>3581</v>
      </c>
      <c r="F849" s="628" t="s">
        <v>3582</v>
      </c>
      <c r="G849" s="627" t="s">
        <v>4906</v>
      </c>
      <c r="H849" s="627" t="s">
        <v>4908</v>
      </c>
      <c r="I849" s="629">
        <v>77217.77</v>
      </c>
      <c r="J849" s="629">
        <v>4</v>
      </c>
      <c r="K849" s="630">
        <v>308871.09999999998</v>
      </c>
    </row>
    <row r="850" spans="1:11" ht="14.4" customHeight="1" x14ac:dyDescent="0.3">
      <c r="A850" s="625" t="s">
        <v>525</v>
      </c>
      <c r="B850" s="626" t="s">
        <v>527</v>
      </c>
      <c r="C850" s="627" t="s">
        <v>553</v>
      </c>
      <c r="D850" s="628" t="s">
        <v>554</v>
      </c>
      <c r="E850" s="627" t="s">
        <v>3581</v>
      </c>
      <c r="F850" s="628" t="s">
        <v>3582</v>
      </c>
      <c r="G850" s="627" t="s">
        <v>4909</v>
      </c>
      <c r="H850" s="627" t="s">
        <v>4910</v>
      </c>
      <c r="I850" s="629">
        <v>9.9999999999999985E-3</v>
      </c>
      <c r="J850" s="629">
        <v>60</v>
      </c>
      <c r="K850" s="630">
        <v>0.7300000000000002</v>
      </c>
    </row>
    <row r="851" spans="1:11" ht="14.4" customHeight="1" x14ac:dyDescent="0.3">
      <c r="A851" s="625" t="s">
        <v>525</v>
      </c>
      <c r="B851" s="626" t="s">
        <v>527</v>
      </c>
      <c r="C851" s="627" t="s">
        <v>553</v>
      </c>
      <c r="D851" s="628" t="s">
        <v>554</v>
      </c>
      <c r="E851" s="627" t="s">
        <v>3581</v>
      </c>
      <c r="F851" s="628" t="s">
        <v>3582</v>
      </c>
      <c r="G851" s="627" t="s">
        <v>4909</v>
      </c>
      <c r="H851" s="627" t="s">
        <v>4911</v>
      </c>
      <c r="I851" s="629">
        <v>0.01</v>
      </c>
      <c r="J851" s="629">
        <v>10</v>
      </c>
      <c r="K851" s="630">
        <v>0.12</v>
      </c>
    </row>
    <row r="852" spans="1:11" ht="14.4" customHeight="1" x14ac:dyDescent="0.3">
      <c r="A852" s="625" t="s">
        <v>525</v>
      </c>
      <c r="B852" s="626" t="s">
        <v>527</v>
      </c>
      <c r="C852" s="627" t="s">
        <v>553</v>
      </c>
      <c r="D852" s="628" t="s">
        <v>554</v>
      </c>
      <c r="E852" s="627" t="s">
        <v>3581</v>
      </c>
      <c r="F852" s="628" t="s">
        <v>3582</v>
      </c>
      <c r="G852" s="627" t="s">
        <v>4912</v>
      </c>
      <c r="H852" s="627" t="s">
        <v>4913</v>
      </c>
      <c r="I852" s="629">
        <v>0.01</v>
      </c>
      <c r="J852" s="629">
        <v>18</v>
      </c>
      <c r="K852" s="630">
        <v>0.18</v>
      </c>
    </row>
    <row r="853" spans="1:11" ht="14.4" customHeight="1" x14ac:dyDescent="0.3">
      <c r="A853" s="625" t="s">
        <v>525</v>
      </c>
      <c r="B853" s="626" t="s">
        <v>527</v>
      </c>
      <c r="C853" s="627" t="s">
        <v>553</v>
      </c>
      <c r="D853" s="628" t="s">
        <v>554</v>
      </c>
      <c r="E853" s="627" t="s">
        <v>3581</v>
      </c>
      <c r="F853" s="628" t="s">
        <v>3582</v>
      </c>
      <c r="G853" s="627" t="s">
        <v>4914</v>
      </c>
      <c r="H853" s="627" t="s">
        <v>4915</v>
      </c>
      <c r="I853" s="629">
        <v>706990.06812500011</v>
      </c>
      <c r="J853" s="629">
        <v>16</v>
      </c>
      <c r="K853" s="630">
        <v>11395909.080000002</v>
      </c>
    </row>
    <row r="854" spans="1:11" ht="14.4" customHeight="1" x14ac:dyDescent="0.3">
      <c r="A854" s="625" t="s">
        <v>525</v>
      </c>
      <c r="B854" s="626" t="s">
        <v>527</v>
      </c>
      <c r="C854" s="627" t="s">
        <v>553</v>
      </c>
      <c r="D854" s="628" t="s">
        <v>554</v>
      </c>
      <c r="E854" s="627" t="s">
        <v>3581</v>
      </c>
      <c r="F854" s="628" t="s">
        <v>3582</v>
      </c>
      <c r="G854" s="627" t="s">
        <v>4916</v>
      </c>
      <c r="H854" s="627" t="s">
        <v>4917</v>
      </c>
      <c r="I854" s="629">
        <v>25612.991666666665</v>
      </c>
      <c r="J854" s="629">
        <v>24</v>
      </c>
      <c r="K854" s="630">
        <v>608965.35999999987</v>
      </c>
    </row>
    <row r="855" spans="1:11" ht="14.4" customHeight="1" x14ac:dyDescent="0.3">
      <c r="A855" s="625" t="s">
        <v>525</v>
      </c>
      <c r="B855" s="626" t="s">
        <v>527</v>
      </c>
      <c r="C855" s="627" t="s">
        <v>553</v>
      </c>
      <c r="D855" s="628" t="s">
        <v>554</v>
      </c>
      <c r="E855" s="627" t="s">
        <v>3581</v>
      </c>
      <c r="F855" s="628" t="s">
        <v>3582</v>
      </c>
      <c r="G855" s="627" t="s">
        <v>4916</v>
      </c>
      <c r="H855" s="627" t="s">
        <v>4918</v>
      </c>
      <c r="I855" s="629">
        <v>25613</v>
      </c>
      <c r="J855" s="629">
        <v>4</v>
      </c>
      <c r="K855" s="630">
        <v>102452</v>
      </c>
    </row>
    <row r="856" spans="1:11" ht="14.4" customHeight="1" x14ac:dyDescent="0.3">
      <c r="A856" s="625" t="s">
        <v>525</v>
      </c>
      <c r="B856" s="626" t="s">
        <v>527</v>
      </c>
      <c r="C856" s="627" t="s">
        <v>553</v>
      </c>
      <c r="D856" s="628" t="s">
        <v>554</v>
      </c>
      <c r="E856" s="627" t="s">
        <v>3581</v>
      </c>
      <c r="F856" s="628" t="s">
        <v>3582</v>
      </c>
      <c r="G856" s="627" t="s">
        <v>4919</v>
      </c>
      <c r="H856" s="627" t="s">
        <v>4920</v>
      </c>
      <c r="I856" s="629">
        <v>10283.340625000003</v>
      </c>
      <c r="J856" s="629">
        <v>16</v>
      </c>
      <c r="K856" s="630">
        <v>103536.58</v>
      </c>
    </row>
    <row r="857" spans="1:11" ht="14.4" customHeight="1" x14ac:dyDescent="0.3">
      <c r="A857" s="625" t="s">
        <v>525</v>
      </c>
      <c r="B857" s="626" t="s">
        <v>527</v>
      </c>
      <c r="C857" s="627" t="s">
        <v>553</v>
      </c>
      <c r="D857" s="628" t="s">
        <v>554</v>
      </c>
      <c r="E857" s="627" t="s">
        <v>3581</v>
      </c>
      <c r="F857" s="628" t="s">
        <v>3582</v>
      </c>
      <c r="G857" s="627" t="s">
        <v>4921</v>
      </c>
      <c r="H857" s="627" t="s">
        <v>4922</v>
      </c>
      <c r="I857" s="629">
        <v>0.01</v>
      </c>
      <c r="J857" s="629">
        <v>2</v>
      </c>
      <c r="K857" s="630">
        <v>0.02</v>
      </c>
    </row>
    <row r="858" spans="1:11" ht="14.4" customHeight="1" x14ac:dyDescent="0.3">
      <c r="A858" s="625" t="s">
        <v>525</v>
      </c>
      <c r="B858" s="626" t="s">
        <v>527</v>
      </c>
      <c r="C858" s="627" t="s">
        <v>553</v>
      </c>
      <c r="D858" s="628" t="s">
        <v>554</v>
      </c>
      <c r="E858" s="627" t="s">
        <v>3581</v>
      </c>
      <c r="F858" s="628" t="s">
        <v>3582</v>
      </c>
      <c r="G858" s="627" t="s">
        <v>4921</v>
      </c>
      <c r="H858" s="627" t="s">
        <v>4923</v>
      </c>
      <c r="I858" s="629">
        <v>0.01</v>
      </c>
      <c r="J858" s="629">
        <v>1</v>
      </c>
      <c r="K858" s="630">
        <v>0.01</v>
      </c>
    </row>
    <row r="859" spans="1:11" ht="14.4" customHeight="1" x14ac:dyDescent="0.3">
      <c r="A859" s="625" t="s">
        <v>525</v>
      </c>
      <c r="B859" s="626" t="s">
        <v>527</v>
      </c>
      <c r="C859" s="627" t="s">
        <v>553</v>
      </c>
      <c r="D859" s="628" t="s">
        <v>554</v>
      </c>
      <c r="E859" s="627" t="s">
        <v>3581</v>
      </c>
      <c r="F859" s="628" t="s">
        <v>3582</v>
      </c>
      <c r="G859" s="627" t="s">
        <v>4924</v>
      </c>
      <c r="H859" s="627" t="s">
        <v>4925</v>
      </c>
      <c r="I859" s="629">
        <v>662429.11</v>
      </c>
      <c r="J859" s="629">
        <v>2</v>
      </c>
      <c r="K859" s="630">
        <v>1324858.22</v>
      </c>
    </row>
    <row r="860" spans="1:11" ht="14.4" customHeight="1" x14ac:dyDescent="0.3">
      <c r="A860" s="625" t="s">
        <v>525</v>
      </c>
      <c r="B860" s="626" t="s">
        <v>527</v>
      </c>
      <c r="C860" s="627" t="s">
        <v>553</v>
      </c>
      <c r="D860" s="628" t="s">
        <v>554</v>
      </c>
      <c r="E860" s="627" t="s">
        <v>3581</v>
      </c>
      <c r="F860" s="628" t="s">
        <v>3582</v>
      </c>
      <c r="G860" s="627" t="s">
        <v>4926</v>
      </c>
      <c r="H860" s="627" t="s">
        <v>4927</v>
      </c>
      <c r="I860" s="629">
        <v>0.01</v>
      </c>
      <c r="J860" s="629">
        <v>10</v>
      </c>
      <c r="K860" s="630">
        <v>0.1</v>
      </c>
    </row>
    <row r="861" spans="1:11" ht="14.4" customHeight="1" x14ac:dyDescent="0.3">
      <c r="A861" s="625" t="s">
        <v>525</v>
      </c>
      <c r="B861" s="626" t="s">
        <v>527</v>
      </c>
      <c r="C861" s="627" t="s">
        <v>553</v>
      </c>
      <c r="D861" s="628" t="s">
        <v>554</v>
      </c>
      <c r="E861" s="627" t="s">
        <v>3581</v>
      </c>
      <c r="F861" s="628" t="s">
        <v>3582</v>
      </c>
      <c r="G861" s="627" t="s">
        <v>4928</v>
      </c>
      <c r="H861" s="627" t="s">
        <v>4929</v>
      </c>
      <c r="I861" s="629">
        <v>26544.3</v>
      </c>
      <c r="J861" s="629">
        <v>4</v>
      </c>
      <c r="K861" s="630">
        <v>106177.2</v>
      </c>
    </row>
    <row r="862" spans="1:11" ht="14.4" customHeight="1" x14ac:dyDescent="0.3">
      <c r="A862" s="625" t="s">
        <v>525</v>
      </c>
      <c r="B862" s="626" t="s">
        <v>527</v>
      </c>
      <c r="C862" s="627" t="s">
        <v>553</v>
      </c>
      <c r="D862" s="628" t="s">
        <v>554</v>
      </c>
      <c r="E862" s="627" t="s">
        <v>3581</v>
      </c>
      <c r="F862" s="628" t="s">
        <v>3582</v>
      </c>
      <c r="G862" s="627" t="s">
        <v>4930</v>
      </c>
      <c r="H862" s="627" t="s">
        <v>4931</v>
      </c>
      <c r="I862" s="629">
        <v>0.01</v>
      </c>
      <c r="J862" s="629">
        <v>2</v>
      </c>
      <c r="K862" s="630">
        <v>0.02</v>
      </c>
    </row>
    <row r="863" spans="1:11" ht="14.4" customHeight="1" x14ac:dyDescent="0.3">
      <c r="A863" s="625" t="s">
        <v>525</v>
      </c>
      <c r="B863" s="626" t="s">
        <v>527</v>
      </c>
      <c r="C863" s="627" t="s">
        <v>553</v>
      </c>
      <c r="D863" s="628" t="s">
        <v>554</v>
      </c>
      <c r="E863" s="627" t="s">
        <v>3581</v>
      </c>
      <c r="F863" s="628" t="s">
        <v>3582</v>
      </c>
      <c r="G863" s="627" t="s">
        <v>4932</v>
      </c>
      <c r="H863" s="627" t="s">
        <v>4933</v>
      </c>
      <c r="I863" s="629">
        <v>67713</v>
      </c>
      <c r="J863" s="629">
        <v>2</v>
      </c>
      <c r="K863" s="630">
        <v>135426</v>
      </c>
    </row>
    <row r="864" spans="1:11" ht="14.4" customHeight="1" x14ac:dyDescent="0.3">
      <c r="A864" s="625" t="s">
        <v>525</v>
      </c>
      <c r="B864" s="626" t="s">
        <v>527</v>
      </c>
      <c r="C864" s="627" t="s">
        <v>553</v>
      </c>
      <c r="D864" s="628" t="s">
        <v>554</v>
      </c>
      <c r="E864" s="627" t="s">
        <v>3581</v>
      </c>
      <c r="F864" s="628" t="s">
        <v>3582</v>
      </c>
      <c r="G864" s="627" t="s">
        <v>4934</v>
      </c>
      <c r="H864" s="627" t="s">
        <v>4935</v>
      </c>
      <c r="I864" s="629">
        <v>19590</v>
      </c>
      <c r="J864" s="629">
        <v>1</v>
      </c>
      <c r="K864" s="630">
        <v>19590</v>
      </c>
    </row>
    <row r="865" spans="1:11" ht="14.4" customHeight="1" x14ac:dyDescent="0.3">
      <c r="A865" s="625" t="s">
        <v>525</v>
      </c>
      <c r="B865" s="626" t="s">
        <v>527</v>
      </c>
      <c r="C865" s="627" t="s">
        <v>553</v>
      </c>
      <c r="D865" s="628" t="s">
        <v>554</v>
      </c>
      <c r="E865" s="627" t="s">
        <v>3581</v>
      </c>
      <c r="F865" s="628" t="s">
        <v>3582</v>
      </c>
      <c r="G865" s="627" t="s">
        <v>4936</v>
      </c>
      <c r="H865" s="627" t="s">
        <v>4937</v>
      </c>
      <c r="I865" s="629">
        <v>765438.96</v>
      </c>
      <c r="J865" s="629">
        <v>1</v>
      </c>
      <c r="K865" s="630">
        <v>765438.96</v>
      </c>
    </row>
    <row r="866" spans="1:11" ht="14.4" customHeight="1" x14ac:dyDescent="0.3">
      <c r="A866" s="625" t="s">
        <v>525</v>
      </c>
      <c r="B866" s="626" t="s">
        <v>527</v>
      </c>
      <c r="C866" s="627" t="s">
        <v>553</v>
      </c>
      <c r="D866" s="628" t="s">
        <v>554</v>
      </c>
      <c r="E866" s="627" t="s">
        <v>3581</v>
      </c>
      <c r="F866" s="628" t="s">
        <v>3582</v>
      </c>
      <c r="G866" s="627" t="s">
        <v>4938</v>
      </c>
      <c r="H866" s="627" t="s">
        <v>4939</v>
      </c>
      <c r="I866" s="629">
        <v>0.01</v>
      </c>
      <c r="J866" s="629">
        <v>2</v>
      </c>
      <c r="K866" s="630">
        <v>0.02</v>
      </c>
    </row>
    <row r="867" spans="1:11" ht="14.4" customHeight="1" x14ac:dyDescent="0.3">
      <c r="A867" s="625" t="s">
        <v>525</v>
      </c>
      <c r="B867" s="626" t="s">
        <v>527</v>
      </c>
      <c r="C867" s="627" t="s">
        <v>553</v>
      </c>
      <c r="D867" s="628" t="s">
        <v>554</v>
      </c>
      <c r="E867" s="627" t="s">
        <v>3581</v>
      </c>
      <c r="F867" s="628" t="s">
        <v>3582</v>
      </c>
      <c r="G867" s="627" t="s">
        <v>4940</v>
      </c>
      <c r="H867" s="627" t="s">
        <v>4941</v>
      </c>
      <c r="I867" s="629">
        <v>135000</v>
      </c>
      <c r="J867" s="629">
        <v>14</v>
      </c>
      <c r="K867" s="630">
        <v>1890000.04</v>
      </c>
    </row>
    <row r="868" spans="1:11" ht="14.4" customHeight="1" x14ac:dyDescent="0.3">
      <c r="A868" s="625" t="s">
        <v>525</v>
      </c>
      <c r="B868" s="626" t="s">
        <v>527</v>
      </c>
      <c r="C868" s="627" t="s">
        <v>553</v>
      </c>
      <c r="D868" s="628" t="s">
        <v>554</v>
      </c>
      <c r="E868" s="627" t="s">
        <v>3581</v>
      </c>
      <c r="F868" s="628" t="s">
        <v>3582</v>
      </c>
      <c r="G868" s="627" t="s">
        <v>4942</v>
      </c>
      <c r="H868" s="627" t="s">
        <v>4943</v>
      </c>
      <c r="I868" s="629">
        <v>0.01</v>
      </c>
      <c r="J868" s="629">
        <v>1</v>
      </c>
      <c r="K868" s="630">
        <v>0.01</v>
      </c>
    </row>
    <row r="869" spans="1:11" ht="14.4" customHeight="1" x14ac:dyDescent="0.3">
      <c r="A869" s="625" t="s">
        <v>525</v>
      </c>
      <c r="B869" s="626" t="s">
        <v>527</v>
      </c>
      <c r="C869" s="627" t="s">
        <v>553</v>
      </c>
      <c r="D869" s="628" t="s">
        <v>554</v>
      </c>
      <c r="E869" s="627" t="s">
        <v>3583</v>
      </c>
      <c r="F869" s="628" t="s">
        <v>3584</v>
      </c>
      <c r="G869" s="627" t="s">
        <v>4944</v>
      </c>
      <c r="H869" s="627" t="s">
        <v>4945</v>
      </c>
      <c r="I869" s="629">
        <v>0.17</v>
      </c>
      <c r="J869" s="629">
        <v>1</v>
      </c>
      <c r="K869" s="630">
        <v>0.17</v>
      </c>
    </row>
    <row r="870" spans="1:11" ht="14.4" customHeight="1" x14ac:dyDescent="0.3">
      <c r="A870" s="625" t="s">
        <v>525</v>
      </c>
      <c r="B870" s="626" t="s">
        <v>527</v>
      </c>
      <c r="C870" s="627" t="s">
        <v>553</v>
      </c>
      <c r="D870" s="628" t="s">
        <v>554</v>
      </c>
      <c r="E870" s="627" t="s">
        <v>3587</v>
      </c>
      <c r="F870" s="628" t="s">
        <v>3588</v>
      </c>
      <c r="G870" s="627" t="s">
        <v>4946</v>
      </c>
      <c r="H870" s="627" t="s">
        <v>4947</v>
      </c>
      <c r="I870" s="629">
        <v>3522.4180000000001</v>
      </c>
      <c r="J870" s="629">
        <v>5</v>
      </c>
      <c r="K870" s="630">
        <v>17612.09</v>
      </c>
    </row>
    <row r="871" spans="1:11" ht="14.4" customHeight="1" x14ac:dyDescent="0.3">
      <c r="A871" s="625" t="s">
        <v>525</v>
      </c>
      <c r="B871" s="626" t="s">
        <v>527</v>
      </c>
      <c r="C871" s="627" t="s">
        <v>553</v>
      </c>
      <c r="D871" s="628" t="s">
        <v>554</v>
      </c>
      <c r="E871" s="627" t="s">
        <v>3587</v>
      </c>
      <c r="F871" s="628" t="s">
        <v>3588</v>
      </c>
      <c r="G871" s="627" t="s">
        <v>4948</v>
      </c>
      <c r="H871" s="627" t="s">
        <v>4949</v>
      </c>
      <c r="I871" s="629">
        <v>41641.403333333328</v>
      </c>
      <c r="J871" s="629">
        <v>3</v>
      </c>
      <c r="K871" s="630">
        <v>124924.20999999999</v>
      </c>
    </row>
    <row r="872" spans="1:11" ht="14.4" customHeight="1" x14ac:dyDescent="0.3">
      <c r="A872" s="625" t="s">
        <v>525</v>
      </c>
      <c r="B872" s="626" t="s">
        <v>527</v>
      </c>
      <c r="C872" s="627" t="s">
        <v>553</v>
      </c>
      <c r="D872" s="628" t="s">
        <v>554</v>
      </c>
      <c r="E872" s="627" t="s">
        <v>3587</v>
      </c>
      <c r="F872" s="628" t="s">
        <v>3588</v>
      </c>
      <c r="G872" s="627" t="s">
        <v>4950</v>
      </c>
      <c r="H872" s="627" t="s">
        <v>4951</v>
      </c>
      <c r="I872" s="629">
        <v>6972.2100000000009</v>
      </c>
      <c r="J872" s="629">
        <v>5</v>
      </c>
      <c r="K872" s="630">
        <v>34861.050000000003</v>
      </c>
    </row>
    <row r="873" spans="1:11" ht="14.4" customHeight="1" x14ac:dyDescent="0.3">
      <c r="A873" s="625" t="s">
        <v>525</v>
      </c>
      <c r="B873" s="626" t="s">
        <v>527</v>
      </c>
      <c r="C873" s="627" t="s">
        <v>553</v>
      </c>
      <c r="D873" s="628" t="s">
        <v>554</v>
      </c>
      <c r="E873" s="627" t="s">
        <v>3587</v>
      </c>
      <c r="F873" s="628" t="s">
        <v>3588</v>
      </c>
      <c r="G873" s="627" t="s">
        <v>4952</v>
      </c>
      <c r="H873" s="627" t="s">
        <v>4953</v>
      </c>
      <c r="I873" s="629">
        <v>3880.6407692307694</v>
      </c>
      <c r="J873" s="629">
        <v>29</v>
      </c>
      <c r="K873" s="630">
        <v>112932.49999999999</v>
      </c>
    </row>
    <row r="874" spans="1:11" ht="14.4" customHeight="1" x14ac:dyDescent="0.3">
      <c r="A874" s="625" t="s">
        <v>525</v>
      </c>
      <c r="B874" s="626" t="s">
        <v>527</v>
      </c>
      <c r="C874" s="627" t="s">
        <v>553</v>
      </c>
      <c r="D874" s="628" t="s">
        <v>554</v>
      </c>
      <c r="E874" s="627" t="s">
        <v>3587</v>
      </c>
      <c r="F874" s="628" t="s">
        <v>3588</v>
      </c>
      <c r="G874" s="627" t="s">
        <v>4954</v>
      </c>
      <c r="H874" s="627" t="s">
        <v>4955</v>
      </c>
      <c r="I874" s="629">
        <v>1815.79</v>
      </c>
      <c r="J874" s="629">
        <v>5</v>
      </c>
      <c r="K874" s="630">
        <v>9078.9500000000007</v>
      </c>
    </row>
    <row r="875" spans="1:11" ht="14.4" customHeight="1" x14ac:dyDescent="0.3">
      <c r="A875" s="625" t="s">
        <v>525</v>
      </c>
      <c r="B875" s="626" t="s">
        <v>527</v>
      </c>
      <c r="C875" s="627" t="s">
        <v>553</v>
      </c>
      <c r="D875" s="628" t="s">
        <v>554</v>
      </c>
      <c r="E875" s="627" t="s">
        <v>3587</v>
      </c>
      <c r="F875" s="628" t="s">
        <v>3588</v>
      </c>
      <c r="G875" s="627" t="s">
        <v>4956</v>
      </c>
      <c r="H875" s="627" t="s">
        <v>4957</v>
      </c>
      <c r="I875" s="629">
        <v>5681.152727272728</v>
      </c>
      <c r="J875" s="629">
        <v>27</v>
      </c>
      <c r="K875" s="630">
        <v>154589.54999999999</v>
      </c>
    </row>
    <row r="876" spans="1:11" ht="14.4" customHeight="1" x14ac:dyDescent="0.3">
      <c r="A876" s="625" t="s">
        <v>525</v>
      </c>
      <c r="B876" s="626" t="s">
        <v>527</v>
      </c>
      <c r="C876" s="627" t="s">
        <v>553</v>
      </c>
      <c r="D876" s="628" t="s">
        <v>554</v>
      </c>
      <c r="E876" s="627" t="s">
        <v>3587</v>
      </c>
      <c r="F876" s="628" t="s">
        <v>3588</v>
      </c>
      <c r="G876" s="627" t="s">
        <v>4958</v>
      </c>
      <c r="H876" s="627" t="s">
        <v>4959</v>
      </c>
      <c r="I876" s="629">
        <v>11150</v>
      </c>
      <c r="J876" s="629">
        <v>5</v>
      </c>
      <c r="K876" s="630">
        <v>55750</v>
      </c>
    </row>
    <row r="877" spans="1:11" ht="14.4" customHeight="1" x14ac:dyDescent="0.3">
      <c r="A877" s="625" t="s">
        <v>525</v>
      </c>
      <c r="B877" s="626" t="s">
        <v>527</v>
      </c>
      <c r="C877" s="627" t="s">
        <v>553</v>
      </c>
      <c r="D877" s="628" t="s">
        <v>554</v>
      </c>
      <c r="E877" s="627" t="s">
        <v>3587</v>
      </c>
      <c r="F877" s="628" t="s">
        <v>3588</v>
      </c>
      <c r="G877" s="627" t="s">
        <v>4960</v>
      </c>
      <c r="H877" s="627" t="s">
        <v>4961</v>
      </c>
      <c r="I877" s="629">
        <v>62726.703750000001</v>
      </c>
      <c r="J877" s="629">
        <v>8</v>
      </c>
      <c r="K877" s="630">
        <v>501813.63</v>
      </c>
    </row>
    <row r="878" spans="1:11" ht="14.4" customHeight="1" x14ac:dyDescent="0.3">
      <c r="A878" s="625" t="s">
        <v>525</v>
      </c>
      <c r="B878" s="626" t="s">
        <v>527</v>
      </c>
      <c r="C878" s="627" t="s">
        <v>553</v>
      </c>
      <c r="D878" s="628" t="s">
        <v>554</v>
      </c>
      <c r="E878" s="627" t="s">
        <v>3587</v>
      </c>
      <c r="F878" s="628" t="s">
        <v>3588</v>
      </c>
      <c r="G878" s="627" t="s">
        <v>4962</v>
      </c>
      <c r="H878" s="627" t="s">
        <v>4963</v>
      </c>
      <c r="I878" s="629">
        <v>6424.99</v>
      </c>
      <c r="J878" s="629">
        <v>1</v>
      </c>
      <c r="K878" s="630">
        <v>6424.99</v>
      </c>
    </row>
    <row r="879" spans="1:11" ht="14.4" customHeight="1" x14ac:dyDescent="0.3">
      <c r="A879" s="625" t="s">
        <v>525</v>
      </c>
      <c r="B879" s="626" t="s">
        <v>527</v>
      </c>
      <c r="C879" s="627" t="s">
        <v>553</v>
      </c>
      <c r="D879" s="628" t="s">
        <v>554</v>
      </c>
      <c r="E879" s="627" t="s">
        <v>3587</v>
      </c>
      <c r="F879" s="628" t="s">
        <v>3588</v>
      </c>
      <c r="G879" s="627" t="s">
        <v>4964</v>
      </c>
      <c r="H879" s="627" t="s">
        <v>4965</v>
      </c>
      <c r="I879" s="629">
        <v>61920</v>
      </c>
      <c r="J879" s="629">
        <v>4</v>
      </c>
      <c r="K879" s="630">
        <v>247680</v>
      </c>
    </row>
    <row r="880" spans="1:11" ht="14.4" customHeight="1" x14ac:dyDescent="0.3">
      <c r="A880" s="625" t="s">
        <v>525</v>
      </c>
      <c r="B880" s="626" t="s">
        <v>527</v>
      </c>
      <c r="C880" s="627" t="s">
        <v>553</v>
      </c>
      <c r="D880" s="628" t="s">
        <v>554</v>
      </c>
      <c r="E880" s="627" t="s">
        <v>3587</v>
      </c>
      <c r="F880" s="628" t="s">
        <v>3588</v>
      </c>
      <c r="G880" s="627" t="s">
        <v>4966</v>
      </c>
      <c r="H880" s="627" t="s">
        <v>4967</v>
      </c>
      <c r="I880" s="629">
        <v>10478</v>
      </c>
      <c r="J880" s="629">
        <v>1</v>
      </c>
      <c r="K880" s="630">
        <v>10478</v>
      </c>
    </row>
    <row r="881" spans="1:11" ht="14.4" customHeight="1" x14ac:dyDescent="0.3">
      <c r="A881" s="625" t="s">
        <v>525</v>
      </c>
      <c r="B881" s="626" t="s">
        <v>527</v>
      </c>
      <c r="C881" s="627" t="s">
        <v>553</v>
      </c>
      <c r="D881" s="628" t="s">
        <v>554</v>
      </c>
      <c r="E881" s="627" t="s">
        <v>3587</v>
      </c>
      <c r="F881" s="628" t="s">
        <v>3588</v>
      </c>
      <c r="G881" s="627" t="s">
        <v>4968</v>
      </c>
      <c r="H881" s="627" t="s">
        <v>4969</v>
      </c>
      <c r="I881" s="629">
        <v>55245</v>
      </c>
      <c r="J881" s="629">
        <v>2</v>
      </c>
      <c r="K881" s="630">
        <v>110490.01</v>
      </c>
    </row>
    <row r="882" spans="1:11" ht="14.4" customHeight="1" x14ac:dyDescent="0.3">
      <c r="A882" s="625" t="s">
        <v>525</v>
      </c>
      <c r="B882" s="626" t="s">
        <v>527</v>
      </c>
      <c r="C882" s="627" t="s">
        <v>553</v>
      </c>
      <c r="D882" s="628" t="s">
        <v>554</v>
      </c>
      <c r="E882" s="627" t="s">
        <v>3587</v>
      </c>
      <c r="F882" s="628" t="s">
        <v>3588</v>
      </c>
      <c r="G882" s="627" t="s">
        <v>4970</v>
      </c>
      <c r="H882" s="627" t="s">
        <v>4971</v>
      </c>
      <c r="I882" s="629">
        <v>3993</v>
      </c>
      <c r="J882" s="629">
        <v>9</v>
      </c>
      <c r="K882" s="630">
        <v>35937</v>
      </c>
    </row>
    <row r="883" spans="1:11" ht="14.4" customHeight="1" x14ac:dyDescent="0.3">
      <c r="A883" s="625" t="s">
        <v>525</v>
      </c>
      <c r="B883" s="626" t="s">
        <v>527</v>
      </c>
      <c r="C883" s="627" t="s">
        <v>553</v>
      </c>
      <c r="D883" s="628" t="s">
        <v>554</v>
      </c>
      <c r="E883" s="627" t="s">
        <v>3589</v>
      </c>
      <c r="F883" s="628" t="s">
        <v>3590</v>
      </c>
      <c r="G883" s="627" t="s">
        <v>4972</v>
      </c>
      <c r="H883" s="627" t="s">
        <v>4973</v>
      </c>
      <c r="I883" s="629">
        <v>3796.1000000000004</v>
      </c>
      <c r="J883" s="629">
        <v>7</v>
      </c>
      <c r="K883" s="630">
        <v>26686.59</v>
      </c>
    </row>
    <row r="884" spans="1:11" ht="14.4" customHeight="1" x14ac:dyDescent="0.3">
      <c r="A884" s="625" t="s">
        <v>525</v>
      </c>
      <c r="B884" s="626" t="s">
        <v>527</v>
      </c>
      <c r="C884" s="627" t="s">
        <v>553</v>
      </c>
      <c r="D884" s="628" t="s">
        <v>554</v>
      </c>
      <c r="E884" s="627" t="s">
        <v>3593</v>
      </c>
      <c r="F884" s="628" t="s">
        <v>3594</v>
      </c>
      <c r="G884" s="627" t="s">
        <v>4974</v>
      </c>
      <c r="H884" s="627" t="s">
        <v>4975</v>
      </c>
      <c r="I884" s="629">
        <v>35.894545454545458</v>
      </c>
      <c r="J884" s="629">
        <v>1008</v>
      </c>
      <c r="K884" s="630">
        <v>35960.039999999994</v>
      </c>
    </row>
    <row r="885" spans="1:11" ht="14.4" customHeight="1" x14ac:dyDescent="0.3">
      <c r="A885" s="625" t="s">
        <v>525</v>
      </c>
      <c r="B885" s="626" t="s">
        <v>527</v>
      </c>
      <c r="C885" s="627" t="s">
        <v>553</v>
      </c>
      <c r="D885" s="628" t="s">
        <v>554</v>
      </c>
      <c r="E885" s="627" t="s">
        <v>3593</v>
      </c>
      <c r="F885" s="628" t="s">
        <v>3594</v>
      </c>
      <c r="G885" s="627" t="s">
        <v>4976</v>
      </c>
      <c r="H885" s="627" t="s">
        <v>4977</v>
      </c>
      <c r="I885" s="629">
        <v>35.619999999999997</v>
      </c>
      <c r="J885" s="629">
        <v>72</v>
      </c>
      <c r="K885" s="630">
        <v>2564.3200000000002</v>
      </c>
    </row>
    <row r="886" spans="1:11" ht="14.4" customHeight="1" x14ac:dyDescent="0.3">
      <c r="A886" s="625" t="s">
        <v>525</v>
      </c>
      <c r="B886" s="626" t="s">
        <v>527</v>
      </c>
      <c r="C886" s="627" t="s">
        <v>553</v>
      </c>
      <c r="D886" s="628" t="s">
        <v>554</v>
      </c>
      <c r="E886" s="627" t="s">
        <v>3593</v>
      </c>
      <c r="F886" s="628" t="s">
        <v>3594</v>
      </c>
      <c r="G886" s="627" t="s">
        <v>4978</v>
      </c>
      <c r="H886" s="627" t="s">
        <v>4979</v>
      </c>
      <c r="I886" s="629">
        <v>343.84999999999997</v>
      </c>
      <c r="J886" s="629">
        <v>324</v>
      </c>
      <c r="K886" s="630">
        <v>111407.40000000001</v>
      </c>
    </row>
    <row r="887" spans="1:11" ht="14.4" customHeight="1" x14ac:dyDescent="0.3">
      <c r="A887" s="625" t="s">
        <v>525</v>
      </c>
      <c r="B887" s="626" t="s">
        <v>527</v>
      </c>
      <c r="C887" s="627" t="s">
        <v>553</v>
      </c>
      <c r="D887" s="628" t="s">
        <v>554</v>
      </c>
      <c r="E887" s="627" t="s">
        <v>3593</v>
      </c>
      <c r="F887" s="628" t="s">
        <v>3594</v>
      </c>
      <c r="G887" s="627" t="s">
        <v>4980</v>
      </c>
      <c r="H887" s="627" t="s">
        <v>4981</v>
      </c>
      <c r="I887" s="629">
        <v>112.72</v>
      </c>
      <c r="J887" s="629">
        <v>12</v>
      </c>
      <c r="K887" s="630">
        <v>1352.65</v>
      </c>
    </row>
    <row r="888" spans="1:11" ht="14.4" customHeight="1" x14ac:dyDescent="0.3">
      <c r="A888" s="625" t="s">
        <v>525</v>
      </c>
      <c r="B888" s="626" t="s">
        <v>527</v>
      </c>
      <c r="C888" s="627" t="s">
        <v>553</v>
      </c>
      <c r="D888" s="628" t="s">
        <v>554</v>
      </c>
      <c r="E888" s="627" t="s">
        <v>3593</v>
      </c>
      <c r="F888" s="628" t="s">
        <v>3594</v>
      </c>
      <c r="G888" s="627" t="s">
        <v>4982</v>
      </c>
      <c r="H888" s="627" t="s">
        <v>4983</v>
      </c>
      <c r="I888" s="629">
        <v>222.36</v>
      </c>
      <c r="J888" s="629">
        <v>36</v>
      </c>
      <c r="K888" s="630">
        <v>8004.91</v>
      </c>
    </row>
    <row r="889" spans="1:11" ht="14.4" customHeight="1" x14ac:dyDescent="0.3">
      <c r="A889" s="625" t="s">
        <v>525</v>
      </c>
      <c r="B889" s="626" t="s">
        <v>527</v>
      </c>
      <c r="C889" s="627" t="s">
        <v>553</v>
      </c>
      <c r="D889" s="628" t="s">
        <v>554</v>
      </c>
      <c r="E889" s="627" t="s">
        <v>3593</v>
      </c>
      <c r="F889" s="628" t="s">
        <v>3594</v>
      </c>
      <c r="G889" s="627" t="s">
        <v>4984</v>
      </c>
      <c r="H889" s="627" t="s">
        <v>4985</v>
      </c>
      <c r="I889" s="629">
        <v>45.61</v>
      </c>
      <c r="J889" s="629">
        <v>36</v>
      </c>
      <c r="K889" s="630">
        <v>1641.86</v>
      </c>
    </row>
    <row r="890" spans="1:11" ht="14.4" customHeight="1" x14ac:dyDescent="0.3">
      <c r="A890" s="625" t="s">
        <v>525</v>
      </c>
      <c r="B890" s="626" t="s">
        <v>527</v>
      </c>
      <c r="C890" s="627" t="s">
        <v>553</v>
      </c>
      <c r="D890" s="628" t="s">
        <v>554</v>
      </c>
      <c r="E890" s="627" t="s">
        <v>3593</v>
      </c>
      <c r="F890" s="628" t="s">
        <v>3594</v>
      </c>
      <c r="G890" s="627" t="s">
        <v>4986</v>
      </c>
      <c r="H890" s="627" t="s">
        <v>4987</v>
      </c>
      <c r="I890" s="629">
        <v>350.70999999999992</v>
      </c>
      <c r="J890" s="629">
        <v>300</v>
      </c>
      <c r="K890" s="630">
        <v>104666.47</v>
      </c>
    </row>
    <row r="891" spans="1:11" ht="14.4" customHeight="1" x14ac:dyDescent="0.3">
      <c r="A891" s="625" t="s">
        <v>525</v>
      </c>
      <c r="B891" s="626" t="s">
        <v>527</v>
      </c>
      <c r="C891" s="627" t="s">
        <v>553</v>
      </c>
      <c r="D891" s="628" t="s">
        <v>554</v>
      </c>
      <c r="E891" s="627" t="s">
        <v>3593</v>
      </c>
      <c r="F891" s="628" t="s">
        <v>3594</v>
      </c>
      <c r="G891" s="627" t="s">
        <v>4988</v>
      </c>
      <c r="H891" s="627" t="s">
        <v>4989</v>
      </c>
      <c r="I891" s="629">
        <v>27.209090909090911</v>
      </c>
      <c r="J891" s="629">
        <v>900</v>
      </c>
      <c r="K891" s="630">
        <v>24486.36</v>
      </c>
    </row>
    <row r="892" spans="1:11" ht="14.4" customHeight="1" x14ac:dyDescent="0.3">
      <c r="A892" s="625" t="s">
        <v>525</v>
      </c>
      <c r="B892" s="626" t="s">
        <v>527</v>
      </c>
      <c r="C892" s="627" t="s">
        <v>553</v>
      </c>
      <c r="D892" s="628" t="s">
        <v>554</v>
      </c>
      <c r="E892" s="627" t="s">
        <v>3593</v>
      </c>
      <c r="F892" s="628" t="s">
        <v>3594</v>
      </c>
      <c r="G892" s="627" t="s">
        <v>4990</v>
      </c>
      <c r="H892" s="627" t="s">
        <v>4991</v>
      </c>
      <c r="I892" s="629">
        <v>29.699090909090902</v>
      </c>
      <c r="J892" s="629">
        <v>1060</v>
      </c>
      <c r="K892" s="630">
        <v>31478.33</v>
      </c>
    </row>
    <row r="893" spans="1:11" ht="14.4" customHeight="1" x14ac:dyDescent="0.3">
      <c r="A893" s="625" t="s">
        <v>525</v>
      </c>
      <c r="B893" s="626" t="s">
        <v>527</v>
      </c>
      <c r="C893" s="627" t="s">
        <v>553</v>
      </c>
      <c r="D893" s="628" t="s">
        <v>554</v>
      </c>
      <c r="E893" s="627" t="s">
        <v>3593</v>
      </c>
      <c r="F893" s="628" t="s">
        <v>3594</v>
      </c>
      <c r="G893" s="627" t="s">
        <v>4992</v>
      </c>
      <c r="H893" s="627" t="s">
        <v>4993</v>
      </c>
      <c r="I893" s="629">
        <v>140.37</v>
      </c>
      <c r="J893" s="629">
        <v>612</v>
      </c>
      <c r="K893" s="630">
        <v>85905.68</v>
      </c>
    </row>
    <row r="894" spans="1:11" ht="14.4" customHeight="1" x14ac:dyDescent="0.3">
      <c r="A894" s="625" t="s">
        <v>525</v>
      </c>
      <c r="B894" s="626" t="s">
        <v>527</v>
      </c>
      <c r="C894" s="627" t="s">
        <v>553</v>
      </c>
      <c r="D894" s="628" t="s">
        <v>554</v>
      </c>
      <c r="E894" s="627" t="s">
        <v>3593</v>
      </c>
      <c r="F894" s="628" t="s">
        <v>3594</v>
      </c>
      <c r="G894" s="627" t="s">
        <v>4994</v>
      </c>
      <c r="H894" s="627" t="s">
        <v>4995</v>
      </c>
      <c r="I894" s="629">
        <v>39.09454545454544</v>
      </c>
      <c r="J894" s="629">
        <v>1368</v>
      </c>
      <c r="K894" s="630">
        <v>53226.61</v>
      </c>
    </row>
    <row r="895" spans="1:11" ht="14.4" customHeight="1" x14ac:dyDescent="0.3">
      <c r="A895" s="625" t="s">
        <v>525</v>
      </c>
      <c r="B895" s="626" t="s">
        <v>527</v>
      </c>
      <c r="C895" s="627" t="s">
        <v>553</v>
      </c>
      <c r="D895" s="628" t="s">
        <v>554</v>
      </c>
      <c r="E895" s="627" t="s">
        <v>3593</v>
      </c>
      <c r="F895" s="628" t="s">
        <v>3594</v>
      </c>
      <c r="G895" s="627" t="s">
        <v>4996</v>
      </c>
      <c r="H895" s="627" t="s">
        <v>4997</v>
      </c>
      <c r="I895" s="629">
        <v>130.14909090909089</v>
      </c>
      <c r="J895" s="629">
        <v>1080</v>
      </c>
      <c r="K895" s="630">
        <v>139264.81</v>
      </c>
    </row>
    <row r="896" spans="1:11" ht="14.4" customHeight="1" x14ac:dyDescent="0.3">
      <c r="A896" s="625" t="s">
        <v>525</v>
      </c>
      <c r="B896" s="626" t="s">
        <v>527</v>
      </c>
      <c r="C896" s="627" t="s">
        <v>553</v>
      </c>
      <c r="D896" s="628" t="s">
        <v>554</v>
      </c>
      <c r="E896" s="627" t="s">
        <v>3593</v>
      </c>
      <c r="F896" s="628" t="s">
        <v>3594</v>
      </c>
      <c r="G896" s="627" t="s">
        <v>4998</v>
      </c>
      <c r="H896" s="627" t="s">
        <v>4999</v>
      </c>
      <c r="I896" s="629">
        <v>160.13999999999999</v>
      </c>
      <c r="J896" s="629">
        <v>12</v>
      </c>
      <c r="K896" s="630">
        <v>1921.65</v>
      </c>
    </row>
    <row r="897" spans="1:11" ht="14.4" customHeight="1" x14ac:dyDescent="0.3">
      <c r="A897" s="625" t="s">
        <v>525</v>
      </c>
      <c r="B897" s="626" t="s">
        <v>527</v>
      </c>
      <c r="C897" s="627" t="s">
        <v>553</v>
      </c>
      <c r="D897" s="628" t="s">
        <v>554</v>
      </c>
      <c r="E897" s="627" t="s">
        <v>3593</v>
      </c>
      <c r="F897" s="628" t="s">
        <v>3594</v>
      </c>
      <c r="G897" s="627" t="s">
        <v>5000</v>
      </c>
      <c r="H897" s="627" t="s">
        <v>5001</v>
      </c>
      <c r="I897" s="629">
        <v>26.899999999999995</v>
      </c>
      <c r="J897" s="629">
        <v>180</v>
      </c>
      <c r="K897" s="630">
        <v>4842.3500000000004</v>
      </c>
    </row>
    <row r="898" spans="1:11" ht="14.4" customHeight="1" x14ac:dyDescent="0.3">
      <c r="A898" s="625" t="s">
        <v>525</v>
      </c>
      <c r="B898" s="626" t="s">
        <v>527</v>
      </c>
      <c r="C898" s="627" t="s">
        <v>553</v>
      </c>
      <c r="D898" s="628" t="s">
        <v>554</v>
      </c>
      <c r="E898" s="627" t="s">
        <v>3593</v>
      </c>
      <c r="F898" s="628" t="s">
        <v>3594</v>
      </c>
      <c r="G898" s="627" t="s">
        <v>5002</v>
      </c>
      <c r="H898" s="627" t="s">
        <v>5003</v>
      </c>
      <c r="I898" s="629">
        <v>31.47</v>
      </c>
      <c r="J898" s="629">
        <v>40</v>
      </c>
      <c r="K898" s="630">
        <v>1258.75</v>
      </c>
    </row>
    <row r="899" spans="1:11" ht="14.4" customHeight="1" x14ac:dyDescent="0.3">
      <c r="A899" s="625" t="s">
        <v>525</v>
      </c>
      <c r="B899" s="626" t="s">
        <v>527</v>
      </c>
      <c r="C899" s="627" t="s">
        <v>553</v>
      </c>
      <c r="D899" s="628" t="s">
        <v>554</v>
      </c>
      <c r="E899" s="627" t="s">
        <v>3593</v>
      </c>
      <c r="F899" s="628" t="s">
        <v>3594</v>
      </c>
      <c r="G899" s="627" t="s">
        <v>5004</v>
      </c>
      <c r="H899" s="627" t="s">
        <v>5005</v>
      </c>
      <c r="I899" s="629">
        <v>206.07999999999998</v>
      </c>
      <c r="J899" s="629">
        <v>24</v>
      </c>
      <c r="K899" s="630">
        <v>4820.26</v>
      </c>
    </row>
    <row r="900" spans="1:11" ht="14.4" customHeight="1" x14ac:dyDescent="0.3">
      <c r="A900" s="625" t="s">
        <v>525</v>
      </c>
      <c r="B900" s="626" t="s">
        <v>527</v>
      </c>
      <c r="C900" s="627" t="s">
        <v>553</v>
      </c>
      <c r="D900" s="628" t="s">
        <v>554</v>
      </c>
      <c r="E900" s="627" t="s">
        <v>3593</v>
      </c>
      <c r="F900" s="628" t="s">
        <v>3594</v>
      </c>
      <c r="G900" s="627" t="s">
        <v>5006</v>
      </c>
      <c r="H900" s="627" t="s">
        <v>5007</v>
      </c>
      <c r="I900" s="629">
        <v>690.29</v>
      </c>
      <c r="J900" s="629">
        <v>12</v>
      </c>
      <c r="K900" s="630">
        <v>8283.43</v>
      </c>
    </row>
    <row r="901" spans="1:11" ht="14.4" customHeight="1" x14ac:dyDescent="0.3">
      <c r="A901" s="625" t="s">
        <v>525</v>
      </c>
      <c r="B901" s="626" t="s">
        <v>527</v>
      </c>
      <c r="C901" s="627" t="s">
        <v>553</v>
      </c>
      <c r="D901" s="628" t="s">
        <v>554</v>
      </c>
      <c r="E901" s="627" t="s">
        <v>3593</v>
      </c>
      <c r="F901" s="628" t="s">
        <v>3594</v>
      </c>
      <c r="G901" s="627" t="s">
        <v>5008</v>
      </c>
      <c r="H901" s="627" t="s">
        <v>5009</v>
      </c>
      <c r="I901" s="629">
        <v>167.89</v>
      </c>
      <c r="J901" s="629">
        <v>72</v>
      </c>
      <c r="K901" s="630">
        <v>11780.6</v>
      </c>
    </row>
    <row r="902" spans="1:11" ht="14.4" customHeight="1" x14ac:dyDescent="0.3">
      <c r="A902" s="625" t="s">
        <v>525</v>
      </c>
      <c r="B902" s="626" t="s">
        <v>527</v>
      </c>
      <c r="C902" s="627" t="s">
        <v>553</v>
      </c>
      <c r="D902" s="628" t="s">
        <v>554</v>
      </c>
      <c r="E902" s="627" t="s">
        <v>3593</v>
      </c>
      <c r="F902" s="628" t="s">
        <v>3594</v>
      </c>
      <c r="G902" s="627" t="s">
        <v>5010</v>
      </c>
      <c r="H902" s="627" t="s">
        <v>5011</v>
      </c>
      <c r="I902" s="629">
        <v>181.79</v>
      </c>
      <c r="J902" s="629">
        <v>72</v>
      </c>
      <c r="K902" s="630">
        <v>12756.26</v>
      </c>
    </row>
    <row r="903" spans="1:11" ht="14.4" customHeight="1" x14ac:dyDescent="0.3">
      <c r="A903" s="625" t="s">
        <v>525</v>
      </c>
      <c r="B903" s="626" t="s">
        <v>527</v>
      </c>
      <c r="C903" s="627" t="s">
        <v>553</v>
      </c>
      <c r="D903" s="628" t="s">
        <v>554</v>
      </c>
      <c r="E903" s="627" t="s">
        <v>3593</v>
      </c>
      <c r="F903" s="628" t="s">
        <v>3594</v>
      </c>
      <c r="G903" s="627" t="s">
        <v>5012</v>
      </c>
      <c r="H903" s="627" t="s">
        <v>5013</v>
      </c>
      <c r="I903" s="629">
        <v>154.38999999999999</v>
      </c>
      <c r="J903" s="629">
        <v>72</v>
      </c>
      <c r="K903" s="630">
        <v>11115.900000000001</v>
      </c>
    </row>
    <row r="904" spans="1:11" ht="14.4" customHeight="1" x14ac:dyDescent="0.3">
      <c r="A904" s="625" t="s">
        <v>525</v>
      </c>
      <c r="B904" s="626" t="s">
        <v>527</v>
      </c>
      <c r="C904" s="627" t="s">
        <v>553</v>
      </c>
      <c r="D904" s="628" t="s">
        <v>554</v>
      </c>
      <c r="E904" s="627" t="s">
        <v>3595</v>
      </c>
      <c r="F904" s="628" t="s">
        <v>3596</v>
      </c>
      <c r="G904" s="627" t="s">
        <v>3712</v>
      </c>
      <c r="H904" s="627" t="s">
        <v>3713</v>
      </c>
      <c r="I904" s="629">
        <v>0.31</v>
      </c>
      <c r="J904" s="629">
        <v>100</v>
      </c>
      <c r="K904" s="630">
        <v>31</v>
      </c>
    </row>
    <row r="905" spans="1:11" ht="14.4" customHeight="1" x14ac:dyDescent="0.3">
      <c r="A905" s="625" t="s">
        <v>525</v>
      </c>
      <c r="B905" s="626" t="s">
        <v>527</v>
      </c>
      <c r="C905" s="627" t="s">
        <v>553</v>
      </c>
      <c r="D905" s="628" t="s">
        <v>554</v>
      </c>
      <c r="E905" s="627" t="s">
        <v>3595</v>
      </c>
      <c r="F905" s="628" t="s">
        <v>3596</v>
      </c>
      <c r="G905" s="627" t="s">
        <v>3714</v>
      </c>
      <c r="H905" s="627" t="s">
        <v>3715</v>
      </c>
      <c r="I905" s="629">
        <v>0.31</v>
      </c>
      <c r="J905" s="629">
        <v>100</v>
      </c>
      <c r="K905" s="630">
        <v>31</v>
      </c>
    </row>
    <row r="906" spans="1:11" ht="14.4" customHeight="1" x14ac:dyDescent="0.3">
      <c r="A906" s="625" t="s">
        <v>525</v>
      </c>
      <c r="B906" s="626" t="s">
        <v>527</v>
      </c>
      <c r="C906" s="627" t="s">
        <v>553</v>
      </c>
      <c r="D906" s="628" t="s">
        <v>554</v>
      </c>
      <c r="E906" s="627" t="s">
        <v>3595</v>
      </c>
      <c r="F906" s="628" t="s">
        <v>3596</v>
      </c>
      <c r="G906" s="627" t="s">
        <v>5014</v>
      </c>
      <c r="H906" s="627" t="s">
        <v>5015</v>
      </c>
      <c r="I906" s="629">
        <v>10.98875</v>
      </c>
      <c r="J906" s="629">
        <v>450</v>
      </c>
      <c r="K906" s="630">
        <v>4944.4400000000005</v>
      </c>
    </row>
    <row r="907" spans="1:11" ht="14.4" customHeight="1" x14ac:dyDescent="0.3">
      <c r="A907" s="625" t="s">
        <v>525</v>
      </c>
      <c r="B907" s="626" t="s">
        <v>527</v>
      </c>
      <c r="C907" s="627" t="s">
        <v>553</v>
      </c>
      <c r="D907" s="628" t="s">
        <v>554</v>
      </c>
      <c r="E907" s="627" t="s">
        <v>3595</v>
      </c>
      <c r="F907" s="628" t="s">
        <v>3596</v>
      </c>
      <c r="G907" s="627" t="s">
        <v>5016</v>
      </c>
      <c r="H907" s="627" t="s">
        <v>5017</v>
      </c>
      <c r="I907" s="629">
        <v>10.453333333333333</v>
      </c>
      <c r="J907" s="629">
        <v>400</v>
      </c>
      <c r="K907" s="630">
        <v>4182.3999999999996</v>
      </c>
    </row>
    <row r="908" spans="1:11" ht="14.4" customHeight="1" x14ac:dyDescent="0.3">
      <c r="A908" s="625" t="s">
        <v>525</v>
      </c>
      <c r="B908" s="626" t="s">
        <v>527</v>
      </c>
      <c r="C908" s="627" t="s">
        <v>553</v>
      </c>
      <c r="D908" s="628" t="s">
        <v>554</v>
      </c>
      <c r="E908" s="627" t="s">
        <v>3595</v>
      </c>
      <c r="F908" s="628" t="s">
        <v>3596</v>
      </c>
      <c r="G908" s="627" t="s">
        <v>5018</v>
      </c>
      <c r="H908" s="627" t="s">
        <v>5019</v>
      </c>
      <c r="I908" s="629">
        <v>10.986666666666666</v>
      </c>
      <c r="J908" s="629">
        <v>150</v>
      </c>
      <c r="K908" s="630">
        <v>1647.64</v>
      </c>
    </row>
    <row r="909" spans="1:11" ht="14.4" customHeight="1" x14ac:dyDescent="0.3">
      <c r="A909" s="625" t="s">
        <v>525</v>
      </c>
      <c r="B909" s="626" t="s">
        <v>527</v>
      </c>
      <c r="C909" s="627" t="s">
        <v>553</v>
      </c>
      <c r="D909" s="628" t="s">
        <v>554</v>
      </c>
      <c r="E909" s="627" t="s">
        <v>3595</v>
      </c>
      <c r="F909" s="628" t="s">
        <v>3596</v>
      </c>
      <c r="G909" s="627" t="s">
        <v>5020</v>
      </c>
      <c r="H909" s="627" t="s">
        <v>5021</v>
      </c>
      <c r="I909" s="629">
        <v>10.986666666666666</v>
      </c>
      <c r="J909" s="629">
        <v>150</v>
      </c>
      <c r="K909" s="630">
        <v>1647.64</v>
      </c>
    </row>
    <row r="910" spans="1:11" ht="14.4" customHeight="1" x14ac:dyDescent="0.3">
      <c r="A910" s="625" t="s">
        <v>525</v>
      </c>
      <c r="B910" s="626" t="s">
        <v>527</v>
      </c>
      <c r="C910" s="627" t="s">
        <v>553</v>
      </c>
      <c r="D910" s="628" t="s">
        <v>554</v>
      </c>
      <c r="E910" s="627" t="s">
        <v>3595</v>
      </c>
      <c r="F910" s="628" t="s">
        <v>3596</v>
      </c>
      <c r="G910" s="627" t="s">
        <v>5022</v>
      </c>
      <c r="H910" s="627" t="s">
        <v>5023</v>
      </c>
      <c r="I910" s="629">
        <v>10.988000000000001</v>
      </c>
      <c r="J910" s="629">
        <v>350</v>
      </c>
      <c r="K910" s="630">
        <v>3845.34</v>
      </c>
    </row>
    <row r="911" spans="1:11" ht="14.4" customHeight="1" x14ac:dyDescent="0.3">
      <c r="A911" s="625" t="s">
        <v>525</v>
      </c>
      <c r="B911" s="626" t="s">
        <v>527</v>
      </c>
      <c r="C911" s="627" t="s">
        <v>553</v>
      </c>
      <c r="D911" s="628" t="s">
        <v>554</v>
      </c>
      <c r="E911" s="627" t="s">
        <v>3595</v>
      </c>
      <c r="F911" s="628" t="s">
        <v>3596</v>
      </c>
      <c r="G911" s="627" t="s">
        <v>5024</v>
      </c>
      <c r="H911" s="627" t="s">
        <v>5025</v>
      </c>
      <c r="I911" s="629">
        <v>10.16</v>
      </c>
      <c r="J911" s="629">
        <v>50</v>
      </c>
      <c r="K911" s="630">
        <v>508.2</v>
      </c>
    </row>
    <row r="912" spans="1:11" ht="14.4" customHeight="1" x14ac:dyDescent="0.3">
      <c r="A912" s="625" t="s">
        <v>525</v>
      </c>
      <c r="B912" s="626" t="s">
        <v>527</v>
      </c>
      <c r="C912" s="627" t="s">
        <v>553</v>
      </c>
      <c r="D912" s="628" t="s">
        <v>554</v>
      </c>
      <c r="E912" s="627" t="s">
        <v>3595</v>
      </c>
      <c r="F912" s="628" t="s">
        <v>3596</v>
      </c>
      <c r="G912" s="627" t="s">
        <v>5026</v>
      </c>
      <c r="H912" s="627" t="s">
        <v>5027</v>
      </c>
      <c r="I912" s="629">
        <v>10.99</v>
      </c>
      <c r="J912" s="629">
        <v>500</v>
      </c>
      <c r="K912" s="630">
        <v>5495</v>
      </c>
    </row>
    <row r="913" spans="1:11" ht="14.4" customHeight="1" x14ac:dyDescent="0.3">
      <c r="A913" s="625" t="s">
        <v>525</v>
      </c>
      <c r="B913" s="626" t="s">
        <v>527</v>
      </c>
      <c r="C913" s="627" t="s">
        <v>553</v>
      </c>
      <c r="D913" s="628" t="s">
        <v>554</v>
      </c>
      <c r="E913" s="627" t="s">
        <v>3595</v>
      </c>
      <c r="F913" s="628" t="s">
        <v>3596</v>
      </c>
      <c r="G913" s="627" t="s">
        <v>5028</v>
      </c>
      <c r="H913" s="627" t="s">
        <v>5029</v>
      </c>
      <c r="I913" s="629">
        <v>10.45</v>
      </c>
      <c r="J913" s="629">
        <v>100</v>
      </c>
      <c r="K913" s="630">
        <v>1045</v>
      </c>
    </row>
    <row r="914" spans="1:11" ht="14.4" customHeight="1" x14ac:dyDescent="0.3">
      <c r="A914" s="625" t="s">
        <v>525</v>
      </c>
      <c r="B914" s="626" t="s">
        <v>527</v>
      </c>
      <c r="C914" s="627" t="s">
        <v>553</v>
      </c>
      <c r="D914" s="628" t="s">
        <v>554</v>
      </c>
      <c r="E914" s="627" t="s">
        <v>3595</v>
      </c>
      <c r="F914" s="628" t="s">
        <v>3596</v>
      </c>
      <c r="G914" s="627" t="s">
        <v>3718</v>
      </c>
      <c r="H914" s="627" t="s">
        <v>3719</v>
      </c>
      <c r="I914" s="629">
        <v>0.3</v>
      </c>
      <c r="J914" s="629">
        <v>900</v>
      </c>
      <c r="K914" s="630">
        <v>270</v>
      </c>
    </row>
    <row r="915" spans="1:11" ht="14.4" customHeight="1" x14ac:dyDescent="0.3">
      <c r="A915" s="625" t="s">
        <v>525</v>
      </c>
      <c r="B915" s="626" t="s">
        <v>527</v>
      </c>
      <c r="C915" s="627" t="s">
        <v>553</v>
      </c>
      <c r="D915" s="628" t="s">
        <v>554</v>
      </c>
      <c r="E915" s="627" t="s">
        <v>3595</v>
      </c>
      <c r="F915" s="628" t="s">
        <v>3596</v>
      </c>
      <c r="G915" s="627" t="s">
        <v>3810</v>
      </c>
      <c r="H915" s="627" t="s">
        <v>3811</v>
      </c>
      <c r="I915" s="629">
        <v>47.244999999999997</v>
      </c>
      <c r="J915" s="629">
        <v>75</v>
      </c>
      <c r="K915" s="630">
        <v>3515.25</v>
      </c>
    </row>
    <row r="916" spans="1:11" ht="14.4" customHeight="1" x14ac:dyDescent="0.3">
      <c r="A916" s="625" t="s">
        <v>525</v>
      </c>
      <c r="B916" s="626" t="s">
        <v>527</v>
      </c>
      <c r="C916" s="627" t="s">
        <v>553</v>
      </c>
      <c r="D916" s="628" t="s">
        <v>554</v>
      </c>
      <c r="E916" s="627" t="s">
        <v>3595</v>
      </c>
      <c r="F916" s="628" t="s">
        <v>3596</v>
      </c>
      <c r="G916" s="627" t="s">
        <v>5030</v>
      </c>
      <c r="H916" s="627" t="s">
        <v>5031</v>
      </c>
      <c r="I916" s="629">
        <v>12871.98</v>
      </c>
      <c r="J916" s="629">
        <v>1</v>
      </c>
      <c r="K916" s="630">
        <v>12871.98</v>
      </c>
    </row>
    <row r="917" spans="1:11" ht="14.4" customHeight="1" x14ac:dyDescent="0.3">
      <c r="A917" s="625" t="s">
        <v>525</v>
      </c>
      <c r="B917" s="626" t="s">
        <v>527</v>
      </c>
      <c r="C917" s="627" t="s">
        <v>553</v>
      </c>
      <c r="D917" s="628" t="s">
        <v>554</v>
      </c>
      <c r="E917" s="627" t="s">
        <v>3597</v>
      </c>
      <c r="F917" s="628" t="s">
        <v>3598</v>
      </c>
      <c r="G917" s="627" t="s">
        <v>3720</v>
      </c>
      <c r="H917" s="627" t="s">
        <v>3721</v>
      </c>
      <c r="I917" s="629">
        <v>0.79545454545454564</v>
      </c>
      <c r="J917" s="629">
        <v>9800</v>
      </c>
      <c r="K917" s="630">
        <v>7802</v>
      </c>
    </row>
    <row r="918" spans="1:11" ht="14.4" customHeight="1" x14ac:dyDescent="0.3">
      <c r="A918" s="625" t="s">
        <v>525</v>
      </c>
      <c r="B918" s="626" t="s">
        <v>527</v>
      </c>
      <c r="C918" s="627" t="s">
        <v>553</v>
      </c>
      <c r="D918" s="628" t="s">
        <v>554</v>
      </c>
      <c r="E918" s="627" t="s">
        <v>3597</v>
      </c>
      <c r="F918" s="628" t="s">
        <v>3598</v>
      </c>
      <c r="G918" s="627" t="s">
        <v>5032</v>
      </c>
      <c r="H918" s="627" t="s">
        <v>5033</v>
      </c>
      <c r="I918" s="629">
        <v>10.55</v>
      </c>
      <c r="J918" s="629">
        <v>120</v>
      </c>
      <c r="K918" s="630">
        <v>1266.1400000000001</v>
      </c>
    </row>
    <row r="919" spans="1:11" ht="14.4" customHeight="1" x14ac:dyDescent="0.3">
      <c r="A919" s="625" t="s">
        <v>525</v>
      </c>
      <c r="B919" s="626" t="s">
        <v>527</v>
      </c>
      <c r="C919" s="627" t="s">
        <v>553</v>
      </c>
      <c r="D919" s="628" t="s">
        <v>554</v>
      </c>
      <c r="E919" s="627" t="s">
        <v>3597</v>
      </c>
      <c r="F919" s="628" t="s">
        <v>3598</v>
      </c>
      <c r="G919" s="627" t="s">
        <v>5034</v>
      </c>
      <c r="H919" s="627" t="s">
        <v>5035</v>
      </c>
      <c r="I919" s="629">
        <v>10.549999999999999</v>
      </c>
      <c r="J919" s="629">
        <v>1520</v>
      </c>
      <c r="K919" s="630">
        <v>16037.909999999998</v>
      </c>
    </row>
    <row r="920" spans="1:11" ht="14.4" customHeight="1" x14ac:dyDescent="0.3">
      <c r="A920" s="625" t="s">
        <v>525</v>
      </c>
      <c r="B920" s="626" t="s">
        <v>527</v>
      </c>
      <c r="C920" s="627" t="s">
        <v>553</v>
      </c>
      <c r="D920" s="628" t="s">
        <v>554</v>
      </c>
      <c r="E920" s="627" t="s">
        <v>3597</v>
      </c>
      <c r="F920" s="628" t="s">
        <v>3598</v>
      </c>
      <c r="G920" s="627" t="s">
        <v>5034</v>
      </c>
      <c r="H920" s="627" t="s">
        <v>5036</v>
      </c>
      <c r="I920" s="629">
        <v>10.55</v>
      </c>
      <c r="J920" s="629">
        <v>360</v>
      </c>
      <c r="K920" s="630">
        <v>3798.43</v>
      </c>
    </row>
    <row r="921" spans="1:11" ht="14.4" customHeight="1" x14ac:dyDescent="0.3">
      <c r="A921" s="625" t="s">
        <v>525</v>
      </c>
      <c r="B921" s="626" t="s">
        <v>527</v>
      </c>
      <c r="C921" s="627" t="s">
        <v>553</v>
      </c>
      <c r="D921" s="628" t="s">
        <v>554</v>
      </c>
      <c r="E921" s="627" t="s">
        <v>3597</v>
      </c>
      <c r="F921" s="628" t="s">
        <v>3598</v>
      </c>
      <c r="G921" s="627" t="s">
        <v>5037</v>
      </c>
      <c r="H921" s="627" t="s">
        <v>5038</v>
      </c>
      <c r="I921" s="629">
        <v>7.3533333333333344</v>
      </c>
      <c r="J921" s="629">
        <v>1100</v>
      </c>
      <c r="K921" s="630">
        <v>8117</v>
      </c>
    </row>
    <row r="922" spans="1:11" ht="14.4" customHeight="1" x14ac:dyDescent="0.3">
      <c r="A922" s="625" t="s">
        <v>525</v>
      </c>
      <c r="B922" s="626" t="s">
        <v>527</v>
      </c>
      <c r="C922" s="627" t="s">
        <v>553</v>
      </c>
      <c r="D922" s="628" t="s">
        <v>554</v>
      </c>
      <c r="E922" s="627" t="s">
        <v>3597</v>
      </c>
      <c r="F922" s="628" t="s">
        <v>3598</v>
      </c>
      <c r="G922" s="627" t="s">
        <v>5039</v>
      </c>
      <c r="H922" s="627" t="s">
        <v>5040</v>
      </c>
      <c r="I922" s="629">
        <v>16.21</v>
      </c>
      <c r="J922" s="629">
        <v>200</v>
      </c>
      <c r="K922" s="630">
        <v>3242.3999999999996</v>
      </c>
    </row>
    <row r="923" spans="1:11" ht="14.4" customHeight="1" x14ac:dyDescent="0.3">
      <c r="A923" s="625" t="s">
        <v>525</v>
      </c>
      <c r="B923" s="626" t="s">
        <v>527</v>
      </c>
      <c r="C923" s="627" t="s">
        <v>553</v>
      </c>
      <c r="D923" s="628" t="s">
        <v>554</v>
      </c>
      <c r="E923" s="627" t="s">
        <v>3597</v>
      </c>
      <c r="F923" s="628" t="s">
        <v>3598</v>
      </c>
      <c r="G923" s="627" t="s">
        <v>5041</v>
      </c>
      <c r="H923" s="627" t="s">
        <v>5042</v>
      </c>
      <c r="I923" s="629">
        <v>10.540000000000001</v>
      </c>
      <c r="J923" s="629">
        <v>320</v>
      </c>
      <c r="K923" s="630">
        <v>3360</v>
      </c>
    </row>
    <row r="924" spans="1:11" ht="14.4" customHeight="1" x14ac:dyDescent="0.3">
      <c r="A924" s="625" t="s">
        <v>525</v>
      </c>
      <c r="B924" s="626" t="s">
        <v>527</v>
      </c>
      <c r="C924" s="627" t="s">
        <v>553</v>
      </c>
      <c r="D924" s="628" t="s">
        <v>554</v>
      </c>
      <c r="E924" s="627" t="s">
        <v>3597</v>
      </c>
      <c r="F924" s="628" t="s">
        <v>3598</v>
      </c>
      <c r="G924" s="627" t="s">
        <v>5041</v>
      </c>
      <c r="H924" s="627" t="s">
        <v>5043</v>
      </c>
      <c r="I924" s="629">
        <v>11.01</v>
      </c>
      <c r="J924" s="629">
        <v>80</v>
      </c>
      <c r="K924" s="630">
        <v>880.8</v>
      </c>
    </row>
    <row r="925" spans="1:11" ht="14.4" customHeight="1" x14ac:dyDescent="0.3">
      <c r="A925" s="625" t="s">
        <v>525</v>
      </c>
      <c r="B925" s="626" t="s">
        <v>527</v>
      </c>
      <c r="C925" s="627" t="s">
        <v>553</v>
      </c>
      <c r="D925" s="628" t="s">
        <v>554</v>
      </c>
      <c r="E925" s="627" t="s">
        <v>3597</v>
      </c>
      <c r="F925" s="628" t="s">
        <v>3598</v>
      </c>
      <c r="G925" s="627" t="s">
        <v>3728</v>
      </c>
      <c r="H925" s="627" t="s">
        <v>3729</v>
      </c>
      <c r="I925" s="629">
        <v>10.37</v>
      </c>
      <c r="J925" s="629">
        <v>160</v>
      </c>
      <c r="K925" s="630">
        <v>1659.2</v>
      </c>
    </row>
    <row r="926" spans="1:11" ht="14.4" customHeight="1" x14ac:dyDescent="0.3">
      <c r="A926" s="625" t="s">
        <v>525</v>
      </c>
      <c r="B926" s="626" t="s">
        <v>527</v>
      </c>
      <c r="C926" s="627" t="s">
        <v>553</v>
      </c>
      <c r="D926" s="628" t="s">
        <v>554</v>
      </c>
      <c r="E926" s="627" t="s">
        <v>3597</v>
      </c>
      <c r="F926" s="628" t="s">
        <v>3598</v>
      </c>
      <c r="G926" s="627" t="s">
        <v>3730</v>
      </c>
      <c r="H926" s="627" t="s">
        <v>3731</v>
      </c>
      <c r="I926" s="629">
        <v>0.79818181818181833</v>
      </c>
      <c r="J926" s="629">
        <v>11800</v>
      </c>
      <c r="K926" s="630">
        <v>9488</v>
      </c>
    </row>
    <row r="927" spans="1:11" ht="14.4" customHeight="1" x14ac:dyDescent="0.3">
      <c r="A927" s="625" t="s">
        <v>525</v>
      </c>
      <c r="B927" s="626" t="s">
        <v>527</v>
      </c>
      <c r="C927" s="627" t="s">
        <v>553</v>
      </c>
      <c r="D927" s="628" t="s">
        <v>554</v>
      </c>
      <c r="E927" s="627" t="s">
        <v>3597</v>
      </c>
      <c r="F927" s="628" t="s">
        <v>3598</v>
      </c>
      <c r="G927" s="627" t="s">
        <v>4121</v>
      </c>
      <c r="H927" s="627" t="s">
        <v>4122</v>
      </c>
      <c r="I927" s="629">
        <v>0.79600000000000015</v>
      </c>
      <c r="J927" s="629">
        <v>4300</v>
      </c>
      <c r="K927" s="630">
        <v>3396</v>
      </c>
    </row>
    <row r="928" spans="1:11" ht="14.4" customHeight="1" x14ac:dyDescent="0.3">
      <c r="A928" s="625" t="s">
        <v>525</v>
      </c>
      <c r="B928" s="626" t="s">
        <v>527</v>
      </c>
      <c r="C928" s="627" t="s">
        <v>553</v>
      </c>
      <c r="D928" s="628" t="s">
        <v>554</v>
      </c>
      <c r="E928" s="627" t="s">
        <v>3597</v>
      </c>
      <c r="F928" s="628" t="s">
        <v>3598</v>
      </c>
      <c r="G928" s="627" t="s">
        <v>5044</v>
      </c>
      <c r="H928" s="627" t="s">
        <v>5045</v>
      </c>
      <c r="I928" s="629">
        <v>10.55</v>
      </c>
      <c r="J928" s="629">
        <v>280</v>
      </c>
      <c r="K928" s="630">
        <v>2954.34</v>
      </c>
    </row>
    <row r="929" spans="1:11" ht="14.4" customHeight="1" x14ac:dyDescent="0.3">
      <c r="A929" s="625" t="s">
        <v>525</v>
      </c>
      <c r="B929" s="626" t="s">
        <v>527</v>
      </c>
      <c r="C929" s="627" t="s">
        <v>553</v>
      </c>
      <c r="D929" s="628" t="s">
        <v>554</v>
      </c>
      <c r="E929" s="627" t="s">
        <v>3597</v>
      </c>
      <c r="F929" s="628" t="s">
        <v>3598</v>
      </c>
      <c r="G929" s="627" t="s">
        <v>5044</v>
      </c>
      <c r="H929" s="627" t="s">
        <v>5046</v>
      </c>
      <c r="I929" s="629">
        <v>10.55</v>
      </c>
      <c r="J929" s="629">
        <v>160</v>
      </c>
      <c r="K929" s="630">
        <v>1688.2</v>
      </c>
    </row>
    <row r="930" spans="1:11" ht="14.4" customHeight="1" x14ac:dyDescent="0.3">
      <c r="A930" s="625" t="s">
        <v>525</v>
      </c>
      <c r="B930" s="626" t="s">
        <v>527</v>
      </c>
      <c r="C930" s="627" t="s">
        <v>553</v>
      </c>
      <c r="D930" s="628" t="s">
        <v>554</v>
      </c>
      <c r="E930" s="627" t="s">
        <v>3597</v>
      </c>
      <c r="F930" s="628" t="s">
        <v>3598</v>
      </c>
      <c r="G930" s="627" t="s">
        <v>5047</v>
      </c>
      <c r="H930" s="627" t="s">
        <v>5048</v>
      </c>
      <c r="I930" s="629">
        <v>10.549999999999999</v>
      </c>
      <c r="J930" s="629">
        <v>1320</v>
      </c>
      <c r="K930" s="630">
        <v>13927.58</v>
      </c>
    </row>
    <row r="931" spans="1:11" ht="14.4" customHeight="1" x14ac:dyDescent="0.3">
      <c r="A931" s="625" t="s">
        <v>525</v>
      </c>
      <c r="B931" s="626" t="s">
        <v>527</v>
      </c>
      <c r="C931" s="627" t="s">
        <v>553</v>
      </c>
      <c r="D931" s="628" t="s">
        <v>554</v>
      </c>
      <c r="E931" s="627" t="s">
        <v>3597</v>
      </c>
      <c r="F931" s="628" t="s">
        <v>3598</v>
      </c>
      <c r="G931" s="627" t="s">
        <v>5047</v>
      </c>
      <c r="H931" s="627" t="s">
        <v>5049</v>
      </c>
      <c r="I931" s="629">
        <v>10.55</v>
      </c>
      <c r="J931" s="629">
        <v>400</v>
      </c>
      <c r="K931" s="630">
        <v>4220.4799999999996</v>
      </c>
    </row>
    <row r="932" spans="1:11" ht="14.4" customHeight="1" x14ac:dyDescent="0.3">
      <c r="A932" s="625" t="s">
        <v>525</v>
      </c>
      <c r="B932" s="626" t="s">
        <v>527</v>
      </c>
      <c r="C932" s="627" t="s">
        <v>553</v>
      </c>
      <c r="D932" s="628" t="s">
        <v>554</v>
      </c>
      <c r="E932" s="627" t="s">
        <v>3585</v>
      </c>
      <c r="F932" s="628" t="s">
        <v>3586</v>
      </c>
      <c r="G932" s="627" t="s">
        <v>5050</v>
      </c>
      <c r="H932" s="627" t="s">
        <v>5051</v>
      </c>
      <c r="I932" s="629">
        <v>0.01</v>
      </c>
      <c r="J932" s="629">
        <v>7</v>
      </c>
      <c r="K932" s="630">
        <v>7.0000000000000007E-2</v>
      </c>
    </row>
    <row r="933" spans="1:11" ht="14.4" customHeight="1" x14ac:dyDescent="0.3">
      <c r="A933" s="625" t="s">
        <v>525</v>
      </c>
      <c r="B933" s="626" t="s">
        <v>527</v>
      </c>
      <c r="C933" s="627" t="s">
        <v>553</v>
      </c>
      <c r="D933" s="628" t="s">
        <v>554</v>
      </c>
      <c r="E933" s="627" t="s">
        <v>3585</v>
      </c>
      <c r="F933" s="628" t="s">
        <v>3586</v>
      </c>
      <c r="G933" s="627" t="s">
        <v>5052</v>
      </c>
      <c r="H933" s="627" t="s">
        <v>5053</v>
      </c>
      <c r="I933" s="629">
        <v>301083.5</v>
      </c>
      <c r="J933" s="629">
        <v>2</v>
      </c>
      <c r="K933" s="630">
        <v>602167</v>
      </c>
    </row>
    <row r="934" spans="1:11" ht="14.4" customHeight="1" x14ac:dyDescent="0.3">
      <c r="A934" s="625" t="s">
        <v>525</v>
      </c>
      <c r="B934" s="626" t="s">
        <v>527</v>
      </c>
      <c r="C934" s="627" t="s">
        <v>553</v>
      </c>
      <c r="D934" s="628" t="s">
        <v>554</v>
      </c>
      <c r="E934" s="627" t="s">
        <v>3585</v>
      </c>
      <c r="F934" s="628" t="s">
        <v>3586</v>
      </c>
      <c r="G934" s="627" t="s">
        <v>5054</v>
      </c>
      <c r="H934" s="627" t="s">
        <v>5055</v>
      </c>
      <c r="I934" s="629">
        <v>58844.84</v>
      </c>
      <c r="J934" s="629">
        <v>4</v>
      </c>
      <c r="K934" s="630">
        <v>235379.36</v>
      </c>
    </row>
    <row r="935" spans="1:11" ht="14.4" customHeight="1" x14ac:dyDescent="0.3">
      <c r="A935" s="625" t="s">
        <v>525</v>
      </c>
      <c r="B935" s="626" t="s">
        <v>527</v>
      </c>
      <c r="C935" s="627" t="s">
        <v>553</v>
      </c>
      <c r="D935" s="628" t="s">
        <v>554</v>
      </c>
      <c r="E935" s="627" t="s">
        <v>3585</v>
      </c>
      <c r="F935" s="628" t="s">
        <v>3586</v>
      </c>
      <c r="G935" s="627" t="s">
        <v>5056</v>
      </c>
      <c r="H935" s="627" t="s">
        <v>5057</v>
      </c>
      <c r="I935" s="629">
        <v>25612.92</v>
      </c>
      <c r="J935" s="629">
        <v>4</v>
      </c>
      <c r="K935" s="630">
        <v>102451.7</v>
      </c>
    </row>
    <row r="936" spans="1:11" ht="14.4" customHeight="1" x14ac:dyDescent="0.3">
      <c r="A936" s="625" t="s">
        <v>525</v>
      </c>
      <c r="B936" s="626" t="s">
        <v>527</v>
      </c>
      <c r="C936" s="627" t="s">
        <v>553</v>
      </c>
      <c r="D936" s="628" t="s">
        <v>554</v>
      </c>
      <c r="E936" s="627" t="s">
        <v>3585</v>
      </c>
      <c r="F936" s="628" t="s">
        <v>3586</v>
      </c>
      <c r="G936" s="627" t="s">
        <v>5058</v>
      </c>
      <c r="H936" s="627" t="s">
        <v>5059</v>
      </c>
      <c r="I936" s="629">
        <v>413844.82</v>
      </c>
      <c r="J936" s="629">
        <v>1</v>
      </c>
      <c r="K936" s="630">
        <v>413844.82</v>
      </c>
    </row>
    <row r="937" spans="1:11" ht="14.4" customHeight="1" x14ac:dyDescent="0.3">
      <c r="A937" s="625" t="s">
        <v>525</v>
      </c>
      <c r="B937" s="626" t="s">
        <v>527</v>
      </c>
      <c r="C937" s="627" t="s">
        <v>553</v>
      </c>
      <c r="D937" s="628" t="s">
        <v>554</v>
      </c>
      <c r="E937" s="627" t="s">
        <v>3585</v>
      </c>
      <c r="F937" s="628" t="s">
        <v>3586</v>
      </c>
      <c r="G937" s="627" t="s">
        <v>5058</v>
      </c>
      <c r="H937" s="627" t="s">
        <v>5060</v>
      </c>
      <c r="I937" s="629">
        <v>413844.82</v>
      </c>
      <c r="J937" s="629">
        <v>1</v>
      </c>
      <c r="K937" s="630">
        <v>413844.82</v>
      </c>
    </row>
    <row r="938" spans="1:11" ht="14.4" customHeight="1" x14ac:dyDescent="0.3">
      <c r="A938" s="625" t="s">
        <v>525</v>
      </c>
      <c r="B938" s="626" t="s">
        <v>527</v>
      </c>
      <c r="C938" s="627" t="s">
        <v>553</v>
      </c>
      <c r="D938" s="628" t="s">
        <v>554</v>
      </c>
      <c r="E938" s="627" t="s">
        <v>3585</v>
      </c>
      <c r="F938" s="628" t="s">
        <v>3586</v>
      </c>
      <c r="G938" s="627" t="s">
        <v>5061</v>
      </c>
      <c r="H938" s="627" t="s">
        <v>5062</v>
      </c>
      <c r="I938" s="629">
        <v>0.01</v>
      </c>
      <c r="J938" s="629">
        <v>7</v>
      </c>
      <c r="K938" s="630">
        <v>7.0000000000000007E-2</v>
      </c>
    </row>
    <row r="939" spans="1:11" ht="14.4" customHeight="1" x14ac:dyDescent="0.3">
      <c r="A939" s="625" t="s">
        <v>525</v>
      </c>
      <c r="B939" s="626" t="s">
        <v>527</v>
      </c>
      <c r="C939" s="627" t="s">
        <v>553</v>
      </c>
      <c r="D939" s="628" t="s">
        <v>554</v>
      </c>
      <c r="E939" s="627" t="s">
        <v>3585</v>
      </c>
      <c r="F939" s="628" t="s">
        <v>3586</v>
      </c>
      <c r="G939" s="627" t="s">
        <v>5063</v>
      </c>
      <c r="H939" s="627" t="s">
        <v>5064</v>
      </c>
      <c r="I939" s="629">
        <v>0.01</v>
      </c>
      <c r="J939" s="629">
        <v>1</v>
      </c>
      <c r="K939" s="630">
        <v>0.01</v>
      </c>
    </row>
    <row r="940" spans="1:11" ht="14.4" customHeight="1" x14ac:dyDescent="0.3">
      <c r="A940" s="625" t="s">
        <v>525</v>
      </c>
      <c r="B940" s="626" t="s">
        <v>527</v>
      </c>
      <c r="C940" s="627" t="s">
        <v>553</v>
      </c>
      <c r="D940" s="628" t="s">
        <v>554</v>
      </c>
      <c r="E940" s="627" t="s">
        <v>3585</v>
      </c>
      <c r="F940" s="628" t="s">
        <v>3586</v>
      </c>
      <c r="G940" s="627" t="s">
        <v>5065</v>
      </c>
      <c r="H940" s="627" t="s">
        <v>5066</v>
      </c>
      <c r="I940" s="629">
        <v>0.01</v>
      </c>
      <c r="J940" s="629">
        <v>2</v>
      </c>
      <c r="K940" s="630">
        <v>0.02</v>
      </c>
    </row>
    <row r="941" spans="1:11" ht="14.4" customHeight="1" x14ac:dyDescent="0.3">
      <c r="A941" s="625" t="s">
        <v>525</v>
      </c>
      <c r="B941" s="626" t="s">
        <v>527</v>
      </c>
      <c r="C941" s="627" t="s">
        <v>553</v>
      </c>
      <c r="D941" s="628" t="s">
        <v>554</v>
      </c>
      <c r="E941" s="627" t="s">
        <v>3585</v>
      </c>
      <c r="F941" s="628" t="s">
        <v>3586</v>
      </c>
      <c r="G941" s="627" t="s">
        <v>5067</v>
      </c>
      <c r="H941" s="627" t="s">
        <v>5068</v>
      </c>
      <c r="I941" s="629">
        <v>0.01</v>
      </c>
      <c r="J941" s="629">
        <v>7</v>
      </c>
      <c r="K941" s="630">
        <v>7.0000000000000007E-2</v>
      </c>
    </row>
    <row r="942" spans="1:11" ht="14.4" customHeight="1" x14ac:dyDescent="0.3">
      <c r="A942" s="625" t="s">
        <v>525</v>
      </c>
      <c r="B942" s="626" t="s">
        <v>527</v>
      </c>
      <c r="C942" s="627" t="s">
        <v>553</v>
      </c>
      <c r="D942" s="628" t="s">
        <v>554</v>
      </c>
      <c r="E942" s="627" t="s">
        <v>3585</v>
      </c>
      <c r="F942" s="628" t="s">
        <v>3586</v>
      </c>
      <c r="G942" s="627" t="s">
        <v>5069</v>
      </c>
      <c r="H942" s="627" t="s">
        <v>4923</v>
      </c>
      <c r="I942" s="629">
        <v>0.01</v>
      </c>
      <c r="J942" s="629">
        <v>5</v>
      </c>
      <c r="K942" s="630">
        <v>0.05</v>
      </c>
    </row>
    <row r="943" spans="1:11" ht="14.4" customHeight="1" x14ac:dyDescent="0.3">
      <c r="A943" s="625" t="s">
        <v>525</v>
      </c>
      <c r="B943" s="626" t="s">
        <v>527</v>
      </c>
      <c r="C943" s="627" t="s">
        <v>553</v>
      </c>
      <c r="D943" s="628" t="s">
        <v>554</v>
      </c>
      <c r="E943" s="627" t="s">
        <v>3585</v>
      </c>
      <c r="F943" s="628" t="s">
        <v>3586</v>
      </c>
      <c r="G943" s="627" t="s">
        <v>5070</v>
      </c>
      <c r="H943" s="627" t="s">
        <v>5071</v>
      </c>
      <c r="I943" s="629">
        <v>59683.819999999992</v>
      </c>
      <c r="J943" s="629">
        <v>10</v>
      </c>
      <c r="K943" s="630">
        <v>596838.18000000005</v>
      </c>
    </row>
    <row r="944" spans="1:11" ht="14.4" customHeight="1" x14ac:dyDescent="0.3">
      <c r="A944" s="625" t="s">
        <v>525</v>
      </c>
      <c r="B944" s="626" t="s">
        <v>527</v>
      </c>
      <c r="C944" s="627" t="s">
        <v>553</v>
      </c>
      <c r="D944" s="628" t="s">
        <v>554</v>
      </c>
      <c r="E944" s="627" t="s">
        <v>3585</v>
      </c>
      <c r="F944" s="628" t="s">
        <v>3586</v>
      </c>
      <c r="G944" s="627" t="s">
        <v>5072</v>
      </c>
      <c r="H944" s="627" t="s">
        <v>5073</v>
      </c>
      <c r="I944" s="629">
        <v>0.01</v>
      </c>
      <c r="J944" s="629">
        <v>5</v>
      </c>
      <c r="K944" s="630">
        <v>0.05</v>
      </c>
    </row>
    <row r="945" spans="1:11" ht="14.4" customHeight="1" x14ac:dyDescent="0.3">
      <c r="A945" s="625" t="s">
        <v>525</v>
      </c>
      <c r="B945" s="626" t="s">
        <v>527</v>
      </c>
      <c r="C945" s="627" t="s">
        <v>553</v>
      </c>
      <c r="D945" s="628" t="s">
        <v>554</v>
      </c>
      <c r="E945" s="627" t="s">
        <v>3585</v>
      </c>
      <c r="F945" s="628" t="s">
        <v>3586</v>
      </c>
      <c r="G945" s="627" t="s">
        <v>5074</v>
      </c>
      <c r="H945" s="627" t="s">
        <v>5075</v>
      </c>
      <c r="I945" s="629">
        <v>361801.32400000002</v>
      </c>
      <c r="J945" s="629">
        <v>5</v>
      </c>
      <c r="K945" s="630">
        <v>1809006.62</v>
      </c>
    </row>
    <row r="946" spans="1:11" ht="14.4" customHeight="1" x14ac:dyDescent="0.3">
      <c r="A946" s="625" t="s">
        <v>525</v>
      </c>
      <c r="B946" s="626" t="s">
        <v>527</v>
      </c>
      <c r="C946" s="627" t="s">
        <v>553</v>
      </c>
      <c r="D946" s="628" t="s">
        <v>554</v>
      </c>
      <c r="E946" s="627" t="s">
        <v>3585</v>
      </c>
      <c r="F946" s="628" t="s">
        <v>3586</v>
      </c>
      <c r="G946" s="627" t="s">
        <v>5076</v>
      </c>
      <c r="H946" s="627" t="s">
        <v>5077</v>
      </c>
      <c r="I946" s="629">
        <v>0.01</v>
      </c>
      <c r="J946" s="629">
        <v>5</v>
      </c>
      <c r="K946" s="630">
        <v>0.05</v>
      </c>
    </row>
    <row r="947" spans="1:11" ht="14.4" customHeight="1" x14ac:dyDescent="0.3">
      <c r="A947" s="625" t="s">
        <v>525</v>
      </c>
      <c r="B947" s="626" t="s">
        <v>527</v>
      </c>
      <c r="C947" s="627" t="s">
        <v>553</v>
      </c>
      <c r="D947" s="628" t="s">
        <v>554</v>
      </c>
      <c r="E947" s="627" t="s">
        <v>3585</v>
      </c>
      <c r="F947" s="628" t="s">
        <v>3586</v>
      </c>
      <c r="G947" s="627" t="s">
        <v>5078</v>
      </c>
      <c r="H947" s="627" t="s">
        <v>5079</v>
      </c>
      <c r="I947" s="629">
        <v>0</v>
      </c>
      <c r="J947" s="629">
        <v>4</v>
      </c>
      <c r="K947" s="630">
        <v>0.01</v>
      </c>
    </row>
    <row r="948" spans="1:11" ht="14.4" customHeight="1" x14ac:dyDescent="0.3">
      <c r="A948" s="625" t="s">
        <v>525</v>
      </c>
      <c r="B948" s="626" t="s">
        <v>527</v>
      </c>
      <c r="C948" s="627" t="s">
        <v>553</v>
      </c>
      <c r="D948" s="628" t="s">
        <v>554</v>
      </c>
      <c r="E948" s="627" t="s">
        <v>3585</v>
      </c>
      <c r="F948" s="628" t="s">
        <v>3586</v>
      </c>
      <c r="G948" s="627" t="s">
        <v>5080</v>
      </c>
      <c r="H948" s="627" t="s">
        <v>4929</v>
      </c>
      <c r="I948" s="629">
        <v>26544.3</v>
      </c>
      <c r="J948" s="629">
        <v>6</v>
      </c>
      <c r="K948" s="630">
        <v>159265.79999999999</v>
      </c>
    </row>
    <row r="949" spans="1:11" ht="14.4" customHeight="1" x14ac:dyDescent="0.3">
      <c r="A949" s="625" t="s">
        <v>525</v>
      </c>
      <c r="B949" s="626" t="s">
        <v>527</v>
      </c>
      <c r="C949" s="627" t="s">
        <v>553</v>
      </c>
      <c r="D949" s="628" t="s">
        <v>554</v>
      </c>
      <c r="E949" s="627" t="s">
        <v>3585</v>
      </c>
      <c r="F949" s="628" t="s">
        <v>3586</v>
      </c>
      <c r="G949" s="627" t="s">
        <v>5081</v>
      </c>
      <c r="H949" s="627" t="s">
        <v>5082</v>
      </c>
      <c r="I949" s="629">
        <v>263626.5</v>
      </c>
      <c r="J949" s="629">
        <v>1</v>
      </c>
      <c r="K949" s="630">
        <v>263626.5</v>
      </c>
    </row>
    <row r="950" spans="1:11" ht="14.4" customHeight="1" x14ac:dyDescent="0.3">
      <c r="A950" s="625" t="s">
        <v>525</v>
      </c>
      <c r="B950" s="626" t="s">
        <v>527</v>
      </c>
      <c r="C950" s="627" t="s">
        <v>553</v>
      </c>
      <c r="D950" s="628" t="s">
        <v>554</v>
      </c>
      <c r="E950" s="627" t="s">
        <v>3585</v>
      </c>
      <c r="F950" s="628" t="s">
        <v>3586</v>
      </c>
      <c r="G950" s="627" t="s">
        <v>5083</v>
      </c>
      <c r="H950" s="627" t="s">
        <v>5084</v>
      </c>
      <c r="I950" s="629">
        <v>1127.83</v>
      </c>
      <c r="J950" s="629">
        <v>1</v>
      </c>
      <c r="K950" s="630">
        <v>1127.83</v>
      </c>
    </row>
    <row r="951" spans="1:11" ht="14.4" customHeight="1" x14ac:dyDescent="0.3">
      <c r="A951" s="625" t="s">
        <v>525</v>
      </c>
      <c r="B951" s="626" t="s">
        <v>527</v>
      </c>
      <c r="C951" s="627" t="s">
        <v>553</v>
      </c>
      <c r="D951" s="628" t="s">
        <v>554</v>
      </c>
      <c r="E951" s="627" t="s">
        <v>3585</v>
      </c>
      <c r="F951" s="628" t="s">
        <v>3586</v>
      </c>
      <c r="G951" s="627" t="s">
        <v>5085</v>
      </c>
      <c r="H951" s="627" t="s">
        <v>5086</v>
      </c>
      <c r="I951" s="629">
        <v>366627.99</v>
      </c>
      <c r="J951" s="629">
        <v>1</v>
      </c>
      <c r="K951" s="630">
        <v>366627.99</v>
      </c>
    </row>
    <row r="952" spans="1:11" ht="14.4" customHeight="1" thickBot="1" x14ac:dyDescent="0.35">
      <c r="A952" s="631" t="s">
        <v>525</v>
      </c>
      <c r="B952" s="632" t="s">
        <v>527</v>
      </c>
      <c r="C952" s="633" t="s">
        <v>553</v>
      </c>
      <c r="D952" s="634" t="s">
        <v>554</v>
      </c>
      <c r="E952" s="633" t="s">
        <v>3585</v>
      </c>
      <c r="F952" s="634" t="s">
        <v>3586</v>
      </c>
      <c r="G952" s="633" t="s">
        <v>5087</v>
      </c>
      <c r="H952" s="633" t="s">
        <v>5088</v>
      </c>
      <c r="I952" s="635">
        <v>60231</v>
      </c>
      <c r="J952" s="635">
        <v>2</v>
      </c>
      <c r="K952" s="636">
        <v>120462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110" customWidth="1"/>
    <col min="2" max="2" width="4.44140625" style="113" customWidth="1"/>
    <col min="3" max="3" width="4" style="114" customWidth="1"/>
    <col min="4" max="4" width="26" style="115" customWidth="1"/>
    <col min="5" max="6" width="10.6640625" style="115" customWidth="1"/>
    <col min="7" max="9" width="10.6640625" style="116" customWidth="1"/>
    <col min="10" max="10" width="10.6640625" style="117" customWidth="1"/>
    <col min="11" max="16384" width="8.88671875" style="110"/>
  </cols>
  <sheetData>
    <row r="1" spans="1:10" ht="18.600000000000001" customHeight="1" thickBot="1" x14ac:dyDescent="0.4">
      <c r="A1" s="500" t="s">
        <v>221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4.4" customHeight="1" thickBot="1" x14ac:dyDescent="0.3">
      <c r="A2" s="580" t="s">
        <v>297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4.4" customHeight="1" thickBot="1" x14ac:dyDescent="0.3">
      <c r="A3" s="502" t="s">
        <v>217</v>
      </c>
      <c r="B3" s="503"/>
      <c r="C3" s="503"/>
      <c r="D3" s="504"/>
      <c r="E3" s="508" t="s">
        <v>105</v>
      </c>
      <c r="F3" s="509"/>
      <c r="G3" s="510" t="s">
        <v>106</v>
      </c>
      <c r="H3" s="509"/>
      <c r="I3" s="510" t="s">
        <v>107</v>
      </c>
      <c r="J3" s="511"/>
    </row>
    <row r="4" spans="1:10" s="112" customFormat="1" ht="14.4" customHeight="1" thickBot="1" x14ac:dyDescent="0.35">
      <c r="A4" s="505"/>
      <c r="B4" s="506"/>
      <c r="C4" s="506"/>
      <c r="D4" s="507"/>
      <c r="E4" s="709" t="s">
        <v>108</v>
      </c>
      <c r="F4" s="709" t="s">
        <v>109</v>
      </c>
      <c r="G4" s="710" t="s">
        <v>109</v>
      </c>
      <c r="H4" s="711" t="s">
        <v>110</v>
      </c>
      <c r="I4" s="710" t="s">
        <v>6</v>
      </c>
      <c r="J4" s="712" t="s">
        <v>110</v>
      </c>
    </row>
    <row r="5" spans="1:10" ht="14.4" customHeight="1" x14ac:dyDescent="0.3">
      <c r="A5" s="187"/>
      <c r="B5" s="188" t="s">
        <v>100</v>
      </c>
      <c r="C5" s="189"/>
      <c r="D5" s="706"/>
      <c r="E5" s="714">
        <v>12</v>
      </c>
      <c r="F5" s="697"/>
      <c r="G5" s="713">
        <v>12</v>
      </c>
      <c r="H5" s="735"/>
      <c r="I5" s="713">
        <v>11.19</v>
      </c>
      <c r="J5" s="737"/>
    </row>
    <row r="6" spans="1:10" ht="14.4" customHeight="1" x14ac:dyDescent="0.3">
      <c r="A6" s="190"/>
      <c r="B6" s="191" t="s">
        <v>111</v>
      </c>
      <c r="C6" s="192"/>
      <c r="D6" s="707"/>
      <c r="E6" s="715">
        <v>10.727272727272727</v>
      </c>
      <c r="F6" s="698"/>
      <c r="G6" s="699">
        <v>12</v>
      </c>
      <c r="H6" s="736"/>
      <c r="I6" s="699">
        <v>11.19</v>
      </c>
      <c r="J6" s="738"/>
    </row>
    <row r="7" spans="1:10" ht="14.4" hidden="1" customHeight="1" x14ac:dyDescent="0.3">
      <c r="A7" s="190"/>
      <c r="B7" s="191"/>
      <c r="C7" s="192" t="s">
        <v>102</v>
      </c>
      <c r="D7" s="707"/>
      <c r="E7" s="716">
        <v>0</v>
      </c>
      <c r="F7" s="700"/>
      <c r="G7" s="701">
        <v>0</v>
      </c>
      <c r="H7" s="702"/>
      <c r="I7" s="701">
        <v>0</v>
      </c>
      <c r="J7" s="724"/>
    </row>
    <row r="8" spans="1:10" ht="14.4" hidden="1" customHeight="1" x14ac:dyDescent="0.3">
      <c r="A8" s="190"/>
      <c r="B8" s="191"/>
      <c r="C8" s="192" t="s">
        <v>103</v>
      </c>
      <c r="D8" s="707"/>
      <c r="E8" s="716">
        <v>0</v>
      </c>
      <c r="F8" s="700"/>
      <c r="G8" s="701">
        <v>0</v>
      </c>
      <c r="H8" s="702"/>
      <c r="I8" s="701">
        <v>0</v>
      </c>
      <c r="J8" s="724"/>
    </row>
    <row r="9" spans="1:10" ht="14.4" customHeight="1" x14ac:dyDescent="0.3">
      <c r="A9" s="193" t="s">
        <v>112</v>
      </c>
      <c r="B9" s="194"/>
      <c r="C9" s="192"/>
      <c r="D9" s="707"/>
      <c r="E9" s="717">
        <v>31200</v>
      </c>
      <c r="F9" s="701">
        <v>2826</v>
      </c>
      <c r="G9" s="694">
        <f>G11+G19+G27</f>
        <v>2135</v>
      </c>
      <c r="H9" s="703">
        <f>G9-F9</f>
        <v>-691</v>
      </c>
      <c r="I9" s="694">
        <f>I11+I19+I27</f>
        <v>26592</v>
      </c>
      <c r="J9" s="725">
        <f>I9-E9</f>
        <v>-4608</v>
      </c>
    </row>
    <row r="10" spans="1:10" ht="14.4" hidden="1" customHeight="1" x14ac:dyDescent="0.3">
      <c r="A10" s="190"/>
      <c r="B10" s="195"/>
      <c r="C10" s="192" t="s">
        <v>113</v>
      </c>
      <c r="D10" s="707"/>
      <c r="E10" s="729"/>
      <c r="F10" s="732"/>
      <c r="G10" s="695">
        <f>G29+G32</f>
        <v>127</v>
      </c>
      <c r="H10" s="732"/>
      <c r="I10" s="695">
        <f>I29+I32</f>
        <v>3972</v>
      </c>
      <c r="J10" s="739"/>
    </row>
    <row r="11" spans="1:10" ht="14.4" customHeight="1" x14ac:dyDescent="0.3">
      <c r="A11" s="190"/>
      <c r="B11" s="195" t="s">
        <v>114</v>
      </c>
      <c r="C11" s="192"/>
      <c r="D11" s="707"/>
      <c r="E11" s="730"/>
      <c r="F11" s="733"/>
      <c r="G11" s="695">
        <f>G12+G13</f>
        <v>2016</v>
      </c>
      <c r="H11" s="733"/>
      <c r="I11" s="695">
        <f>I12+I13</f>
        <v>21408</v>
      </c>
      <c r="J11" s="740"/>
    </row>
    <row r="12" spans="1:10" ht="14.4" hidden="1" customHeight="1" x14ac:dyDescent="0.3">
      <c r="A12" s="190"/>
      <c r="B12" s="191"/>
      <c r="C12" s="192" t="s">
        <v>115</v>
      </c>
      <c r="D12" s="707"/>
      <c r="E12" s="730"/>
      <c r="F12" s="733"/>
      <c r="G12" s="701">
        <v>40</v>
      </c>
      <c r="H12" s="733"/>
      <c r="I12" s="701">
        <v>1992</v>
      </c>
      <c r="J12" s="740"/>
    </row>
    <row r="13" spans="1:10" ht="14.4" hidden="1" customHeight="1" x14ac:dyDescent="0.3">
      <c r="A13" s="190"/>
      <c r="B13" s="191"/>
      <c r="C13" s="192" t="s">
        <v>116</v>
      </c>
      <c r="D13" s="707"/>
      <c r="E13" s="730"/>
      <c r="F13" s="733"/>
      <c r="G13" s="701">
        <v>1976</v>
      </c>
      <c r="H13" s="733"/>
      <c r="I13" s="701">
        <v>19416</v>
      </c>
      <c r="J13" s="740"/>
    </row>
    <row r="14" spans="1:10" ht="14.4" hidden="1" customHeight="1" x14ac:dyDescent="0.3">
      <c r="A14" s="190"/>
      <c r="B14" s="191"/>
      <c r="C14" s="192" t="s">
        <v>117</v>
      </c>
      <c r="D14" s="707"/>
      <c r="E14" s="730"/>
      <c r="F14" s="733"/>
      <c r="G14" s="701"/>
      <c r="H14" s="733"/>
      <c r="I14" s="701"/>
      <c r="J14" s="740"/>
    </row>
    <row r="15" spans="1:10" ht="14.4" hidden="1" customHeight="1" x14ac:dyDescent="0.3">
      <c r="A15" s="190"/>
      <c r="B15" s="191"/>
      <c r="C15" s="192" t="s">
        <v>118</v>
      </c>
      <c r="D15" s="707"/>
      <c r="E15" s="730"/>
      <c r="F15" s="733"/>
      <c r="G15" s="701"/>
      <c r="H15" s="733"/>
      <c r="I15" s="701"/>
      <c r="J15" s="740"/>
    </row>
    <row r="16" spans="1:10" ht="14.4" hidden="1" customHeight="1" x14ac:dyDescent="0.3">
      <c r="A16" s="190"/>
      <c r="B16" s="191"/>
      <c r="C16" s="192" t="s">
        <v>119</v>
      </c>
      <c r="D16" s="707"/>
      <c r="E16" s="730"/>
      <c r="F16" s="733"/>
      <c r="G16" s="701"/>
      <c r="H16" s="733"/>
      <c r="I16" s="701"/>
      <c r="J16" s="740"/>
    </row>
    <row r="17" spans="1:10" ht="14.4" hidden="1" customHeight="1" x14ac:dyDescent="0.3">
      <c r="A17" s="190"/>
      <c r="B17" s="191"/>
      <c r="C17" s="192" t="s">
        <v>120</v>
      </c>
      <c r="D17" s="707"/>
      <c r="E17" s="730"/>
      <c r="F17" s="733"/>
      <c r="G17" s="701"/>
      <c r="H17" s="733"/>
      <c r="I17" s="701"/>
      <c r="J17" s="740"/>
    </row>
    <row r="18" spans="1:10" ht="14.4" hidden="1" customHeight="1" x14ac:dyDescent="0.3">
      <c r="A18" s="190"/>
      <c r="B18" s="191"/>
      <c r="C18" s="192" t="s">
        <v>121</v>
      </c>
      <c r="D18" s="707"/>
      <c r="E18" s="730"/>
      <c r="F18" s="733"/>
      <c r="G18" s="701"/>
      <c r="H18" s="733"/>
      <c r="I18" s="701"/>
      <c r="J18" s="740"/>
    </row>
    <row r="19" spans="1:10" ht="14.4" customHeight="1" x14ac:dyDescent="0.3">
      <c r="A19" s="190"/>
      <c r="B19" s="195" t="s">
        <v>122</v>
      </c>
      <c r="C19" s="192"/>
      <c r="D19" s="707"/>
      <c r="E19" s="730"/>
      <c r="F19" s="733"/>
      <c r="G19" s="695">
        <f>G20+G21+G24</f>
        <v>119</v>
      </c>
      <c r="H19" s="733"/>
      <c r="I19" s="695">
        <f>I20+I21+I24</f>
        <v>5184</v>
      </c>
      <c r="J19" s="740"/>
    </row>
    <row r="20" spans="1:10" ht="14.4" customHeight="1" x14ac:dyDescent="0.3">
      <c r="A20" s="190"/>
      <c r="B20" s="191"/>
      <c r="C20" s="192" t="s">
        <v>123</v>
      </c>
      <c r="D20" s="707"/>
      <c r="E20" s="730"/>
      <c r="F20" s="733"/>
      <c r="G20" s="701">
        <v>0</v>
      </c>
      <c r="H20" s="733"/>
      <c r="I20" s="701">
        <v>0</v>
      </c>
      <c r="J20" s="740"/>
    </row>
    <row r="21" spans="1:10" ht="14.4" customHeight="1" x14ac:dyDescent="0.3">
      <c r="A21" s="190"/>
      <c r="B21" s="191"/>
      <c r="C21" s="192" t="s">
        <v>124</v>
      </c>
      <c r="D21" s="707"/>
      <c r="E21" s="730"/>
      <c r="F21" s="733"/>
      <c r="G21" s="701">
        <v>83</v>
      </c>
      <c r="H21" s="733"/>
      <c r="I21" s="701">
        <v>3227</v>
      </c>
      <c r="J21" s="740"/>
    </row>
    <row r="22" spans="1:10" ht="14.4" hidden="1" customHeight="1" x14ac:dyDescent="0.3">
      <c r="A22" s="190"/>
      <c r="B22" s="191"/>
      <c r="C22" s="192"/>
      <c r="D22" s="707" t="s">
        <v>125</v>
      </c>
      <c r="E22" s="730"/>
      <c r="F22" s="733"/>
      <c r="G22" s="701">
        <v>0</v>
      </c>
      <c r="H22" s="733"/>
      <c r="I22" s="701">
        <v>0</v>
      </c>
      <c r="J22" s="740"/>
    </row>
    <row r="23" spans="1:10" ht="14.4" hidden="1" customHeight="1" x14ac:dyDescent="0.3">
      <c r="A23" s="190"/>
      <c r="B23" s="191"/>
      <c r="C23" s="192"/>
      <c r="D23" s="707" t="s">
        <v>126</v>
      </c>
      <c r="E23" s="730"/>
      <c r="F23" s="733"/>
      <c r="G23" s="701">
        <v>0</v>
      </c>
      <c r="H23" s="733"/>
      <c r="I23" s="701">
        <v>0</v>
      </c>
      <c r="J23" s="740"/>
    </row>
    <row r="24" spans="1:10" ht="14.4" customHeight="1" x14ac:dyDescent="0.3">
      <c r="A24" s="190"/>
      <c r="B24" s="191"/>
      <c r="C24" s="192" t="s">
        <v>127</v>
      </c>
      <c r="D24" s="707"/>
      <c r="E24" s="730"/>
      <c r="F24" s="733"/>
      <c r="G24" s="701">
        <v>36</v>
      </c>
      <c r="H24" s="733"/>
      <c r="I24" s="701">
        <v>1957</v>
      </c>
      <c r="J24" s="740"/>
    </row>
    <row r="25" spans="1:10" ht="14.4" hidden="1" customHeight="1" x14ac:dyDescent="0.3">
      <c r="A25" s="190"/>
      <c r="B25" s="191"/>
      <c r="C25" s="192"/>
      <c r="D25" s="707" t="s">
        <v>128</v>
      </c>
      <c r="E25" s="730"/>
      <c r="F25" s="733"/>
      <c r="G25" s="701">
        <v>0</v>
      </c>
      <c r="H25" s="733"/>
      <c r="I25" s="701">
        <v>0</v>
      </c>
      <c r="J25" s="740"/>
    </row>
    <row r="26" spans="1:10" ht="14.4" hidden="1" customHeight="1" x14ac:dyDescent="0.3">
      <c r="A26" s="190"/>
      <c r="B26" s="191"/>
      <c r="C26" s="192"/>
      <c r="D26" s="707" t="s">
        <v>129</v>
      </c>
      <c r="E26" s="730"/>
      <c r="F26" s="733"/>
      <c r="G26" s="701">
        <v>0</v>
      </c>
      <c r="H26" s="733"/>
      <c r="I26" s="701">
        <v>0</v>
      </c>
      <c r="J26" s="740"/>
    </row>
    <row r="27" spans="1:10" ht="14.4" customHeight="1" x14ac:dyDescent="0.3">
      <c r="A27" s="190"/>
      <c r="B27" s="195" t="s">
        <v>130</v>
      </c>
      <c r="C27" s="192"/>
      <c r="D27" s="707"/>
      <c r="E27" s="730"/>
      <c r="F27" s="733"/>
      <c r="G27" s="695">
        <f>G28+G29+G30</f>
        <v>0</v>
      </c>
      <c r="H27" s="733"/>
      <c r="I27" s="695">
        <f>I28+I29+I30</f>
        <v>0</v>
      </c>
      <c r="J27" s="740"/>
    </row>
    <row r="28" spans="1:10" ht="14.4" hidden="1" customHeight="1" x14ac:dyDescent="0.3">
      <c r="A28" s="190"/>
      <c r="B28" s="191"/>
      <c r="C28" s="192" t="s">
        <v>131</v>
      </c>
      <c r="D28" s="707"/>
      <c r="E28" s="730"/>
      <c r="F28" s="733"/>
      <c r="G28" s="701">
        <v>0</v>
      </c>
      <c r="H28" s="733"/>
      <c r="I28" s="701">
        <v>0</v>
      </c>
      <c r="J28" s="740"/>
    </row>
    <row r="29" spans="1:10" ht="14.4" hidden="1" customHeight="1" x14ac:dyDescent="0.3">
      <c r="A29" s="190"/>
      <c r="B29" s="191"/>
      <c r="C29" s="192" t="s">
        <v>132</v>
      </c>
      <c r="D29" s="707"/>
      <c r="E29" s="730"/>
      <c r="F29" s="733"/>
      <c r="G29" s="701">
        <v>0</v>
      </c>
      <c r="H29" s="733"/>
      <c r="I29" s="701">
        <v>0</v>
      </c>
      <c r="J29" s="740"/>
    </row>
    <row r="30" spans="1:10" ht="14.4" hidden="1" customHeight="1" x14ac:dyDescent="0.3">
      <c r="A30" s="190"/>
      <c r="B30" s="191"/>
      <c r="C30" s="192" t="s">
        <v>133</v>
      </c>
      <c r="D30" s="707"/>
      <c r="E30" s="730"/>
      <c r="F30" s="733"/>
      <c r="G30" s="701">
        <v>0</v>
      </c>
      <c r="H30" s="733"/>
      <c r="I30" s="701">
        <v>0</v>
      </c>
      <c r="J30" s="740"/>
    </row>
    <row r="31" spans="1:10" ht="14.4" customHeight="1" x14ac:dyDescent="0.3">
      <c r="A31" s="190"/>
      <c r="B31" s="196" t="s">
        <v>134</v>
      </c>
      <c r="C31" s="192"/>
      <c r="D31" s="707"/>
      <c r="E31" s="730"/>
      <c r="F31" s="733"/>
      <c r="G31" s="696">
        <v>112</v>
      </c>
      <c r="H31" s="733"/>
      <c r="I31" s="696">
        <v>4454</v>
      </c>
      <c r="J31" s="740"/>
    </row>
    <row r="32" spans="1:10" ht="14.4" customHeight="1" x14ac:dyDescent="0.3">
      <c r="A32" s="190"/>
      <c r="B32" s="196" t="s">
        <v>135</v>
      </c>
      <c r="C32" s="192"/>
      <c r="D32" s="707"/>
      <c r="E32" s="731"/>
      <c r="F32" s="734"/>
      <c r="G32" s="696">
        <v>127</v>
      </c>
      <c r="H32" s="734"/>
      <c r="I32" s="696">
        <v>3972</v>
      </c>
      <c r="J32" s="741"/>
    </row>
    <row r="33" spans="1:10" ht="14.4" hidden="1" customHeight="1" x14ac:dyDescent="0.3">
      <c r="A33" s="190"/>
      <c r="B33" s="196" t="s">
        <v>136</v>
      </c>
      <c r="C33" s="192"/>
      <c r="D33" s="707"/>
      <c r="E33" s="718"/>
      <c r="F33" s="704"/>
      <c r="G33" s="696">
        <v>0</v>
      </c>
      <c r="H33" s="704"/>
      <c r="I33" s="696">
        <v>0</v>
      </c>
      <c r="J33" s="726"/>
    </row>
    <row r="34" spans="1:10" ht="14.4" customHeight="1" x14ac:dyDescent="0.3">
      <c r="A34" s="190" t="s">
        <v>137</v>
      </c>
      <c r="B34" s="191"/>
      <c r="C34" s="192"/>
      <c r="D34" s="707"/>
      <c r="E34" s="719">
        <v>0</v>
      </c>
      <c r="F34" s="705">
        <v>0</v>
      </c>
      <c r="G34" s="705">
        <v>0</v>
      </c>
      <c r="H34" s="705">
        <f>G34-F34</f>
        <v>0</v>
      </c>
      <c r="I34" s="705">
        <v>7</v>
      </c>
      <c r="J34" s="727">
        <f>I34-E34</f>
        <v>7</v>
      </c>
    </row>
    <row r="35" spans="1:10" ht="14.4" customHeight="1" x14ac:dyDescent="0.3">
      <c r="A35" s="190"/>
      <c r="B35" s="191"/>
      <c r="C35" s="192" t="s">
        <v>113</v>
      </c>
      <c r="D35" s="707"/>
      <c r="E35" s="719">
        <v>0</v>
      </c>
      <c r="F35" s="705">
        <v>0</v>
      </c>
      <c r="G35" s="701">
        <v>0</v>
      </c>
      <c r="H35" s="705">
        <f>G35-F35</f>
        <v>0</v>
      </c>
      <c r="I35" s="703">
        <v>7</v>
      </c>
      <c r="J35" s="727">
        <f>I35-E35</f>
        <v>7</v>
      </c>
    </row>
    <row r="36" spans="1:10" ht="14.4" customHeight="1" thickBot="1" x14ac:dyDescent="0.35">
      <c r="A36" s="197" t="s">
        <v>138</v>
      </c>
      <c r="B36" s="198"/>
      <c r="C36" s="199"/>
      <c r="D36" s="708"/>
      <c r="E36" s="720">
        <v>12604000</v>
      </c>
      <c r="F36" s="721">
        <f>E36/12</f>
        <v>1050333.3333333333</v>
      </c>
      <c r="G36" s="722">
        <v>953367</v>
      </c>
      <c r="H36" s="723">
        <f>G36-F36</f>
        <v>-96966.333333333256</v>
      </c>
      <c r="I36" s="723">
        <v>10669912</v>
      </c>
      <c r="J36" s="728">
        <v>-883754.66666666605</v>
      </c>
    </row>
  </sheetData>
  <mergeCells count="15">
    <mergeCell ref="A1:J1"/>
    <mergeCell ref="A3:D4"/>
    <mergeCell ref="E3:F3"/>
    <mergeCell ref="G3:H3"/>
    <mergeCell ref="I3:J3"/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</mergeCells>
  <conditionalFormatting sqref="J5:J8 J36 J33">
    <cfRule type="cellIs" dxfId="19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9" bestFit="1" customWidth="1"/>
    <col min="2" max="25" width="4.77734375" style="69" customWidth="1"/>
    <col min="26" max="26" width="1.6640625" style="69" customWidth="1"/>
    <col min="27" max="29" width="8.33203125" style="69" customWidth="1"/>
    <col min="30" max="30" width="1.6640625" style="69" customWidth="1"/>
    <col min="31" max="33" width="8.33203125" style="69" customWidth="1"/>
    <col min="34" max="34" width="1.6640625" style="69" customWidth="1"/>
    <col min="35" max="37" width="8.33203125" style="69" customWidth="1"/>
    <col min="38" max="38" width="8.88671875" style="69"/>
    <col min="39" max="39" width="4" style="69" bestFit="1" customWidth="1"/>
    <col min="40" max="16384" width="8.88671875" style="69"/>
  </cols>
  <sheetData>
    <row r="1" spans="1:39" ht="18.600000000000001" customHeight="1" thickBot="1" x14ac:dyDescent="0.4">
      <c r="A1" s="451" t="s">
        <v>5089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  <c r="AJ1" s="440"/>
      <c r="AK1" s="440"/>
      <c r="AL1" s="118"/>
      <c r="AM1" s="118"/>
    </row>
    <row r="2" spans="1:39" ht="14.4" customHeight="1" x14ac:dyDescent="0.3">
      <c r="A2" s="580" t="s">
        <v>297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8"/>
      <c r="AM2" s="118"/>
    </row>
    <row r="3" spans="1:39" ht="14.4" customHeight="1" x14ac:dyDescent="0.3">
      <c r="A3" s="120"/>
      <c r="B3" s="121">
        <v>0</v>
      </c>
      <c r="C3" s="121">
        <v>1</v>
      </c>
      <c r="D3" s="121">
        <v>2</v>
      </c>
      <c r="E3" s="121">
        <v>3</v>
      </c>
      <c r="F3" s="121">
        <v>4</v>
      </c>
      <c r="G3" s="121">
        <v>5</v>
      </c>
      <c r="H3" s="121">
        <v>6</v>
      </c>
      <c r="I3" s="121">
        <v>7</v>
      </c>
      <c r="J3" s="121">
        <v>8</v>
      </c>
      <c r="K3" s="121">
        <v>9</v>
      </c>
      <c r="L3" s="121">
        <v>10</v>
      </c>
      <c r="M3" s="121">
        <v>11</v>
      </c>
      <c r="N3" s="121">
        <v>12</v>
      </c>
      <c r="O3" s="121">
        <v>13</v>
      </c>
      <c r="P3" s="121">
        <v>14</v>
      </c>
      <c r="Q3" s="121">
        <v>15</v>
      </c>
      <c r="R3" s="121">
        <v>16</v>
      </c>
      <c r="S3" s="121">
        <v>17</v>
      </c>
      <c r="T3" s="121">
        <v>18</v>
      </c>
      <c r="U3" s="121">
        <v>19</v>
      </c>
      <c r="V3" s="121">
        <v>20</v>
      </c>
      <c r="W3" s="121">
        <v>21</v>
      </c>
      <c r="X3" s="121">
        <v>22</v>
      </c>
      <c r="Y3" s="121">
        <v>23</v>
      </c>
      <c r="Z3" s="122"/>
      <c r="AA3" s="123" t="s">
        <v>90</v>
      </c>
      <c r="AB3" s="122"/>
      <c r="AC3" s="122"/>
      <c r="AD3" s="120"/>
      <c r="AE3" s="124" t="s">
        <v>91</v>
      </c>
      <c r="AF3" s="125"/>
      <c r="AG3" s="125"/>
      <c r="AH3" s="125"/>
      <c r="AI3" s="124" t="s">
        <v>92</v>
      </c>
      <c r="AJ3" s="125"/>
      <c r="AK3" s="125"/>
      <c r="AL3" s="118"/>
      <c r="AM3" s="118"/>
    </row>
    <row r="4" spans="1:39" ht="14.4" customHeight="1" x14ac:dyDescent="0.3">
      <c r="A4" s="200" t="s">
        <v>93</v>
      </c>
      <c r="B4" s="760">
        <v>2</v>
      </c>
      <c r="C4" s="760">
        <v>2</v>
      </c>
      <c r="D4" s="760">
        <v>2</v>
      </c>
      <c r="E4" s="760">
        <v>2</v>
      </c>
      <c r="F4" s="760">
        <v>2</v>
      </c>
      <c r="G4" s="760">
        <v>2</v>
      </c>
      <c r="H4" s="760">
        <v>2</v>
      </c>
      <c r="I4" s="761">
        <v>10</v>
      </c>
      <c r="J4" s="762">
        <v>10</v>
      </c>
      <c r="K4" s="762">
        <v>10</v>
      </c>
      <c r="L4" s="762">
        <v>10</v>
      </c>
      <c r="M4" s="762">
        <v>10</v>
      </c>
      <c r="N4" s="762">
        <v>10</v>
      </c>
      <c r="O4" s="762">
        <v>10</v>
      </c>
      <c r="P4" s="762">
        <v>10</v>
      </c>
      <c r="Q4" s="760">
        <v>1</v>
      </c>
      <c r="R4" s="760">
        <v>2</v>
      </c>
      <c r="S4" s="760">
        <v>2</v>
      </c>
      <c r="T4" s="760">
        <v>2</v>
      </c>
      <c r="U4" s="760">
        <v>2</v>
      </c>
      <c r="V4" s="760">
        <v>2</v>
      </c>
      <c r="W4" s="760">
        <v>2</v>
      </c>
      <c r="X4" s="760">
        <v>2</v>
      </c>
      <c r="Y4" s="760">
        <v>2</v>
      </c>
      <c r="Z4" s="742"/>
      <c r="AA4" s="743">
        <f t="shared" ref="AA4:AA10" si="0">SUM(B4:Y4)</f>
        <v>111</v>
      </c>
      <c r="AB4" s="744">
        <f>SUM(AA4:AA8)</f>
        <v>555</v>
      </c>
      <c r="AC4" s="745">
        <f>SUM(AA4:AA10)</f>
        <v>651</v>
      </c>
      <c r="AD4" s="746"/>
      <c r="AE4" s="743">
        <f t="shared" ref="AE4:AE10" si="1">AI4/12</f>
        <v>481</v>
      </c>
      <c r="AF4" s="744">
        <f>SUM(AE4:AE8)</f>
        <v>2405</v>
      </c>
      <c r="AG4" s="745">
        <f>SUM(AE4:AE10)</f>
        <v>2821</v>
      </c>
      <c r="AH4" s="747"/>
      <c r="AI4" s="743">
        <f t="shared" ref="AI4:AI10" si="2">AA4*52</f>
        <v>5772</v>
      </c>
      <c r="AJ4" s="744">
        <f>SUM(AI4:AI8)</f>
        <v>28860</v>
      </c>
      <c r="AK4" s="745">
        <f>SUM(AI4:AI10)</f>
        <v>33852</v>
      </c>
      <c r="AL4" s="118"/>
      <c r="AM4" s="118"/>
    </row>
    <row r="5" spans="1:39" ht="14.4" customHeight="1" x14ac:dyDescent="0.3">
      <c r="A5" s="200" t="s">
        <v>94</v>
      </c>
      <c r="B5" s="760">
        <v>2</v>
      </c>
      <c r="C5" s="760">
        <v>2</v>
      </c>
      <c r="D5" s="760">
        <v>2</v>
      </c>
      <c r="E5" s="760">
        <v>2</v>
      </c>
      <c r="F5" s="760">
        <v>2</v>
      </c>
      <c r="G5" s="760">
        <v>2</v>
      </c>
      <c r="H5" s="760">
        <v>2</v>
      </c>
      <c r="I5" s="761">
        <v>10</v>
      </c>
      <c r="J5" s="762">
        <v>10</v>
      </c>
      <c r="K5" s="762">
        <v>10</v>
      </c>
      <c r="L5" s="762">
        <v>10</v>
      </c>
      <c r="M5" s="762">
        <v>10</v>
      </c>
      <c r="N5" s="762">
        <v>10</v>
      </c>
      <c r="O5" s="762">
        <v>10</v>
      </c>
      <c r="P5" s="762">
        <v>10</v>
      </c>
      <c r="Q5" s="760">
        <v>1</v>
      </c>
      <c r="R5" s="760">
        <v>2</v>
      </c>
      <c r="S5" s="760">
        <v>2</v>
      </c>
      <c r="T5" s="760">
        <v>2</v>
      </c>
      <c r="U5" s="760">
        <v>2</v>
      </c>
      <c r="V5" s="760">
        <v>2</v>
      </c>
      <c r="W5" s="760">
        <v>2</v>
      </c>
      <c r="X5" s="760">
        <v>2</v>
      </c>
      <c r="Y5" s="760">
        <v>2</v>
      </c>
      <c r="Z5" s="742"/>
      <c r="AA5" s="743">
        <f t="shared" si="0"/>
        <v>111</v>
      </c>
      <c r="AB5" s="748"/>
      <c r="AC5" s="749"/>
      <c r="AD5" s="746"/>
      <c r="AE5" s="743">
        <f t="shared" si="1"/>
        <v>481</v>
      </c>
      <c r="AF5" s="748"/>
      <c r="AG5" s="749"/>
      <c r="AH5" s="747"/>
      <c r="AI5" s="743">
        <f t="shared" si="2"/>
        <v>5772</v>
      </c>
      <c r="AJ5" s="748"/>
      <c r="AK5" s="749"/>
      <c r="AL5" s="118"/>
      <c r="AM5" s="118"/>
    </row>
    <row r="6" spans="1:39" ht="14.4" customHeight="1" x14ac:dyDescent="0.3">
      <c r="A6" s="200" t="s">
        <v>95</v>
      </c>
      <c r="B6" s="760">
        <v>2</v>
      </c>
      <c r="C6" s="760">
        <v>2</v>
      </c>
      <c r="D6" s="760">
        <v>2</v>
      </c>
      <c r="E6" s="760">
        <v>2</v>
      </c>
      <c r="F6" s="760">
        <v>2</v>
      </c>
      <c r="G6" s="760">
        <v>2</v>
      </c>
      <c r="H6" s="760">
        <v>2</v>
      </c>
      <c r="I6" s="761">
        <v>10</v>
      </c>
      <c r="J6" s="762">
        <v>10</v>
      </c>
      <c r="K6" s="762">
        <v>10</v>
      </c>
      <c r="L6" s="762">
        <v>10</v>
      </c>
      <c r="M6" s="762">
        <v>10</v>
      </c>
      <c r="N6" s="762">
        <v>10</v>
      </c>
      <c r="O6" s="762">
        <v>10</v>
      </c>
      <c r="P6" s="762">
        <v>10</v>
      </c>
      <c r="Q6" s="760">
        <v>1</v>
      </c>
      <c r="R6" s="760">
        <v>2</v>
      </c>
      <c r="S6" s="760">
        <v>2</v>
      </c>
      <c r="T6" s="760">
        <v>2</v>
      </c>
      <c r="U6" s="760">
        <v>2</v>
      </c>
      <c r="V6" s="760">
        <v>2</v>
      </c>
      <c r="W6" s="760">
        <v>2</v>
      </c>
      <c r="X6" s="760">
        <v>2</v>
      </c>
      <c r="Y6" s="760">
        <v>2</v>
      </c>
      <c r="Z6" s="742"/>
      <c r="AA6" s="743">
        <f t="shared" si="0"/>
        <v>111</v>
      </c>
      <c r="AB6" s="748"/>
      <c r="AC6" s="749"/>
      <c r="AD6" s="746"/>
      <c r="AE6" s="743">
        <f t="shared" si="1"/>
        <v>481</v>
      </c>
      <c r="AF6" s="748"/>
      <c r="AG6" s="749"/>
      <c r="AH6" s="747"/>
      <c r="AI6" s="743">
        <f t="shared" si="2"/>
        <v>5772</v>
      </c>
      <c r="AJ6" s="748"/>
      <c r="AK6" s="749"/>
      <c r="AL6" s="118"/>
      <c r="AM6" s="118"/>
    </row>
    <row r="7" spans="1:39" ht="14.4" customHeight="1" x14ac:dyDescent="0.3">
      <c r="A7" s="200" t="s">
        <v>96</v>
      </c>
      <c r="B7" s="760">
        <v>2</v>
      </c>
      <c r="C7" s="760">
        <v>2</v>
      </c>
      <c r="D7" s="760">
        <v>2</v>
      </c>
      <c r="E7" s="760">
        <v>2</v>
      </c>
      <c r="F7" s="760">
        <v>2</v>
      </c>
      <c r="G7" s="760">
        <v>2</v>
      </c>
      <c r="H7" s="760">
        <v>2</v>
      </c>
      <c r="I7" s="761">
        <v>10</v>
      </c>
      <c r="J7" s="762">
        <v>10</v>
      </c>
      <c r="K7" s="762">
        <v>10</v>
      </c>
      <c r="L7" s="762">
        <v>10</v>
      </c>
      <c r="M7" s="762">
        <v>10</v>
      </c>
      <c r="N7" s="762">
        <v>10</v>
      </c>
      <c r="O7" s="762">
        <v>10</v>
      </c>
      <c r="P7" s="762">
        <v>10</v>
      </c>
      <c r="Q7" s="760">
        <v>1</v>
      </c>
      <c r="R7" s="760">
        <v>2</v>
      </c>
      <c r="S7" s="760">
        <v>2</v>
      </c>
      <c r="T7" s="760">
        <v>2</v>
      </c>
      <c r="U7" s="760">
        <v>2</v>
      </c>
      <c r="V7" s="760">
        <v>2</v>
      </c>
      <c r="W7" s="760">
        <v>2</v>
      </c>
      <c r="X7" s="760">
        <v>2</v>
      </c>
      <c r="Y7" s="760">
        <v>2</v>
      </c>
      <c r="Z7" s="742"/>
      <c r="AA7" s="743">
        <f t="shared" si="0"/>
        <v>111</v>
      </c>
      <c r="AB7" s="748"/>
      <c r="AC7" s="749"/>
      <c r="AD7" s="746"/>
      <c r="AE7" s="743">
        <f t="shared" si="1"/>
        <v>481</v>
      </c>
      <c r="AF7" s="748"/>
      <c r="AG7" s="749"/>
      <c r="AH7" s="747"/>
      <c r="AI7" s="743">
        <f t="shared" si="2"/>
        <v>5772</v>
      </c>
      <c r="AJ7" s="748"/>
      <c r="AK7" s="749"/>
      <c r="AL7" s="118"/>
      <c r="AM7" s="118"/>
    </row>
    <row r="8" spans="1:39" ht="14.4" customHeight="1" x14ac:dyDescent="0.3">
      <c r="A8" s="200" t="s">
        <v>97</v>
      </c>
      <c r="B8" s="760">
        <v>2</v>
      </c>
      <c r="C8" s="760">
        <v>2</v>
      </c>
      <c r="D8" s="760">
        <v>2</v>
      </c>
      <c r="E8" s="760">
        <v>2</v>
      </c>
      <c r="F8" s="760">
        <v>2</v>
      </c>
      <c r="G8" s="760">
        <v>2</v>
      </c>
      <c r="H8" s="760">
        <v>2</v>
      </c>
      <c r="I8" s="761">
        <v>10</v>
      </c>
      <c r="J8" s="762">
        <v>10</v>
      </c>
      <c r="K8" s="762">
        <v>10</v>
      </c>
      <c r="L8" s="762">
        <v>10</v>
      </c>
      <c r="M8" s="762">
        <v>10</v>
      </c>
      <c r="N8" s="762">
        <v>10</v>
      </c>
      <c r="O8" s="762">
        <v>10</v>
      </c>
      <c r="P8" s="762">
        <v>10</v>
      </c>
      <c r="Q8" s="760">
        <v>1</v>
      </c>
      <c r="R8" s="760">
        <v>2</v>
      </c>
      <c r="S8" s="760">
        <v>2</v>
      </c>
      <c r="T8" s="760">
        <v>2</v>
      </c>
      <c r="U8" s="760">
        <v>2</v>
      </c>
      <c r="V8" s="760">
        <v>2</v>
      </c>
      <c r="W8" s="760">
        <v>2</v>
      </c>
      <c r="X8" s="760">
        <v>2</v>
      </c>
      <c r="Y8" s="760">
        <v>2</v>
      </c>
      <c r="Z8" s="742"/>
      <c r="AA8" s="743">
        <f t="shared" si="0"/>
        <v>111</v>
      </c>
      <c r="AB8" s="748"/>
      <c r="AC8" s="749"/>
      <c r="AD8" s="746"/>
      <c r="AE8" s="743">
        <f t="shared" si="1"/>
        <v>481</v>
      </c>
      <c r="AF8" s="748"/>
      <c r="AG8" s="749"/>
      <c r="AH8" s="747"/>
      <c r="AI8" s="743">
        <f t="shared" si="2"/>
        <v>5772</v>
      </c>
      <c r="AJ8" s="748"/>
      <c r="AK8" s="749"/>
      <c r="AL8" s="118"/>
      <c r="AM8" s="118"/>
    </row>
    <row r="9" spans="1:39" ht="14.4" customHeight="1" x14ac:dyDescent="0.3">
      <c r="A9" s="203" t="s">
        <v>98</v>
      </c>
      <c r="B9" s="760">
        <v>2</v>
      </c>
      <c r="C9" s="760">
        <v>2</v>
      </c>
      <c r="D9" s="760">
        <v>2</v>
      </c>
      <c r="E9" s="760">
        <v>2</v>
      </c>
      <c r="F9" s="760">
        <v>2</v>
      </c>
      <c r="G9" s="760">
        <v>2</v>
      </c>
      <c r="H9" s="760">
        <v>2</v>
      </c>
      <c r="I9" s="760">
        <v>2</v>
      </c>
      <c r="J9" s="760">
        <v>2</v>
      </c>
      <c r="K9" s="760">
        <v>2</v>
      </c>
      <c r="L9" s="760">
        <v>2</v>
      </c>
      <c r="M9" s="760">
        <v>2</v>
      </c>
      <c r="N9" s="760">
        <v>2</v>
      </c>
      <c r="O9" s="760">
        <v>2</v>
      </c>
      <c r="P9" s="760">
        <v>2</v>
      </c>
      <c r="Q9" s="760">
        <v>2</v>
      </c>
      <c r="R9" s="760">
        <v>2</v>
      </c>
      <c r="S9" s="760">
        <v>2</v>
      </c>
      <c r="T9" s="760">
        <v>2</v>
      </c>
      <c r="U9" s="760">
        <v>2</v>
      </c>
      <c r="V9" s="760">
        <v>2</v>
      </c>
      <c r="W9" s="760">
        <v>2</v>
      </c>
      <c r="X9" s="760">
        <v>2</v>
      </c>
      <c r="Y9" s="760">
        <v>2</v>
      </c>
      <c r="Z9" s="742"/>
      <c r="AA9" s="750">
        <f t="shared" si="0"/>
        <v>48</v>
      </c>
      <c r="AB9" s="751">
        <f>SUM(AA9:AA10)</f>
        <v>96</v>
      </c>
      <c r="AC9" s="749"/>
      <c r="AD9" s="746"/>
      <c r="AE9" s="750">
        <f t="shared" si="1"/>
        <v>208</v>
      </c>
      <c r="AF9" s="751">
        <f>SUM(AE9:AE10)</f>
        <v>416</v>
      </c>
      <c r="AG9" s="749"/>
      <c r="AH9" s="747"/>
      <c r="AI9" s="750">
        <f t="shared" si="2"/>
        <v>2496</v>
      </c>
      <c r="AJ9" s="751">
        <f>SUM(AI9:AI10)</f>
        <v>4992</v>
      </c>
      <c r="AK9" s="749"/>
      <c r="AL9" s="118"/>
      <c r="AM9" s="118"/>
    </row>
    <row r="10" spans="1:39" ht="14.4" customHeight="1" x14ac:dyDescent="0.3">
      <c r="A10" s="203" t="s">
        <v>99</v>
      </c>
      <c r="B10" s="760">
        <v>2</v>
      </c>
      <c r="C10" s="760">
        <v>2</v>
      </c>
      <c r="D10" s="760">
        <v>2</v>
      </c>
      <c r="E10" s="760">
        <v>2</v>
      </c>
      <c r="F10" s="760">
        <v>2</v>
      </c>
      <c r="G10" s="760">
        <v>2</v>
      </c>
      <c r="H10" s="760">
        <v>2</v>
      </c>
      <c r="I10" s="760">
        <v>2</v>
      </c>
      <c r="J10" s="760">
        <v>2</v>
      </c>
      <c r="K10" s="760">
        <v>2</v>
      </c>
      <c r="L10" s="760">
        <v>2</v>
      </c>
      <c r="M10" s="760">
        <v>2</v>
      </c>
      <c r="N10" s="760">
        <v>2</v>
      </c>
      <c r="O10" s="760">
        <v>2</v>
      </c>
      <c r="P10" s="760">
        <v>2</v>
      </c>
      <c r="Q10" s="760">
        <v>2</v>
      </c>
      <c r="R10" s="760">
        <v>2</v>
      </c>
      <c r="S10" s="760">
        <v>2</v>
      </c>
      <c r="T10" s="760">
        <v>2</v>
      </c>
      <c r="U10" s="760">
        <v>2</v>
      </c>
      <c r="V10" s="760">
        <v>2</v>
      </c>
      <c r="W10" s="760">
        <v>2</v>
      </c>
      <c r="X10" s="760">
        <v>2</v>
      </c>
      <c r="Y10" s="760">
        <v>2</v>
      </c>
      <c r="Z10" s="742"/>
      <c r="AA10" s="750">
        <f t="shared" si="0"/>
        <v>48</v>
      </c>
      <c r="AB10" s="752"/>
      <c r="AC10" s="749"/>
      <c r="AD10" s="746"/>
      <c r="AE10" s="750">
        <f t="shared" si="1"/>
        <v>208</v>
      </c>
      <c r="AF10" s="752"/>
      <c r="AG10" s="749"/>
      <c r="AH10" s="747"/>
      <c r="AI10" s="750">
        <f t="shared" si="2"/>
        <v>2496</v>
      </c>
      <c r="AJ10" s="752"/>
      <c r="AK10" s="749"/>
      <c r="AL10" s="118"/>
      <c r="AM10" s="118"/>
    </row>
    <row r="11" spans="1:39" ht="14.4" customHeight="1" x14ac:dyDescent="0.3">
      <c r="A11" s="201"/>
      <c r="B11" s="746"/>
      <c r="C11" s="746"/>
      <c r="D11" s="746"/>
      <c r="E11" s="746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6"/>
      <c r="Q11" s="746"/>
      <c r="R11" s="746"/>
      <c r="S11" s="746"/>
      <c r="T11" s="746"/>
      <c r="U11" s="746"/>
      <c r="V11" s="746"/>
      <c r="W11" s="746"/>
      <c r="X11" s="746"/>
      <c r="Y11" s="746"/>
      <c r="Z11" s="753"/>
      <c r="AA11" s="753"/>
      <c r="AB11" s="753"/>
      <c r="AC11" s="753"/>
      <c r="AD11" s="754"/>
      <c r="AE11" s="746"/>
      <c r="AF11" s="746"/>
      <c r="AG11" s="746"/>
      <c r="AH11" s="746"/>
      <c r="AI11" s="746"/>
      <c r="AJ11" s="746"/>
      <c r="AK11" s="746"/>
      <c r="AL11" s="118"/>
      <c r="AM11" s="118"/>
    </row>
    <row r="12" spans="1:39" ht="14.4" customHeight="1" x14ac:dyDescent="0.3">
      <c r="A12" s="201"/>
      <c r="B12" s="746" t="s">
        <v>100</v>
      </c>
      <c r="C12" s="746"/>
      <c r="D12" s="746"/>
      <c r="E12" s="746"/>
      <c r="F12" s="746"/>
      <c r="G12" s="746"/>
      <c r="H12" s="755"/>
      <c r="I12" s="746"/>
      <c r="J12" s="763">
        <v>10</v>
      </c>
      <c r="K12" s="746"/>
      <c r="L12" s="746"/>
      <c r="M12" s="746"/>
      <c r="N12" s="746"/>
      <c r="O12" s="746"/>
      <c r="P12" s="746"/>
      <c r="Q12" s="746"/>
      <c r="R12" s="746"/>
      <c r="S12" s="746"/>
      <c r="T12" s="746"/>
      <c r="U12" s="746"/>
      <c r="V12" s="746"/>
      <c r="W12" s="746"/>
      <c r="X12" s="746"/>
      <c r="Y12" s="746"/>
      <c r="Z12" s="756"/>
      <c r="AA12" s="756"/>
      <c r="AB12" s="756"/>
      <c r="AC12" s="756"/>
      <c r="AD12" s="757"/>
      <c r="AE12" s="746"/>
      <c r="AF12" s="746"/>
      <c r="AG12" s="746"/>
      <c r="AH12" s="746"/>
      <c r="AI12" s="746"/>
      <c r="AJ12" s="746"/>
      <c r="AK12" s="746"/>
      <c r="AL12" s="118"/>
      <c r="AM12" s="118"/>
    </row>
    <row r="13" spans="1:39" ht="14.4" customHeight="1" x14ac:dyDescent="0.3">
      <c r="A13" s="201"/>
      <c r="B13" s="746" t="s">
        <v>101</v>
      </c>
      <c r="C13" s="746"/>
      <c r="D13" s="746"/>
      <c r="E13" s="746"/>
      <c r="F13" s="746"/>
      <c r="G13" s="746"/>
      <c r="H13" s="755"/>
      <c r="I13" s="746"/>
      <c r="J13" s="746">
        <v>10</v>
      </c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2"/>
      <c r="AA13" s="742"/>
      <c r="AB13" s="742"/>
      <c r="AC13" s="742"/>
      <c r="AD13" s="746"/>
      <c r="AE13" s="746"/>
      <c r="AF13" s="746"/>
      <c r="AG13" s="746"/>
      <c r="AH13" s="746"/>
      <c r="AI13" s="746"/>
      <c r="AJ13" s="746"/>
      <c r="AK13" s="746"/>
      <c r="AL13" s="118"/>
      <c r="AM13" s="118"/>
    </row>
    <row r="14" spans="1:39" ht="14.4" customHeight="1" x14ac:dyDescent="0.3">
      <c r="A14" s="201"/>
      <c r="B14" s="746"/>
      <c r="C14" s="758" t="s">
        <v>102</v>
      </c>
      <c r="D14" s="746"/>
      <c r="E14" s="746"/>
      <c r="F14" s="746"/>
      <c r="G14" s="746"/>
      <c r="H14" s="755"/>
      <c r="I14" s="746"/>
      <c r="J14" s="764">
        <v>1</v>
      </c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/>
      <c r="W14" s="746"/>
      <c r="X14" s="746"/>
      <c r="Y14" s="746"/>
      <c r="Z14" s="746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118"/>
      <c r="AM14" s="118"/>
    </row>
    <row r="15" spans="1:39" ht="14.4" customHeight="1" x14ac:dyDescent="0.3">
      <c r="A15" s="201"/>
      <c r="B15" s="746"/>
      <c r="C15" s="758" t="s">
        <v>103</v>
      </c>
      <c r="D15" s="746"/>
      <c r="E15" s="746"/>
      <c r="F15" s="746"/>
      <c r="G15" s="746"/>
      <c r="H15" s="759"/>
      <c r="I15" s="746"/>
      <c r="J15" s="765">
        <v>0</v>
      </c>
      <c r="K15" s="746"/>
      <c r="L15" s="746"/>
      <c r="M15" s="746"/>
      <c r="N15" s="746"/>
      <c r="O15" s="746"/>
      <c r="P15" s="746"/>
      <c r="Q15" s="746"/>
      <c r="R15" s="746"/>
      <c r="S15" s="746"/>
      <c r="T15" s="746"/>
      <c r="U15" s="746"/>
      <c r="V15" s="746"/>
      <c r="W15" s="746"/>
      <c r="X15" s="746"/>
      <c r="Y15" s="746"/>
      <c r="Z15" s="746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118"/>
      <c r="AM15" s="118"/>
    </row>
    <row r="16" spans="1:39" ht="14.4" hidden="1" customHeight="1" x14ac:dyDescent="0.3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4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118"/>
      <c r="AM16" s="118"/>
    </row>
    <row r="17" spans="1:39" ht="14.4" customHeight="1" x14ac:dyDescent="0.3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4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118"/>
      <c r="AM17" s="118"/>
    </row>
    <row r="18" spans="1:39" ht="18.600000000000001" thickBot="1" x14ac:dyDescent="0.4">
      <c r="A18" s="512" t="s">
        <v>104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3"/>
      <c r="AF18" s="513"/>
      <c r="AG18" s="513"/>
      <c r="AH18" s="513"/>
      <c r="AI18" s="513"/>
      <c r="AJ18" s="513"/>
      <c r="AK18" s="513"/>
      <c r="AL18" s="118"/>
      <c r="AM18" s="118"/>
    </row>
    <row r="19" spans="1:39" ht="14.4" customHeight="1" x14ac:dyDescent="0.3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4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118"/>
      <c r="AM19" s="118"/>
    </row>
    <row r="20" spans="1:39" ht="14.4" customHeight="1" x14ac:dyDescent="0.3">
      <c r="A20" s="201"/>
      <c r="B20" s="205">
        <v>0</v>
      </c>
      <c r="C20" s="205">
        <v>1</v>
      </c>
      <c r="D20" s="205">
        <v>2</v>
      </c>
      <c r="E20" s="205">
        <v>3</v>
      </c>
      <c r="F20" s="205">
        <v>4</v>
      </c>
      <c r="G20" s="205">
        <v>5</v>
      </c>
      <c r="H20" s="205">
        <v>6</v>
      </c>
      <c r="I20" s="205">
        <v>7</v>
      </c>
      <c r="J20" s="205">
        <v>8</v>
      </c>
      <c r="K20" s="205">
        <v>9</v>
      </c>
      <c r="L20" s="205">
        <v>10</v>
      </c>
      <c r="M20" s="205">
        <v>11</v>
      </c>
      <c r="N20" s="205">
        <v>12</v>
      </c>
      <c r="O20" s="205">
        <v>13</v>
      </c>
      <c r="P20" s="205">
        <v>14</v>
      </c>
      <c r="Q20" s="205">
        <v>15</v>
      </c>
      <c r="R20" s="205">
        <v>16</v>
      </c>
      <c r="S20" s="205">
        <v>17</v>
      </c>
      <c r="T20" s="205">
        <v>18</v>
      </c>
      <c r="U20" s="205">
        <v>19</v>
      </c>
      <c r="V20" s="205">
        <v>20</v>
      </c>
      <c r="W20" s="205">
        <v>21</v>
      </c>
      <c r="X20" s="205">
        <v>22</v>
      </c>
      <c r="Y20" s="205">
        <v>23</v>
      </c>
      <c r="Z20" s="206"/>
      <c r="AA20" s="207" t="s">
        <v>90</v>
      </c>
      <c r="AB20" s="206"/>
      <c r="AC20" s="206"/>
      <c r="AD20" s="201"/>
      <c r="AE20" s="208" t="s">
        <v>91</v>
      </c>
      <c r="AF20" s="202"/>
      <c r="AG20" s="202"/>
      <c r="AH20" s="202"/>
      <c r="AI20" s="208" t="s">
        <v>92</v>
      </c>
      <c r="AJ20" s="202"/>
      <c r="AK20" s="202"/>
      <c r="AL20" s="118"/>
      <c r="AM20" s="118"/>
    </row>
    <row r="21" spans="1:39" ht="14.4" customHeight="1" x14ac:dyDescent="0.3">
      <c r="A21" s="200" t="s">
        <v>93</v>
      </c>
      <c r="B21" s="760">
        <v>0</v>
      </c>
      <c r="C21" s="760">
        <v>0</v>
      </c>
      <c r="D21" s="760">
        <v>0</v>
      </c>
      <c r="E21" s="760">
        <v>0</v>
      </c>
      <c r="F21" s="760">
        <v>0</v>
      </c>
      <c r="G21" s="760">
        <v>0</v>
      </c>
      <c r="H21" s="760">
        <v>0</v>
      </c>
      <c r="I21" s="760"/>
      <c r="J21" s="760"/>
      <c r="K21" s="760"/>
      <c r="L21" s="760"/>
      <c r="M21" s="760"/>
      <c r="N21" s="760"/>
      <c r="O21" s="760"/>
      <c r="P21" s="760"/>
      <c r="Q21" s="760"/>
      <c r="R21" s="760">
        <v>0</v>
      </c>
      <c r="S21" s="760">
        <v>0</v>
      </c>
      <c r="T21" s="760">
        <v>0</v>
      </c>
      <c r="U21" s="760">
        <v>0</v>
      </c>
      <c r="V21" s="760">
        <v>0</v>
      </c>
      <c r="W21" s="760">
        <v>0</v>
      </c>
      <c r="X21" s="760">
        <v>0</v>
      </c>
      <c r="Y21" s="760">
        <v>0</v>
      </c>
      <c r="Z21" s="742"/>
      <c r="AA21" s="743">
        <f t="shared" ref="AA21:AA27" si="3">SUM(B21:Y21)</f>
        <v>0</v>
      </c>
      <c r="AB21" s="744">
        <f>SUM(AA21:AA25)</f>
        <v>0</v>
      </c>
      <c r="AC21" s="745">
        <f>SUM(AA21:AA27)</f>
        <v>0</v>
      </c>
      <c r="AD21" s="746"/>
      <c r="AE21" s="743">
        <f t="shared" ref="AE21:AE27" si="4">AI21/12</f>
        <v>0</v>
      </c>
      <c r="AF21" s="744">
        <f>SUM(AE21:AE25)</f>
        <v>0</v>
      </c>
      <c r="AG21" s="745">
        <f>SUM(AE21:AE27)</f>
        <v>0</v>
      </c>
      <c r="AH21" s="747"/>
      <c r="AI21" s="743">
        <f t="shared" ref="AI21:AI27" si="5">AA21*52</f>
        <v>0</v>
      </c>
      <c r="AJ21" s="744">
        <f>SUM(AI21:AI25)</f>
        <v>0</v>
      </c>
      <c r="AK21" s="745">
        <f>SUM(AI21:AI27)</f>
        <v>0</v>
      </c>
      <c r="AL21" s="118"/>
      <c r="AM21" s="118"/>
    </row>
    <row r="22" spans="1:39" ht="14.4" customHeight="1" x14ac:dyDescent="0.3">
      <c r="A22" s="200" t="s">
        <v>94</v>
      </c>
      <c r="B22" s="760">
        <v>0</v>
      </c>
      <c r="C22" s="760">
        <v>0</v>
      </c>
      <c r="D22" s="760">
        <v>0</v>
      </c>
      <c r="E22" s="760">
        <v>0</v>
      </c>
      <c r="F22" s="760">
        <v>0</v>
      </c>
      <c r="G22" s="760">
        <v>0</v>
      </c>
      <c r="H22" s="760">
        <v>0</v>
      </c>
      <c r="I22" s="760"/>
      <c r="J22" s="760"/>
      <c r="K22" s="760"/>
      <c r="L22" s="760"/>
      <c r="M22" s="760"/>
      <c r="N22" s="760"/>
      <c r="O22" s="760"/>
      <c r="P22" s="760"/>
      <c r="Q22" s="760"/>
      <c r="R22" s="760">
        <v>0</v>
      </c>
      <c r="S22" s="760">
        <v>0</v>
      </c>
      <c r="T22" s="760">
        <v>0</v>
      </c>
      <c r="U22" s="760">
        <v>0</v>
      </c>
      <c r="V22" s="760">
        <v>0</v>
      </c>
      <c r="W22" s="760">
        <v>0</v>
      </c>
      <c r="X22" s="760">
        <v>0</v>
      </c>
      <c r="Y22" s="760">
        <v>0</v>
      </c>
      <c r="Z22" s="742"/>
      <c r="AA22" s="743">
        <f t="shared" si="3"/>
        <v>0</v>
      </c>
      <c r="AB22" s="748"/>
      <c r="AC22" s="749"/>
      <c r="AD22" s="746"/>
      <c r="AE22" s="743">
        <f t="shared" si="4"/>
        <v>0</v>
      </c>
      <c r="AF22" s="748"/>
      <c r="AG22" s="749"/>
      <c r="AH22" s="747"/>
      <c r="AI22" s="743">
        <f t="shared" si="5"/>
        <v>0</v>
      </c>
      <c r="AJ22" s="748"/>
      <c r="AK22" s="749"/>
      <c r="AL22" s="118"/>
      <c r="AM22" s="118"/>
    </row>
    <row r="23" spans="1:39" ht="14.4" customHeight="1" x14ac:dyDescent="0.3">
      <c r="A23" s="200" t="s">
        <v>95</v>
      </c>
      <c r="B23" s="760">
        <v>0</v>
      </c>
      <c r="C23" s="760">
        <v>0</v>
      </c>
      <c r="D23" s="760">
        <v>0</v>
      </c>
      <c r="E23" s="760">
        <v>0</v>
      </c>
      <c r="F23" s="760">
        <v>0</v>
      </c>
      <c r="G23" s="760">
        <v>0</v>
      </c>
      <c r="H23" s="760">
        <v>0</v>
      </c>
      <c r="I23" s="760"/>
      <c r="J23" s="760"/>
      <c r="K23" s="760"/>
      <c r="L23" s="760"/>
      <c r="M23" s="760"/>
      <c r="N23" s="760"/>
      <c r="O23" s="760"/>
      <c r="P23" s="760"/>
      <c r="Q23" s="760"/>
      <c r="R23" s="760">
        <v>0</v>
      </c>
      <c r="S23" s="760">
        <v>0</v>
      </c>
      <c r="T23" s="760">
        <v>0</v>
      </c>
      <c r="U23" s="760">
        <v>0</v>
      </c>
      <c r="V23" s="760">
        <v>0</v>
      </c>
      <c r="W23" s="760">
        <v>0</v>
      </c>
      <c r="X23" s="760">
        <v>0</v>
      </c>
      <c r="Y23" s="760">
        <v>0</v>
      </c>
      <c r="Z23" s="742"/>
      <c r="AA23" s="743">
        <f t="shared" si="3"/>
        <v>0</v>
      </c>
      <c r="AB23" s="748"/>
      <c r="AC23" s="749"/>
      <c r="AD23" s="746"/>
      <c r="AE23" s="743">
        <f t="shared" si="4"/>
        <v>0</v>
      </c>
      <c r="AF23" s="748"/>
      <c r="AG23" s="749"/>
      <c r="AH23" s="747"/>
      <c r="AI23" s="743">
        <f t="shared" si="5"/>
        <v>0</v>
      </c>
      <c r="AJ23" s="748"/>
      <c r="AK23" s="749"/>
      <c r="AL23" s="118"/>
      <c r="AM23" s="118"/>
    </row>
    <row r="24" spans="1:39" ht="14.4" customHeight="1" x14ac:dyDescent="0.3">
      <c r="A24" s="200" t="s">
        <v>96</v>
      </c>
      <c r="B24" s="760">
        <v>0</v>
      </c>
      <c r="C24" s="760">
        <v>0</v>
      </c>
      <c r="D24" s="760">
        <v>0</v>
      </c>
      <c r="E24" s="760">
        <v>0</v>
      </c>
      <c r="F24" s="760">
        <v>0</v>
      </c>
      <c r="G24" s="760">
        <v>0</v>
      </c>
      <c r="H24" s="760">
        <v>0</v>
      </c>
      <c r="I24" s="760"/>
      <c r="J24" s="760"/>
      <c r="K24" s="760"/>
      <c r="L24" s="760"/>
      <c r="M24" s="760"/>
      <c r="N24" s="760"/>
      <c r="O24" s="760"/>
      <c r="P24" s="760"/>
      <c r="Q24" s="760"/>
      <c r="R24" s="760">
        <v>0</v>
      </c>
      <c r="S24" s="760">
        <v>0</v>
      </c>
      <c r="T24" s="760">
        <v>0</v>
      </c>
      <c r="U24" s="760">
        <v>0</v>
      </c>
      <c r="V24" s="760">
        <v>0</v>
      </c>
      <c r="W24" s="760">
        <v>0</v>
      </c>
      <c r="X24" s="760">
        <v>0</v>
      </c>
      <c r="Y24" s="760">
        <v>0</v>
      </c>
      <c r="Z24" s="742"/>
      <c r="AA24" s="743">
        <f t="shared" si="3"/>
        <v>0</v>
      </c>
      <c r="AB24" s="748"/>
      <c r="AC24" s="749"/>
      <c r="AD24" s="746"/>
      <c r="AE24" s="743">
        <f t="shared" si="4"/>
        <v>0</v>
      </c>
      <c r="AF24" s="748"/>
      <c r="AG24" s="749"/>
      <c r="AH24" s="747"/>
      <c r="AI24" s="743">
        <f t="shared" si="5"/>
        <v>0</v>
      </c>
      <c r="AJ24" s="748"/>
      <c r="AK24" s="749"/>
      <c r="AL24" s="118"/>
      <c r="AM24" s="118"/>
    </row>
    <row r="25" spans="1:39" ht="14.4" customHeight="1" x14ac:dyDescent="0.3">
      <c r="A25" s="200" t="s">
        <v>97</v>
      </c>
      <c r="B25" s="760">
        <v>0</v>
      </c>
      <c r="C25" s="760">
        <v>0</v>
      </c>
      <c r="D25" s="760">
        <v>0</v>
      </c>
      <c r="E25" s="760">
        <v>0</v>
      </c>
      <c r="F25" s="760">
        <v>0</v>
      </c>
      <c r="G25" s="760">
        <v>0</v>
      </c>
      <c r="H25" s="760">
        <v>0</v>
      </c>
      <c r="I25" s="760"/>
      <c r="J25" s="760"/>
      <c r="K25" s="760"/>
      <c r="L25" s="760"/>
      <c r="M25" s="760"/>
      <c r="N25" s="760"/>
      <c r="O25" s="760"/>
      <c r="P25" s="760"/>
      <c r="Q25" s="760"/>
      <c r="R25" s="760">
        <v>0</v>
      </c>
      <c r="S25" s="760">
        <v>0</v>
      </c>
      <c r="T25" s="760">
        <v>0</v>
      </c>
      <c r="U25" s="760">
        <v>0</v>
      </c>
      <c r="V25" s="760">
        <v>0</v>
      </c>
      <c r="W25" s="760">
        <v>0</v>
      </c>
      <c r="X25" s="760">
        <v>0</v>
      </c>
      <c r="Y25" s="760">
        <v>0</v>
      </c>
      <c r="Z25" s="742"/>
      <c r="AA25" s="743">
        <f t="shared" si="3"/>
        <v>0</v>
      </c>
      <c r="AB25" s="748"/>
      <c r="AC25" s="749"/>
      <c r="AD25" s="746"/>
      <c r="AE25" s="743">
        <f t="shared" si="4"/>
        <v>0</v>
      </c>
      <c r="AF25" s="748"/>
      <c r="AG25" s="749"/>
      <c r="AH25" s="747"/>
      <c r="AI25" s="743">
        <f t="shared" si="5"/>
        <v>0</v>
      </c>
      <c r="AJ25" s="748"/>
      <c r="AK25" s="749"/>
      <c r="AL25" s="118"/>
      <c r="AM25" s="118"/>
    </row>
    <row r="26" spans="1:39" ht="14.4" customHeight="1" x14ac:dyDescent="0.3">
      <c r="A26" s="203" t="s">
        <v>98</v>
      </c>
      <c r="B26" s="760">
        <v>0</v>
      </c>
      <c r="C26" s="760">
        <v>0</v>
      </c>
      <c r="D26" s="760">
        <v>0</v>
      </c>
      <c r="E26" s="760">
        <v>0</v>
      </c>
      <c r="F26" s="760">
        <v>0</v>
      </c>
      <c r="G26" s="760">
        <v>0</v>
      </c>
      <c r="H26" s="760">
        <v>0</v>
      </c>
      <c r="I26" s="760">
        <v>0</v>
      </c>
      <c r="J26" s="760">
        <v>0</v>
      </c>
      <c r="K26" s="760">
        <v>0</v>
      </c>
      <c r="L26" s="760">
        <v>0</v>
      </c>
      <c r="M26" s="760">
        <v>0</v>
      </c>
      <c r="N26" s="760">
        <v>0</v>
      </c>
      <c r="O26" s="760">
        <v>0</v>
      </c>
      <c r="P26" s="760">
        <v>0</v>
      </c>
      <c r="Q26" s="760">
        <v>0</v>
      </c>
      <c r="R26" s="760">
        <v>0</v>
      </c>
      <c r="S26" s="760">
        <v>0</v>
      </c>
      <c r="T26" s="760">
        <v>0</v>
      </c>
      <c r="U26" s="760">
        <v>0</v>
      </c>
      <c r="V26" s="760">
        <v>0</v>
      </c>
      <c r="W26" s="760">
        <v>0</v>
      </c>
      <c r="X26" s="760">
        <v>0</v>
      </c>
      <c r="Y26" s="760">
        <v>0</v>
      </c>
      <c r="Z26" s="742"/>
      <c r="AA26" s="750">
        <f t="shared" si="3"/>
        <v>0</v>
      </c>
      <c r="AB26" s="751">
        <f>SUM(AA26:AA27)</f>
        <v>0</v>
      </c>
      <c r="AC26" s="749"/>
      <c r="AD26" s="746"/>
      <c r="AE26" s="750">
        <f t="shared" si="4"/>
        <v>0</v>
      </c>
      <c r="AF26" s="751">
        <f>SUM(AE26:AE27)</f>
        <v>0</v>
      </c>
      <c r="AG26" s="749"/>
      <c r="AH26" s="747"/>
      <c r="AI26" s="750">
        <f t="shared" si="5"/>
        <v>0</v>
      </c>
      <c r="AJ26" s="751">
        <f>SUM(AI26:AI27)</f>
        <v>0</v>
      </c>
      <c r="AK26" s="749"/>
      <c r="AL26" s="118"/>
      <c r="AM26" s="118"/>
    </row>
    <row r="27" spans="1:39" ht="14.4" customHeight="1" x14ac:dyDescent="0.3">
      <c r="A27" s="203" t="s">
        <v>99</v>
      </c>
      <c r="B27" s="760">
        <v>0</v>
      </c>
      <c r="C27" s="760">
        <v>0</v>
      </c>
      <c r="D27" s="760">
        <v>0</v>
      </c>
      <c r="E27" s="760">
        <v>0</v>
      </c>
      <c r="F27" s="760">
        <v>0</v>
      </c>
      <c r="G27" s="760">
        <v>0</v>
      </c>
      <c r="H27" s="760">
        <v>0</v>
      </c>
      <c r="I27" s="760">
        <v>0</v>
      </c>
      <c r="J27" s="760">
        <v>0</v>
      </c>
      <c r="K27" s="760">
        <v>0</v>
      </c>
      <c r="L27" s="760">
        <v>0</v>
      </c>
      <c r="M27" s="760">
        <v>0</v>
      </c>
      <c r="N27" s="760">
        <v>0</v>
      </c>
      <c r="O27" s="760">
        <v>0</v>
      </c>
      <c r="P27" s="760">
        <v>0</v>
      </c>
      <c r="Q27" s="760">
        <v>0</v>
      </c>
      <c r="R27" s="760">
        <v>0</v>
      </c>
      <c r="S27" s="760">
        <v>0</v>
      </c>
      <c r="T27" s="760">
        <v>0</v>
      </c>
      <c r="U27" s="760">
        <v>0</v>
      </c>
      <c r="V27" s="760">
        <v>0</v>
      </c>
      <c r="W27" s="760">
        <v>0</v>
      </c>
      <c r="X27" s="760">
        <v>0</v>
      </c>
      <c r="Y27" s="760">
        <v>0</v>
      </c>
      <c r="Z27" s="742"/>
      <c r="AA27" s="750">
        <f t="shared" si="3"/>
        <v>0</v>
      </c>
      <c r="AB27" s="752"/>
      <c r="AC27" s="749"/>
      <c r="AD27" s="746"/>
      <c r="AE27" s="750">
        <f t="shared" si="4"/>
        <v>0</v>
      </c>
      <c r="AF27" s="752"/>
      <c r="AG27" s="749"/>
      <c r="AH27" s="747"/>
      <c r="AI27" s="750">
        <f t="shared" si="5"/>
        <v>0</v>
      </c>
      <c r="AJ27" s="752"/>
      <c r="AK27" s="749"/>
      <c r="AL27" s="118"/>
      <c r="AM27" s="118"/>
    </row>
    <row r="28" spans="1:39" ht="14.4" customHeight="1" x14ac:dyDescent="0.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7"/>
      <c r="AA28" s="128"/>
      <c r="AB28" s="127"/>
      <c r="AC28" s="127"/>
      <c r="AD28" s="129"/>
      <c r="AE28" s="120"/>
      <c r="AF28" s="120"/>
      <c r="AG28" s="120"/>
      <c r="AH28" s="120"/>
      <c r="AI28" s="120"/>
      <c r="AJ28" s="120"/>
      <c r="AK28" s="120"/>
      <c r="AL28" s="118"/>
      <c r="AM28" s="118"/>
    </row>
    <row r="29" spans="1:39" ht="14.4" customHeight="1" x14ac:dyDescent="0.3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30"/>
      <c r="AA29" s="131"/>
      <c r="AB29" s="130"/>
      <c r="AC29" s="130"/>
      <c r="AD29" s="132"/>
      <c r="AE29" s="120"/>
      <c r="AF29" s="120"/>
      <c r="AG29" s="120"/>
      <c r="AH29" s="120"/>
      <c r="AI29" s="120"/>
      <c r="AJ29" s="120"/>
      <c r="AK29" s="120"/>
      <c r="AL29" s="118"/>
      <c r="AM29" s="118"/>
    </row>
    <row r="30" spans="1:39" ht="14.4" customHeight="1" x14ac:dyDescent="0.3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6"/>
      <c r="AA30" s="133"/>
      <c r="AB30" s="126"/>
      <c r="AC30" s="126"/>
      <c r="AD30" s="120"/>
      <c r="AE30" s="120"/>
      <c r="AF30" s="120"/>
      <c r="AG30" s="120"/>
      <c r="AH30" s="120"/>
      <c r="AI30" s="120"/>
      <c r="AJ30" s="120"/>
      <c r="AK30" s="120"/>
      <c r="AL30" s="118"/>
      <c r="AM30" s="118"/>
    </row>
  </sheetData>
  <mergeCells count="20"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66" customWidth="1"/>
    <col min="5" max="5" width="11" style="367" customWidth="1"/>
  </cols>
  <sheetData>
    <row r="1" spans="1:7" ht="18.600000000000001" thickBot="1" x14ac:dyDescent="0.4">
      <c r="A1" s="439" t="s">
        <v>243</v>
      </c>
      <c r="B1" s="440"/>
      <c r="C1" s="441"/>
      <c r="D1" s="441"/>
      <c r="E1" s="441"/>
      <c r="F1" s="174"/>
      <c r="G1" s="174"/>
    </row>
    <row r="2" spans="1:7" ht="14.4" customHeight="1" thickBot="1" x14ac:dyDescent="0.35">
      <c r="A2" s="580" t="s">
        <v>297</v>
      </c>
      <c r="B2" s="342"/>
    </row>
    <row r="3" spans="1:7" ht="14.4" customHeight="1" thickBot="1" x14ac:dyDescent="0.35">
      <c r="A3" s="377"/>
      <c r="C3" s="378" t="s">
        <v>220</v>
      </c>
      <c r="D3" s="379" t="s">
        <v>179</v>
      </c>
      <c r="E3" s="380" t="s">
        <v>181</v>
      </c>
    </row>
    <row r="4" spans="1:7" ht="14.4" customHeight="1" thickBot="1" x14ac:dyDescent="0.35">
      <c r="A4" s="426" t="str">
        <f>HYPERLINK("#HI!A1","NÁKLADY CELKEM (v tisících Kč)")</f>
        <v>NÁKLADY CELKEM (v tisících Kč)</v>
      </c>
      <c r="B4" s="391"/>
      <c r="C4" s="401">
        <f ca="1">IF(ISERROR(VLOOKUP("Náklady celkem",INDIRECT("HI!$A:$G"),6,0)),0,VLOOKUP("Náklady celkem",INDIRECT("HI!$A:$G"),6,0))</f>
        <v>111243</v>
      </c>
      <c r="D4" s="401">
        <f ca="1">IF(ISERROR(VLOOKUP("Náklady celkem",INDIRECT("HI!$A:$G"),4,0)),0,VLOOKUP("Náklady celkem",INDIRECT("HI!$A:$G"),4,0))</f>
        <v>114607.87188999999</v>
      </c>
      <c r="E4" s="394">
        <f ca="1">IF(C4=0,0,D4/C4)</f>
        <v>1.0302479427020126</v>
      </c>
    </row>
    <row r="5" spans="1:7" ht="14.4" customHeight="1" x14ac:dyDescent="0.3">
      <c r="A5" s="387" t="s">
        <v>289</v>
      </c>
      <c r="B5" s="382"/>
      <c r="C5" s="402"/>
      <c r="D5" s="402"/>
      <c r="E5" s="395"/>
    </row>
    <row r="6" spans="1:7" ht="14.4" customHeight="1" x14ac:dyDescent="0.3">
      <c r="A6" s="421" t="s">
        <v>294</v>
      </c>
      <c r="B6" s="383"/>
      <c r="C6" s="393"/>
      <c r="D6" s="393"/>
      <c r="E6" s="395"/>
    </row>
    <row r="7" spans="1:7" ht="14.4" customHeight="1" x14ac:dyDescent="0.3">
      <c r="A7" s="4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83" t="s">
        <v>227</v>
      </c>
      <c r="C7" s="393">
        <f>IF(ISERROR(HI!F5),"",HI!F5)</f>
        <v>5773</v>
      </c>
      <c r="D7" s="393">
        <f>IF(ISERROR(HI!D5),"",HI!D5)</f>
        <v>5572.7007299999996</v>
      </c>
      <c r="E7" s="395">
        <f t="shared" ref="E7:E16" si="0">IF(C7=0,0,D7/C7)</f>
        <v>0.96530412783648012</v>
      </c>
    </row>
    <row r="8" spans="1:7" ht="14.4" customHeight="1" x14ac:dyDescent="0.3">
      <c r="A8" s="416" t="str">
        <f>HYPERLINK("#'LŽ PL'!A1","% plnění pozitivního listu")</f>
        <v>% plnění pozitivního listu</v>
      </c>
      <c r="B8" s="383" t="s">
        <v>281</v>
      </c>
      <c r="C8" s="392">
        <v>0.9</v>
      </c>
      <c r="D8" s="392">
        <f>IF(ISERROR(VLOOKUP("celkem",'LŽ PL'!$A:$F,5,0)),0,VLOOKUP("celkem",'LŽ PL'!$A:$F,5,0))</f>
        <v>0.97960251580041158</v>
      </c>
      <c r="E8" s="395">
        <f t="shared" si="0"/>
        <v>1.088447239778235</v>
      </c>
    </row>
    <row r="9" spans="1:7" ht="14.4" customHeight="1" x14ac:dyDescent="0.3">
      <c r="A9" s="388" t="s">
        <v>290</v>
      </c>
      <c r="B9" s="383"/>
      <c r="C9" s="393"/>
      <c r="D9" s="393"/>
      <c r="E9" s="395"/>
    </row>
    <row r="10" spans="1:7" ht="14.4" customHeight="1" x14ac:dyDescent="0.3">
      <c r="A10" s="416" t="str">
        <f>HYPERLINK("#'Léky Recepty'!A1","% záchytu v lékárně (Úhrada Kč)")</f>
        <v>% záchytu v lékárně (Úhrada Kč)</v>
      </c>
      <c r="B10" s="383" t="s">
        <v>232</v>
      </c>
      <c r="C10" s="392">
        <v>0.6</v>
      </c>
      <c r="D10" s="392">
        <f>IF(ISERROR(VLOOKUP("Celkem",'Léky Recepty'!B:H,5,0)),0,VLOOKUP("Celkem",'Léky Recepty'!B:H,5,0))</f>
        <v>0.87929549927532347</v>
      </c>
      <c r="E10" s="395">
        <f t="shared" si="0"/>
        <v>1.4654924987922058</v>
      </c>
    </row>
    <row r="11" spans="1:7" ht="14.4" customHeight="1" x14ac:dyDescent="0.3">
      <c r="A11" s="416" t="str">
        <f>HYPERLINK("#'LRp PL'!A1","% plnění pozitivního listu")</f>
        <v>% plnění pozitivního listu</v>
      </c>
      <c r="B11" s="383" t="s">
        <v>282</v>
      </c>
      <c r="C11" s="392">
        <v>0.8</v>
      </c>
      <c r="D11" s="392">
        <f>IF(ISERROR(VLOOKUP("Celkem",'LRp PL'!A:F,5,0)),0,VLOOKUP("Celkem",'LRp PL'!A:F,5,0))</f>
        <v>0.94825601604161303</v>
      </c>
      <c r="E11" s="395">
        <f t="shared" si="0"/>
        <v>1.1853200200520162</v>
      </c>
    </row>
    <row r="12" spans="1:7" ht="14.4" customHeight="1" x14ac:dyDescent="0.3">
      <c r="A12" s="388" t="s">
        <v>291</v>
      </c>
      <c r="B12" s="383"/>
      <c r="C12" s="393"/>
      <c r="D12" s="393"/>
      <c r="E12" s="395"/>
    </row>
    <row r="13" spans="1:7" ht="14.4" customHeight="1" x14ac:dyDescent="0.3">
      <c r="A13" s="422" t="s">
        <v>295</v>
      </c>
      <c r="B13" s="383"/>
      <c r="C13" s="402"/>
      <c r="D13" s="402"/>
      <c r="E13" s="395"/>
    </row>
    <row r="14" spans="1:7" ht="14.4" customHeight="1" x14ac:dyDescent="0.3">
      <c r="A14" s="4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83" t="s">
        <v>227</v>
      </c>
      <c r="C14" s="393">
        <f>IF(ISERROR(HI!F6),"",HI!F6)</f>
        <v>47074</v>
      </c>
      <c r="D14" s="393">
        <f>IF(ISERROR(HI!D6),"",HI!D6)</f>
        <v>50347.959309999998</v>
      </c>
      <c r="E14" s="395">
        <f t="shared" si="0"/>
        <v>1.0695492057186557</v>
      </c>
    </row>
    <row r="15" spans="1:7" ht="14.4" customHeight="1" x14ac:dyDescent="0.3">
      <c r="A15" s="424" t="str">
        <f>HYPERLINK("#HI!A1","Osobní náklady")</f>
        <v>Osobní náklady</v>
      </c>
      <c r="B15" s="383"/>
      <c r="C15" s="402">
        <f ca="1">IF(ISERROR(VLOOKUP("Osobní náklady (Kč)",INDIRECT("HI!$A:$G"),6,0)),0,VLOOKUP("Osobní náklady (Kč)",INDIRECT("HI!$A:$G"),6,0))</f>
        <v>43738</v>
      </c>
      <c r="D15" s="402">
        <f ca="1">IF(ISERROR(VLOOKUP("Osobní náklady (Kč)",INDIRECT("HI!$A:$G"),4,0)),0,VLOOKUP("Osobní náklady (Kč)",INDIRECT("HI!$A:$G"),4,0))</f>
        <v>44529.567029999998</v>
      </c>
      <c r="E15" s="395">
        <f t="shared" ref="E15" ca="1" si="1">IF(C15=0,0,D15/C15)</f>
        <v>1.0180979246879143</v>
      </c>
    </row>
    <row r="16" spans="1:7" ht="14.4" customHeight="1" thickBot="1" x14ac:dyDescent="0.35">
      <c r="A16" s="417" t="str">
        <f>HYPERLINK("#'ON Výkaz'!A1","Dodržení plánu vykázaných lékařských odpracovaných hodin")</f>
        <v>Dodržení plánu vykázaných lékařských odpracovaných hodin</v>
      </c>
      <c r="B16" s="384" t="s">
        <v>236</v>
      </c>
      <c r="C16" s="403">
        <f>IF(ISERROR(VLOOKUP("Odpracované hodiny",'ON Výkaz'!$A:$J,5,0)),"",VLOOKUP("Odpracované hodiny",'ON Výkaz'!$A:$J,5,0))</f>
        <v>31200</v>
      </c>
      <c r="D16" s="403">
        <f>IF(ISERROR(VLOOKUP("Odpracované hodiny",'ON Výkaz'!$A:$J,9,0)),"",VLOOKUP("Odpracované hodiny",'ON Výkaz'!$A:$J,9,0))</f>
        <v>26592</v>
      </c>
      <c r="E16" s="396">
        <f t="shared" si="0"/>
        <v>0.85230769230769232</v>
      </c>
    </row>
    <row r="17" spans="1:5" ht="14.4" customHeight="1" thickBot="1" x14ac:dyDescent="0.35">
      <c r="A17" s="407"/>
      <c r="B17" s="408"/>
      <c r="C17" s="409"/>
      <c r="D17" s="409"/>
      <c r="E17" s="397"/>
    </row>
    <row r="18" spans="1:5" ht="14.4" customHeight="1" thickBot="1" x14ac:dyDescent="0.35">
      <c r="A18" s="425" t="str">
        <f>HYPERLINK("#HI!A1","VÝNOSY CELKEM (v tisících; ""Ambulace-body"" + ""Hospitalizace-casemix""*29500)")</f>
        <v>VÝNOSY CELKEM (v tisících; "Ambulace-body" + "Hospitalizace-casemix"*29500)</v>
      </c>
      <c r="B18" s="385"/>
      <c r="C18" s="405">
        <f ca="1">IF(ISERROR(VLOOKUP("Výnosy celkem",INDIRECT("HI!$A:$G"),6,0)),0,VLOOKUP("Výnosy celkem",INDIRECT("HI!$A:$G"),6,0))</f>
        <v>142517.97780520003</v>
      </c>
      <c r="D18" s="405">
        <f ca="1">IF(ISERROR(VLOOKUP("Výnosy celkem",INDIRECT("HI!$A:$G"),4,0)),0,VLOOKUP("Výnosy celkem",INDIRECT("HI!$A:$G"),4,0))</f>
        <v>134063.40544</v>
      </c>
      <c r="E18" s="398">
        <f t="shared" ref="E18:E29" ca="1" si="2">IF(C18=0,0,D18/C18)</f>
        <v>0.94067715178532696</v>
      </c>
    </row>
    <row r="19" spans="1:5" ht="14.4" customHeight="1" x14ac:dyDescent="0.3">
      <c r="A19" s="427" t="str">
        <f>HYPERLINK("#HI!A1","Ambulance (body)")</f>
        <v>Ambulance (body)</v>
      </c>
      <c r="B19" s="382"/>
      <c r="C19" s="402">
        <f ca="1">IF(ISERROR(VLOOKUP("Ambulance (body)",INDIRECT("HI!$A:$G"),6,0)),0,VLOOKUP("Ambulance (body)",INDIRECT("HI!$A:$G"),6,0))</f>
        <v>1956.2642301999997</v>
      </c>
      <c r="D19" s="402">
        <f ca="1">IF(ISERROR(VLOOKUP("Ambulance (body)",INDIRECT("HI!$A:$G"),4,0)),0,VLOOKUP("Ambulance (body)",INDIRECT("HI!$A:$G"),4,0))</f>
        <v>1600.67644</v>
      </c>
      <c r="E19" s="395">
        <f t="shared" ca="1" si="2"/>
        <v>0.81823120583069398</v>
      </c>
    </row>
    <row r="20" spans="1:5" ht="14.4" customHeight="1" x14ac:dyDescent="0.3">
      <c r="A20" s="418" t="str">
        <f>HYPERLINK("#'ZV Vykáz.-A'!A1","Zdravotní výkony vykázané u ambulantních pacientů (min. 100 %)")</f>
        <v>Zdravotní výkony vykázané u ambulantních pacientů (min. 100 %)</v>
      </c>
      <c r="B20" t="s">
        <v>245</v>
      </c>
      <c r="C20" s="392">
        <v>1</v>
      </c>
      <c r="D20" s="392">
        <f>IF(ISERROR(VLOOKUP("Celkem:",'ZV Vykáz.-A'!$A:$S,7,0)),"",VLOOKUP("Celkem:",'ZV Vykáz.-A'!$A:$S,7,0))</f>
        <v>0.80186658171407998</v>
      </c>
      <c r="E20" s="395">
        <f t="shared" si="2"/>
        <v>0.80186658171407998</v>
      </c>
    </row>
    <row r="21" spans="1:5" ht="14.4" customHeight="1" x14ac:dyDescent="0.3">
      <c r="A21" s="418" t="str">
        <f>HYPERLINK("#'ZV Vykáz.-H'!A1","Zdravotní výkony vykázané u hospitalizovaných pacientů (max. 85 %)")</f>
        <v>Zdravotní výkony vykázané u hospitalizovaných pacientů (max. 85 %)</v>
      </c>
      <c r="B21" t="s">
        <v>247</v>
      </c>
      <c r="C21" s="392">
        <v>0.85</v>
      </c>
      <c r="D21" s="392">
        <f>IF(ISERROR(VLOOKUP("Celkem:",'ZV Vykáz.-H'!$A:$S,7,0)),"",VLOOKUP("Celkem:",'ZV Vykáz.-H'!$A:$S,7,0))</f>
        <v>0.98968168914564381</v>
      </c>
      <c r="E21" s="395">
        <f t="shared" si="2"/>
        <v>1.1643313989948751</v>
      </c>
    </row>
    <row r="22" spans="1:5" ht="14.4" customHeight="1" x14ac:dyDescent="0.3">
      <c r="A22" s="428" t="str">
        <f>HYPERLINK("#HI!A1","Hospitalizace (casemix * 29500)")</f>
        <v>Hospitalizace (casemix * 29500)</v>
      </c>
      <c r="B22" s="383"/>
      <c r="C22" s="402">
        <f ca="1">IF(ISERROR(VLOOKUP("Hospitalizace (casemix * 29500)",INDIRECT("HI!$A:$G"),6,0)),0,VLOOKUP("Hospitalizace (casemix * 29500)",INDIRECT("HI!$A:$G"),6,0))</f>
        <v>140561.71357500003</v>
      </c>
      <c r="D22" s="402">
        <f ca="1">IF(ISERROR(VLOOKUP("Hospitalizace (casemix * 29500)",INDIRECT("HI!$A:$G"),4,0)),0,VLOOKUP("Hospitalizace (casemix * 29500)",INDIRECT("HI!$A:$G"),4,0))</f>
        <v>132462.72899999999</v>
      </c>
      <c r="E22" s="395">
        <f t="shared" ref="E22" ca="1" si="3">IF(C22=0,0,D22/C22)</f>
        <v>0.94238129026024831</v>
      </c>
    </row>
    <row r="23" spans="1:5" ht="14.4" customHeight="1" x14ac:dyDescent="0.3">
      <c r="A23" s="418" t="str">
        <f>HYPERLINK("#'CaseMix'!A1","Casemix (min. 95 %)")</f>
        <v>Casemix (min. 95 %)</v>
      </c>
      <c r="B23" s="383" t="s">
        <v>140</v>
      </c>
      <c r="C23" s="392">
        <v>0.95</v>
      </c>
      <c r="D23" s="392">
        <f>IF(ISERROR(VLOOKUP("Celkem",CaseMix!A:M,5,0)),0,VLOOKUP("Celkem",CaseMix!A:M,5,0))</f>
        <v>0.89526222574723602</v>
      </c>
      <c r="E23" s="395">
        <f t="shared" si="2"/>
        <v>0.94238129026024853</v>
      </c>
    </row>
    <row r="24" spans="1:5" ht="14.4" customHeight="1" x14ac:dyDescent="0.3">
      <c r="A24" s="419" t="str">
        <f>HYPERLINK("#'CaseMix'!A1","Alfa")</f>
        <v>Alfa</v>
      </c>
      <c r="B24" s="383" t="s">
        <v>140</v>
      </c>
      <c r="C24" s="392">
        <v>0.95</v>
      </c>
      <c r="D24" s="392">
        <f>IF(ISERROR(CaseMix!E24),"",CaseMix!E24)</f>
        <v>0.87609559038808238</v>
      </c>
      <c r="E24" s="395">
        <f t="shared" si="2"/>
        <v>0.92220588461903408</v>
      </c>
    </row>
    <row r="25" spans="1:5" ht="14.4" customHeight="1" x14ac:dyDescent="0.3">
      <c r="A25" s="419" t="str">
        <f>HYPERLINK("#'CaseMix'!A1","Beta + Gama (výkonově)")</f>
        <v>Beta + Gama (výkonově)</v>
      </c>
      <c r="B25" s="383" t="s">
        <v>140</v>
      </c>
      <c r="C25" s="392"/>
      <c r="D25" s="392">
        <f>IF(ISERROR(CaseMix!M36),"",CaseMix!M36)</f>
        <v>2.1465369009190716</v>
      </c>
      <c r="E25" s="395">
        <f t="shared" si="2"/>
        <v>0</v>
      </c>
    </row>
    <row r="26" spans="1:5" ht="14.4" customHeight="1" x14ac:dyDescent="0.3">
      <c r="A26" s="419" t="str">
        <f>HYPERLINK("#'CaseMix'!A1","Vyjmenované skupiny")</f>
        <v>Vyjmenované skupiny</v>
      </c>
      <c r="B26" s="383" t="s">
        <v>140</v>
      </c>
      <c r="C26" s="392"/>
      <c r="D26" s="392">
        <f>IF(ISERROR(CaseMix!E48),"",CaseMix!E48)</f>
        <v>0</v>
      </c>
      <c r="E26" s="395">
        <f t="shared" si="2"/>
        <v>0</v>
      </c>
    </row>
    <row r="27" spans="1:5" ht="14.4" customHeight="1" x14ac:dyDescent="0.3">
      <c r="A27" s="418" t="str">
        <f>HYPERLINK("#'CaseMix'!A1","Počet hospitalizací ukončených na pracovišti (min. 90 %)")</f>
        <v>Počet hospitalizací ukončených na pracovišti (min. 90 %)</v>
      </c>
      <c r="B27" s="383" t="s">
        <v>140</v>
      </c>
      <c r="C27" s="392">
        <v>0.9</v>
      </c>
      <c r="D27" s="392">
        <f>IF(ISERROR(CaseMix!I12),"",CaseMix!I12)</f>
        <v>1.0783699059561129</v>
      </c>
      <c r="E27" s="395">
        <f t="shared" si="2"/>
        <v>1.1981887843956811</v>
      </c>
    </row>
    <row r="28" spans="1:5" ht="14.4" customHeight="1" x14ac:dyDescent="0.3">
      <c r="A28" s="418" t="str">
        <f>HYPERLINK("#'ALOS'!A1","Průměrná délka hospitalizace (max. 100 % republikového průměru)")</f>
        <v>Průměrná délka hospitalizace (max. 100 % republikového průměru)</v>
      </c>
      <c r="B28" s="383" t="s">
        <v>171</v>
      </c>
      <c r="C28" s="392">
        <v>1</v>
      </c>
      <c r="D28" s="410">
        <f>IF(ISERROR(INDEX(ALOS!$E:$E,COUNT(ALOS!$E:$E)+32)),0,INDEX(ALOS!$E:$E,COUNT(ALOS!$E:$E)+32))</f>
        <v>0.72712674423587409</v>
      </c>
      <c r="E28" s="395">
        <f t="shared" si="2"/>
        <v>0.72712674423587409</v>
      </c>
    </row>
    <row r="29" spans="1:5" ht="28.8" x14ac:dyDescent="0.3">
      <c r="A29" s="420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9" s="383" t="s">
        <v>242</v>
      </c>
      <c r="C29" s="392">
        <f>IF(E23&gt;1,90%,90%-2*ABS(C23-D23))</f>
        <v>0.79052445149447215</v>
      </c>
      <c r="D29" s="392">
        <f>IF(ISERROR(VLOOKUP("Celkem:",'ZV Vyžád.'!$A:$M,7,0)),"",VLOOKUP("Celkem:",'ZV Vyžád.'!$A:$M,7,0))</f>
        <v>1.0408698487803318</v>
      </c>
      <c r="E29" s="395">
        <f t="shared" si="2"/>
        <v>1.3166826741571196</v>
      </c>
    </row>
    <row r="30" spans="1:5" ht="14.4" customHeight="1" thickBot="1" x14ac:dyDescent="0.35">
      <c r="A30" s="389" t="s">
        <v>292</v>
      </c>
      <c r="B30" s="384"/>
      <c r="C30" s="403"/>
      <c r="D30" s="403"/>
      <c r="E30" s="396"/>
    </row>
    <row r="31" spans="1:5" ht="14.4" customHeight="1" thickBot="1" x14ac:dyDescent="0.35">
      <c r="A31" s="381"/>
      <c r="B31" s="328"/>
      <c r="C31" s="404"/>
      <c r="D31" s="404"/>
      <c r="E31" s="399"/>
    </row>
    <row r="32" spans="1:5" ht="14.4" customHeight="1" thickBot="1" x14ac:dyDescent="0.35">
      <c r="A32" s="390" t="s">
        <v>293</v>
      </c>
      <c r="B32" s="386"/>
      <c r="C32" s="406"/>
      <c r="D32" s="406"/>
      <c r="E32" s="400"/>
    </row>
  </sheetData>
  <mergeCells count="1">
    <mergeCell ref="A1:E1"/>
  </mergeCells>
  <conditionalFormatting sqref="E23:E24 E18 E20 E27 E8 E10:E11">
    <cfRule type="cellIs" dxfId="84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1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8:E29 E4 E7 E14 E16 E21">
    <cfRule type="cellIs" dxfId="77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8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5" customWidth="1"/>
    <col min="3" max="3" width="5.44140625" style="69" hidden="1" customWidth="1"/>
    <col min="4" max="4" width="7.77734375" style="355" customWidth="1"/>
    <col min="5" max="5" width="5.4414062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5.44140625" style="69" hidden="1" customWidth="1"/>
    <col min="10" max="10" width="7.77734375" style="355" customWidth="1"/>
    <col min="11" max="11" width="5.44140625" style="69" hidden="1" customWidth="1"/>
    <col min="12" max="12" width="7.77734375" style="355" customWidth="1"/>
    <col min="13" max="13" width="7.77734375" style="91" customWidth="1"/>
    <col min="14" max="14" width="7.77734375" style="355" customWidth="1"/>
    <col min="15" max="15" width="5" style="69" hidden="1" customWidth="1"/>
    <col min="16" max="16" width="7.77734375" style="355" customWidth="1"/>
    <col min="17" max="17" width="5" style="69" hidden="1" customWidth="1"/>
    <col min="18" max="18" width="7.77734375" style="355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514" t="s">
        <v>249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19" ht="14.4" customHeight="1" thickBot="1" x14ac:dyDescent="0.35">
      <c r="A2" s="580" t="s">
        <v>297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4.4" customHeight="1" thickBot="1" x14ac:dyDescent="0.35">
      <c r="A3" s="429" t="s">
        <v>255</v>
      </c>
      <c r="B3" s="430">
        <f>SUBTOTAL(9,B6:B1048576)</f>
        <v>1996187.9899999998</v>
      </c>
      <c r="C3" s="431">
        <f t="shared" ref="C3:R3" si="0">SUBTOTAL(9,C6:C1048576)</f>
        <v>2</v>
      </c>
      <c r="D3" s="431">
        <f t="shared" si="0"/>
        <v>1943327.54</v>
      </c>
      <c r="E3" s="431">
        <f t="shared" si="0"/>
        <v>1.8776595401531493</v>
      </c>
      <c r="F3" s="431">
        <f t="shared" si="0"/>
        <v>1600676.44</v>
      </c>
      <c r="G3" s="433">
        <f>IF(B3&lt;&gt;0,F3/B3,"")</f>
        <v>0.80186658171407998</v>
      </c>
      <c r="H3" s="434">
        <f t="shared" si="0"/>
        <v>1485.4</v>
      </c>
      <c r="I3" s="431">
        <f t="shared" si="0"/>
        <v>2</v>
      </c>
      <c r="J3" s="431">
        <f t="shared" si="0"/>
        <v>2220.4</v>
      </c>
      <c r="K3" s="431">
        <f t="shared" si="0"/>
        <v>1.5080346106304079</v>
      </c>
      <c r="L3" s="431">
        <f t="shared" si="0"/>
        <v>5464.58</v>
      </c>
      <c r="M3" s="432">
        <f>IF(H3&lt;&gt;0,L3/H3,"")</f>
        <v>3.6788609128854177</v>
      </c>
      <c r="N3" s="430">
        <f t="shared" si="0"/>
        <v>0</v>
      </c>
      <c r="O3" s="431">
        <f t="shared" si="0"/>
        <v>0</v>
      </c>
      <c r="P3" s="431">
        <f t="shared" si="0"/>
        <v>0</v>
      </c>
      <c r="Q3" s="431">
        <f t="shared" si="0"/>
        <v>0</v>
      </c>
      <c r="R3" s="431">
        <f t="shared" si="0"/>
        <v>0</v>
      </c>
      <c r="S3" s="433" t="str">
        <f>IF(N3&lt;&gt;0,R3/N3,"")</f>
        <v/>
      </c>
    </row>
    <row r="4" spans="1:19" ht="14.4" customHeight="1" x14ac:dyDescent="0.3">
      <c r="A4" s="515" t="s">
        <v>209</v>
      </c>
      <c r="B4" s="516" t="s">
        <v>210</v>
      </c>
      <c r="C4" s="517"/>
      <c r="D4" s="517"/>
      <c r="E4" s="517"/>
      <c r="F4" s="517"/>
      <c r="G4" s="518"/>
      <c r="H4" s="516" t="s">
        <v>211</v>
      </c>
      <c r="I4" s="517"/>
      <c r="J4" s="517"/>
      <c r="K4" s="517"/>
      <c r="L4" s="517"/>
      <c r="M4" s="518"/>
      <c r="N4" s="516" t="s">
        <v>212</v>
      </c>
      <c r="O4" s="517"/>
      <c r="P4" s="517"/>
      <c r="Q4" s="517"/>
      <c r="R4" s="517"/>
      <c r="S4" s="518"/>
    </row>
    <row r="5" spans="1:19" ht="14.4" customHeight="1" thickBot="1" x14ac:dyDescent="0.35">
      <c r="A5" s="766"/>
      <c r="B5" s="767">
        <v>2011</v>
      </c>
      <c r="C5" s="768"/>
      <c r="D5" s="768">
        <v>2012</v>
      </c>
      <c r="E5" s="768"/>
      <c r="F5" s="768">
        <v>2013</v>
      </c>
      <c r="G5" s="769" t="s">
        <v>5</v>
      </c>
      <c r="H5" s="767">
        <v>2011</v>
      </c>
      <c r="I5" s="768"/>
      <c r="J5" s="768">
        <v>2012</v>
      </c>
      <c r="K5" s="768"/>
      <c r="L5" s="768">
        <v>2013</v>
      </c>
      <c r="M5" s="769" t="s">
        <v>5</v>
      </c>
      <c r="N5" s="767">
        <v>2011</v>
      </c>
      <c r="O5" s="768"/>
      <c r="P5" s="768">
        <v>2012</v>
      </c>
      <c r="Q5" s="768"/>
      <c r="R5" s="768">
        <v>2013</v>
      </c>
      <c r="S5" s="769" t="s">
        <v>5</v>
      </c>
    </row>
    <row r="6" spans="1:19" ht="14.4" customHeight="1" x14ac:dyDescent="0.3">
      <c r="A6" s="651" t="s">
        <v>5090</v>
      </c>
      <c r="B6" s="770"/>
      <c r="C6" s="620"/>
      <c r="D6" s="770">
        <v>1620</v>
      </c>
      <c r="E6" s="620"/>
      <c r="F6" s="770"/>
      <c r="G6" s="641"/>
      <c r="H6" s="770"/>
      <c r="I6" s="620"/>
      <c r="J6" s="770"/>
      <c r="K6" s="620"/>
      <c r="L6" s="770"/>
      <c r="M6" s="641"/>
      <c r="N6" s="770"/>
      <c r="O6" s="620"/>
      <c r="P6" s="770"/>
      <c r="Q6" s="620"/>
      <c r="R6" s="770"/>
      <c r="S6" s="671"/>
    </row>
    <row r="7" spans="1:19" ht="14.4" customHeight="1" x14ac:dyDescent="0.3">
      <c r="A7" s="652" t="s">
        <v>5091</v>
      </c>
      <c r="B7" s="771">
        <v>1961359.9899999998</v>
      </c>
      <c r="C7" s="626">
        <v>1</v>
      </c>
      <c r="D7" s="771">
        <v>1910232.54</v>
      </c>
      <c r="E7" s="626">
        <v>0.97393265373991866</v>
      </c>
      <c r="F7" s="771">
        <v>1574086.44</v>
      </c>
      <c r="G7" s="642">
        <v>0.80254846026506343</v>
      </c>
      <c r="H7" s="771">
        <v>1472.38</v>
      </c>
      <c r="I7" s="626">
        <v>1</v>
      </c>
      <c r="J7" s="771">
        <v>2220.4</v>
      </c>
      <c r="K7" s="626">
        <v>1.5080346106304079</v>
      </c>
      <c r="L7" s="771">
        <v>5464.58</v>
      </c>
      <c r="M7" s="642">
        <v>3.7113924394517714</v>
      </c>
      <c r="N7" s="771"/>
      <c r="O7" s="626"/>
      <c r="P7" s="771"/>
      <c r="Q7" s="626"/>
      <c r="R7" s="771"/>
      <c r="S7" s="672"/>
    </row>
    <row r="8" spans="1:19" ht="14.4" customHeight="1" thickBot="1" x14ac:dyDescent="0.35">
      <c r="A8" s="773" t="s">
        <v>5092</v>
      </c>
      <c r="B8" s="772">
        <v>34828</v>
      </c>
      <c r="C8" s="632">
        <v>1</v>
      </c>
      <c r="D8" s="772">
        <v>31475</v>
      </c>
      <c r="E8" s="632">
        <v>0.90372688641323073</v>
      </c>
      <c r="F8" s="772">
        <v>26590</v>
      </c>
      <c r="G8" s="643">
        <v>0.76346617663948546</v>
      </c>
      <c r="H8" s="772">
        <v>13.02</v>
      </c>
      <c r="I8" s="632">
        <v>1</v>
      </c>
      <c r="J8" s="772"/>
      <c r="K8" s="632"/>
      <c r="L8" s="772"/>
      <c r="M8" s="643"/>
      <c r="N8" s="772"/>
      <c r="O8" s="632"/>
      <c r="P8" s="772"/>
      <c r="Q8" s="632"/>
      <c r="R8" s="772"/>
      <c r="S8" s="67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439" t="s">
        <v>250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</row>
    <row r="2" spans="1:16" ht="14.4" customHeight="1" thickBot="1" x14ac:dyDescent="0.4">
      <c r="A2" s="580" t="s">
        <v>297</v>
      </c>
      <c r="B2" s="134"/>
      <c r="C2" s="134"/>
      <c r="D2" s="134"/>
      <c r="E2" s="356"/>
      <c r="F2" s="356"/>
      <c r="G2" s="134"/>
      <c r="H2" s="134"/>
      <c r="I2" s="356"/>
      <c r="J2" s="356"/>
      <c r="K2" s="134"/>
      <c r="L2" s="134"/>
      <c r="M2" s="356"/>
      <c r="N2" s="356"/>
      <c r="O2" s="360"/>
      <c r="P2" s="356"/>
    </row>
    <row r="3" spans="1:16" ht="14.4" customHeight="1" thickBot="1" x14ac:dyDescent="0.35">
      <c r="D3" s="209" t="s">
        <v>255</v>
      </c>
      <c r="E3" s="357">
        <f t="shared" ref="E3:N3" si="0">SUBTOTAL(9,E6:E1048576)</f>
        <v>10664.1</v>
      </c>
      <c r="F3" s="358">
        <f t="shared" si="0"/>
        <v>1997673.39</v>
      </c>
      <c r="G3" s="135"/>
      <c r="H3" s="135"/>
      <c r="I3" s="358">
        <f t="shared" si="0"/>
        <v>10726.8</v>
      </c>
      <c r="J3" s="358">
        <f t="shared" si="0"/>
        <v>1945547.94</v>
      </c>
      <c r="K3" s="135"/>
      <c r="L3" s="135"/>
      <c r="M3" s="358">
        <f t="shared" si="0"/>
        <v>12100.6</v>
      </c>
      <c r="N3" s="358">
        <f t="shared" si="0"/>
        <v>1606141.02</v>
      </c>
      <c r="O3" s="136">
        <f>IF(F3=0,0,N3/F3)</f>
        <v>0.80400581398343607</v>
      </c>
      <c r="P3" s="359">
        <f>IF(M3=0,0,N3/M3)</f>
        <v>132.73234550352876</v>
      </c>
    </row>
    <row r="4" spans="1:16" ht="14.4" customHeight="1" x14ac:dyDescent="0.3">
      <c r="A4" s="520" t="s">
        <v>205</v>
      </c>
      <c r="B4" s="521" t="s">
        <v>206</v>
      </c>
      <c r="C4" s="522" t="s">
        <v>207</v>
      </c>
      <c r="D4" s="523" t="s">
        <v>166</v>
      </c>
      <c r="E4" s="524">
        <v>2011</v>
      </c>
      <c r="F4" s="525"/>
      <c r="G4" s="354"/>
      <c r="H4" s="354"/>
      <c r="I4" s="524">
        <v>2012</v>
      </c>
      <c r="J4" s="525"/>
      <c r="K4" s="354"/>
      <c r="L4" s="354"/>
      <c r="M4" s="524">
        <v>2013</v>
      </c>
      <c r="N4" s="525"/>
      <c r="O4" s="526" t="s">
        <v>5</v>
      </c>
      <c r="P4" s="519" t="s">
        <v>208</v>
      </c>
    </row>
    <row r="5" spans="1:16" ht="14.4" customHeight="1" thickBot="1" x14ac:dyDescent="0.35">
      <c r="A5" s="774"/>
      <c r="B5" s="775"/>
      <c r="C5" s="776"/>
      <c r="D5" s="777"/>
      <c r="E5" s="778" t="s">
        <v>176</v>
      </c>
      <c r="F5" s="779" t="s">
        <v>17</v>
      </c>
      <c r="G5" s="780"/>
      <c r="H5" s="780"/>
      <c r="I5" s="778" t="s">
        <v>176</v>
      </c>
      <c r="J5" s="779" t="s">
        <v>17</v>
      </c>
      <c r="K5" s="780"/>
      <c r="L5" s="780"/>
      <c r="M5" s="778" t="s">
        <v>176</v>
      </c>
      <c r="N5" s="779" t="s">
        <v>17</v>
      </c>
      <c r="O5" s="781"/>
      <c r="P5" s="782"/>
    </row>
    <row r="6" spans="1:16" ht="14.4" customHeight="1" x14ac:dyDescent="0.3">
      <c r="A6" s="619" t="s">
        <v>5093</v>
      </c>
      <c r="B6" s="620" t="s">
        <v>5094</v>
      </c>
      <c r="C6" s="620" t="s">
        <v>5095</v>
      </c>
      <c r="D6" s="620" t="s">
        <v>5096</v>
      </c>
      <c r="E6" s="623">
        <v>11</v>
      </c>
      <c r="F6" s="623">
        <v>1472.38</v>
      </c>
      <c r="G6" s="620">
        <v>1</v>
      </c>
      <c r="H6" s="620">
        <v>133.85272727272729</v>
      </c>
      <c r="I6" s="623">
        <v>14.8</v>
      </c>
      <c r="J6" s="623">
        <v>2220.4</v>
      </c>
      <c r="K6" s="620">
        <v>1.5080346106304079</v>
      </c>
      <c r="L6" s="620">
        <v>150.02702702702703</v>
      </c>
      <c r="M6" s="623">
        <v>34.6</v>
      </c>
      <c r="N6" s="623">
        <v>5464.58</v>
      </c>
      <c r="O6" s="641">
        <v>3.7113924394517714</v>
      </c>
      <c r="P6" s="624">
        <v>157.93583815028902</v>
      </c>
    </row>
    <row r="7" spans="1:16" ht="14.4" customHeight="1" x14ac:dyDescent="0.3">
      <c r="A7" s="625" t="s">
        <v>5093</v>
      </c>
      <c r="B7" s="626" t="s">
        <v>5097</v>
      </c>
      <c r="C7" s="626" t="s">
        <v>5098</v>
      </c>
      <c r="D7" s="626" t="s">
        <v>5099</v>
      </c>
      <c r="E7" s="629">
        <v>5</v>
      </c>
      <c r="F7" s="629">
        <v>0</v>
      </c>
      <c r="G7" s="626"/>
      <c r="H7" s="626">
        <v>0</v>
      </c>
      <c r="I7" s="629">
        <v>6</v>
      </c>
      <c r="J7" s="629">
        <v>0</v>
      </c>
      <c r="K7" s="626"/>
      <c r="L7" s="626">
        <v>0</v>
      </c>
      <c r="M7" s="629">
        <v>6</v>
      </c>
      <c r="N7" s="629">
        <v>0</v>
      </c>
      <c r="O7" s="642"/>
      <c r="P7" s="630">
        <v>0</v>
      </c>
    </row>
    <row r="8" spans="1:16" ht="14.4" customHeight="1" x14ac:dyDescent="0.3">
      <c r="A8" s="625" t="s">
        <v>5093</v>
      </c>
      <c r="B8" s="626" t="s">
        <v>5097</v>
      </c>
      <c r="C8" s="626" t="s">
        <v>5100</v>
      </c>
      <c r="D8" s="626" t="s">
        <v>5101</v>
      </c>
      <c r="E8" s="629">
        <v>3612</v>
      </c>
      <c r="F8" s="629">
        <v>0</v>
      </c>
      <c r="G8" s="626"/>
      <c r="H8" s="626">
        <v>0</v>
      </c>
      <c r="I8" s="629">
        <v>3829</v>
      </c>
      <c r="J8" s="629">
        <v>0</v>
      </c>
      <c r="K8" s="626"/>
      <c r="L8" s="626">
        <v>0</v>
      </c>
      <c r="M8" s="629">
        <v>4009</v>
      </c>
      <c r="N8" s="629">
        <v>0</v>
      </c>
      <c r="O8" s="642"/>
      <c r="P8" s="630">
        <v>0</v>
      </c>
    </row>
    <row r="9" spans="1:16" ht="14.4" customHeight="1" x14ac:dyDescent="0.3">
      <c r="A9" s="625" t="s">
        <v>5093</v>
      </c>
      <c r="B9" s="626" t="s">
        <v>5097</v>
      </c>
      <c r="C9" s="626" t="s">
        <v>5102</v>
      </c>
      <c r="D9" s="626" t="s">
        <v>5103</v>
      </c>
      <c r="E9" s="629">
        <v>0</v>
      </c>
      <c r="F9" s="629">
        <v>0</v>
      </c>
      <c r="G9" s="626"/>
      <c r="H9" s="626"/>
      <c r="I9" s="629"/>
      <c r="J9" s="629"/>
      <c r="K9" s="626"/>
      <c r="L9" s="626"/>
      <c r="M9" s="629"/>
      <c r="N9" s="629"/>
      <c r="O9" s="642"/>
      <c r="P9" s="630"/>
    </row>
    <row r="10" spans="1:16" ht="14.4" customHeight="1" x14ac:dyDescent="0.3">
      <c r="A10" s="625" t="s">
        <v>5093</v>
      </c>
      <c r="B10" s="626" t="s">
        <v>5097</v>
      </c>
      <c r="C10" s="626" t="s">
        <v>5104</v>
      </c>
      <c r="D10" s="626" t="s">
        <v>5105</v>
      </c>
      <c r="E10" s="629">
        <v>103</v>
      </c>
      <c r="F10" s="629">
        <v>7725</v>
      </c>
      <c r="G10" s="626">
        <v>1</v>
      </c>
      <c r="H10" s="626">
        <v>75</v>
      </c>
      <c r="I10" s="629">
        <v>95</v>
      </c>
      <c r="J10" s="629">
        <v>7125</v>
      </c>
      <c r="K10" s="626">
        <v>0.92233009708737868</v>
      </c>
      <c r="L10" s="626">
        <v>75</v>
      </c>
      <c r="M10" s="629">
        <v>69</v>
      </c>
      <c r="N10" s="629">
        <v>5589</v>
      </c>
      <c r="O10" s="642">
        <v>0.72349514563106798</v>
      </c>
      <c r="P10" s="630">
        <v>81</v>
      </c>
    </row>
    <row r="11" spans="1:16" ht="14.4" customHeight="1" x14ac:dyDescent="0.3">
      <c r="A11" s="625" t="s">
        <v>5093</v>
      </c>
      <c r="B11" s="626" t="s">
        <v>5097</v>
      </c>
      <c r="C11" s="626" t="s">
        <v>5106</v>
      </c>
      <c r="D11" s="626" t="s">
        <v>5107</v>
      </c>
      <c r="E11" s="629"/>
      <c r="F11" s="629"/>
      <c r="G11" s="626"/>
      <c r="H11" s="626"/>
      <c r="I11" s="629">
        <v>1</v>
      </c>
      <c r="J11" s="629">
        <v>0</v>
      </c>
      <c r="K11" s="626"/>
      <c r="L11" s="626">
        <v>0</v>
      </c>
      <c r="M11" s="629">
        <v>3</v>
      </c>
      <c r="N11" s="629">
        <v>0</v>
      </c>
      <c r="O11" s="642"/>
      <c r="P11" s="630">
        <v>0</v>
      </c>
    </row>
    <row r="12" spans="1:16" ht="14.4" customHeight="1" x14ac:dyDescent="0.3">
      <c r="A12" s="625" t="s">
        <v>5093</v>
      </c>
      <c r="B12" s="626" t="s">
        <v>5097</v>
      </c>
      <c r="C12" s="626" t="s">
        <v>5108</v>
      </c>
      <c r="D12" s="626" t="s">
        <v>5109</v>
      </c>
      <c r="E12" s="629">
        <v>1</v>
      </c>
      <c r="F12" s="629">
        <v>139</v>
      </c>
      <c r="G12" s="626">
        <v>1</v>
      </c>
      <c r="H12" s="626">
        <v>139</v>
      </c>
      <c r="I12" s="629"/>
      <c r="J12" s="629"/>
      <c r="K12" s="626"/>
      <c r="L12" s="626"/>
      <c r="M12" s="629"/>
      <c r="N12" s="629"/>
      <c r="O12" s="642"/>
      <c r="P12" s="630"/>
    </row>
    <row r="13" spans="1:16" ht="14.4" customHeight="1" x14ac:dyDescent="0.3">
      <c r="A13" s="625" t="s">
        <v>5093</v>
      </c>
      <c r="B13" s="626" t="s">
        <v>5097</v>
      </c>
      <c r="C13" s="626" t="s">
        <v>5110</v>
      </c>
      <c r="D13" s="626" t="s">
        <v>5111</v>
      </c>
      <c r="E13" s="629"/>
      <c r="F13" s="629"/>
      <c r="G13" s="626"/>
      <c r="H13" s="626"/>
      <c r="I13" s="629">
        <v>19</v>
      </c>
      <c r="J13" s="629">
        <v>3344</v>
      </c>
      <c r="K13" s="626"/>
      <c r="L13" s="626">
        <v>176</v>
      </c>
      <c r="M13" s="629">
        <v>44</v>
      </c>
      <c r="N13" s="629">
        <v>7788</v>
      </c>
      <c r="O13" s="642"/>
      <c r="P13" s="630">
        <v>177</v>
      </c>
    </row>
    <row r="14" spans="1:16" ht="14.4" customHeight="1" x14ac:dyDescent="0.3">
      <c r="A14" s="625" t="s">
        <v>5093</v>
      </c>
      <c r="B14" s="626" t="s">
        <v>5097</v>
      </c>
      <c r="C14" s="626" t="s">
        <v>5112</v>
      </c>
      <c r="D14" s="626" t="s">
        <v>5113</v>
      </c>
      <c r="E14" s="629"/>
      <c r="F14" s="629"/>
      <c r="G14" s="626"/>
      <c r="H14" s="626"/>
      <c r="I14" s="629"/>
      <c r="J14" s="629"/>
      <c r="K14" s="626"/>
      <c r="L14" s="626"/>
      <c r="M14" s="629">
        <v>69</v>
      </c>
      <c r="N14" s="629">
        <v>5520</v>
      </c>
      <c r="O14" s="642"/>
      <c r="P14" s="630">
        <v>80</v>
      </c>
    </row>
    <row r="15" spans="1:16" ht="14.4" customHeight="1" x14ac:dyDescent="0.3">
      <c r="A15" s="625" t="s">
        <v>5093</v>
      </c>
      <c r="B15" s="626" t="s">
        <v>5097</v>
      </c>
      <c r="C15" s="626" t="s">
        <v>5114</v>
      </c>
      <c r="D15" s="626" t="s">
        <v>5115</v>
      </c>
      <c r="E15" s="629">
        <v>8</v>
      </c>
      <c r="F15" s="629">
        <v>80</v>
      </c>
      <c r="G15" s="626">
        <v>1</v>
      </c>
      <c r="H15" s="626">
        <v>10</v>
      </c>
      <c r="I15" s="629"/>
      <c r="J15" s="629"/>
      <c r="K15" s="626"/>
      <c r="L15" s="626"/>
      <c r="M15" s="629"/>
      <c r="N15" s="629"/>
      <c r="O15" s="642"/>
      <c r="P15" s="630"/>
    </row>
    <row r="16" spans="1:16" ht="14.4" customHeight="1" x14ac:dyDescent="0.3">
      <c r="A16" s="625" t="s">
        <v>5093</v>
      </c>
      <c r="B16" s="626" t="s">
        <v>5097</v>
      </c>
      <c r="C16" s="626" t="s">
        <v>5116</v>
      </c>
      <c r="D16" s="626" t="s">
        <v>5117</v>
      </c>
      <c r="E16" s="629">
        <v>2</v>
      </c>
      <c r="F16" s="629">
        <v>10</v>
      </c>
      <c r="G16" s="626">
        <v>1</v>
      </c>
      <c r="H16" s="626">
        <v>5</v>
      </c>
      <c r="I16" s="629">
        <v>1</v>
      </c>
      <c r="J16" s="629">
        <v>5</v>
      </c>
      <c r="K16" s="626">
        <v>0.5</v>
      </c>
      <c r="L16" s="626">
        <v>5</v>
      </c>
      <c r="M16" s="629">
        <v>1</v>
      </c>
      <c r="N16" s="629">
        <v>5</v>
      </c>
      <c r="O16" s="642">
        <v>0.5</v>
      </c>
      <c r="P16" s="630">
        <v>5</v>
      </c>
    </row>
    <row r="17" spans="1:16" ht="14.4" customHeight="1" x14ac:dyDescent="0.3">
      <c r="A17" s="625" t="s">
        <v>5093</v>
      </c>
      <c r="B17" s="626" t="s">
        <v>5097</v>
      </c>
      <c r="C17" s="626" t="s">
        <v>5118</v>
      </c>
      <c r="D17" s="626" t="s">
        <v>5119</v>
      </c>
      <c r="E17" s="629">
        <v>1830</v>
      </c>
      <c r="F17" s="629">
        <v>624030</v>
      </c>
      <c r="G17" s="626">
        <v>1</v>
      </c>
      <c r="H17" s="626">
        <v>341</v>
      </c>
      <c r="I17" s="629">
        <v>1812</v>
      </c>
      <c r="J17" s="629">
        <v>619704</v>
      </c>
      <c r="K17" s="626">
        <v>0.99306764097879907</v>
      </c>
      <c r="L17" s="626">
        <v>342</v>
      </c>
      <c r="M17" s="629">
        <v>2838</v>
      </c>
      <c r="N17" s="629">
        <v>658416</v>
      </c>
      <c r="O17" s="642">
        <v>1.0551031200423056</v>
      </c>
      <c r="P17" s="630">
        <v>232</v>
      </c>
    </row>
    <row r="18" spans="1:16" ht="14.4" customHeight="1" x14ac:dyDescent="0.3">
      <c r="A18" s="625" t="s">
        <v>5093</v>
      </c>
      <c r="B18" s="626" t="s">
        <v>5097</v>
      </c>
      <c r="C18" s="626" t="s">
        <v>5120</v>
      </c>
      <c r="D18" s="626" t="s">
        <v>5121</v>
      </c>
      <c r="E18" s="629">
        <v>4627</v>
      </c>
      <c r="F18" s="629">
        <v>786590</v>
      </c>
      <c r="G18" s="626">
        <v>1</v>
      </c>
      <c r="H18" s="626">
        <v>170</v>
      </c>
      <c r="I18" s="629">
        <v>4569</v>
      </c>
      <c r="J18" s="629">
        <v>781299</v>
      </c>
      <c r="K18" s="626">
        <v>0.9932734969933511</v>
      </c>
      <c r="L18" s="626">
        <v>171</v>
      </c>
      <c r="M18" s="629">
        <v>4281</v>
      </c>
      <c r="N18" s="629">
        <v>496596</v>
      </c>
      <c r="O18" s="642">
        <v>0.63132762938760978</v>
      </c>
      <c r="P18" s="630">
        <v>116</v>
      </c>
    </row>
    <row r="19" spans="1:16" ht="14.4" customHeight="1" x14ac:dyDescent="0.3">
      <c r="A19" s="625" t="s">
        <v>5093</v>
      </c>
      <c r="B19" s="626" t="s">
        <v>5097</v>
      </c>
      <c r="C19" s="626" t="s">
        <v>5122</v>
      </c>
      <c r="D19" s="626" t="s">
        <v>5123</v>
      </c>
      <c r="E19" s="629">
        <v>3</v>
      </c>
      <c r="F19" s="629">
        <v>11043</v>
      </c>
      <c r="G19" s="626">
        <v>1</v>
      </c>
      <c r="H19" s="626">
        <v>3681</v>
      </c>
      <c r="I19" s="629">
        <v>4</v>
      </c>
      <c r="J19" s="629">
        <v>14796</v>
      </c>
      <c r="K19" s="626">
        <v>1.3398533007334963</v>
      </c>
      <c r="L19" s="626">
        <v>3699</v>
      </c>
      <c r="M19" s="629">
        <v>4</v>
      </c>
      <c r="N19" s="629">
        <v>14888</v>
      </c>
      <c r="O19" s="642">
        <v>1.3481843701892602</v>
      </c>
      <c r="P19" s="630">
        <v>3722</v>
      </c>
    </row>
    <row r="20" spans="1:16" ht="14.4" customHeight="1" x14ac:dyDescent="0.3">
      <c r="A20" s="625" t="s">
        <v>5093</v>
      </c>
      <c r="B20" s="626" t="s">
        <v>5097</v>
      </c>
      <c r="C20" s="626" t="s">
        <v>5124</v>
      </c>
      <c r="D20" s="626" t="s">
        <v>5125</v>
      </c>
      <c r="E20" s="629">
        <v>99</v>
      </c>
      <c r="F20" s="629">
        <v>348919.98999999993</v>
      </c>
      <c r="G20" s="626">
        <v>1</v>
      </c>
      <c r="H20" s="626">
        <v>3524.444343434343</v>
      </c>
      <c r="I20" s="629">
        <v>89</v>
      </c>
      <c r="J20" s="629">
        <v>313675.5400000001</v>
      </c>
      <c r="K20" s="626">
        <v>0.898989880172816</v>
      </c>
      <c r="L20" s="626">
        <v>3524.4442696629226</v>
      </c>
      <c r="M20" s="629">
        <v>73</v>
      </c>
      <c r="N20" s="629">
        <v>257284.44</v>
      </c>
      <c r="O20" s="642">
        <v>0.73737374576905168</v>
      </c>
      <c r="P20" s="630">
        <v>3524.4443835616439</v>
      </c>
    </row>
    <row r="21" spans="1:16" ht="14.4" customHeight="1" x14ac:dyDescent="0.3">
      <c r="A21" s="625" t="s">
        <v>5093</v>
      </c>
      <c r="B21" s="626" t="s">
        <v>5097</v>
      </c>
      <c r="C21" s="626" t="s">
        <v>5126</v>
      </c>
      <c r="D21" s="626" t="s">
        <v>5127</v>
      </c>
      <c r="E21" s="629">
        <v>104</v>
      </c>
      <c r="F21" s="629">
        <v>168168</v>
      </c>
      <c r="G21" s="626">
        <v>1</v>
      </c>
      <c r="H21" s="626">
        <v>1617</v>
      </c>
      <c r="I21" s="629">
        <v>95</v>
      </c>
      <c r="J21" s="629">
        <v>153900</v>
      </c>
      <c r="K21" s="626">
        <v>0.91515627229912944</v>
      </c>
      <c r="L21" s="626">
        <v>1620</v>
      </c>
      <c r="M21" s="629">
        <v>70</v>
      </c>
      <c r="N21" s="629">
        <v>113750</v>
      </c>
      <c r="O21" s="642">
        <v>0.67640692640692646</v>
      </c>
      <c r="P21" s="630">
        <v>1625</v>
      </c>
    </row>
    <row r="22" spans="1:16" ht="14.4" customHeight="1" x14ac:dyDescent="0.3">
      <c r="A22" s="625" t="s">
        <v>5093</v>
      </c>
      <c r="B22" s="626" t="s">
        <v>5097</v>
      </c>
      <c r="C22" s="626" t="s">
        <v>5128</v>
      </c>
      <c r="D22" s="626" t="s">
        <v>5129</v>
      </c>
      <c r="E22" s="629">
        <v>3</v>
      </c>
      <c r="F22" s="629">
        <v>15</v>
      </c>
      <c r="G22" s="626">
        <v>1</v>
      </c>
      <c r="H22" s="626">
        <v>5</v>
      </c>
      <c r="I22" s="629"/>
      <c r="J22" s="629"/>
      <c r="K22" s="626"/>
      <c r="L22" s="626"/>
      <c r="M22" s="629">
        <v>4</v>
      </c>
      <c r="N22" s="629">
        <v>20</v>
      </c>
      <c r="O22" s="642">
        <v>1.3333333333333333</v>
      </c>
      <c r="P22" s="630">
        <v>5</v>
      </c>
    </row>
    <row r="23" spans="1:16" ht="14.4" customHeight="1" x14ac:dyDescent="0.3">
      <c r="A23" s="625" t="s">
        <v>5093</v>
      </c>
      <c r="B23" s="626" t="s">
        <v>5097</v>
      </c>
      <c r="C23" s="626" t="s">
        <v>5130</v>
      </c>
      <c r="D23" s="626" t="s">
        <v>5131</v>
      </c>
      <c r="E23" s="629"/>
      <c r="F23" s="629"/>
      <c r="G23" s="626"/>
      <c r="H23" s="626"/>
      <c r="I23" s="629">
        <v>2</v>
      </c>
      <c r="J23" s="629">
        <v>240</v>
      </c>
      <c r="K23" s="626"/>
      <c r="L23" s="626">
        <v>120</v>
      </c>
      <c r="M23" s="629"/>
      <c r="N23" s="629"/>
      <c r="O23" s="642"/>
      <c r="P23" s="630"/>
    </row>
    <row r="24" spans="1:16" ht="14.4" customHeight="1" x14ac:dyDescent="0.3">
      <c r="A24" s="625" t="s">
        <v>5093</v>
      </c>
      <c r="B24" s="626" t="s">
        <v>5097</v>
      </c>
      <c r="C24" s="626" t="s">
        <v>5132</v>
      </c>
      <c r="D24" s="626" t="s">
        <v>5133</v>
      </c>
      <c r="E24" s="629">
        <v>75</v>
      </c>
      <c r="F24" s="629">
        <v>12150</v>
      </c>
      <c r="G24" s="626">
        <v>1</v>
      </c>
      <c r="H24" s="626">
        <v>162</v>
      </c>
      <c r="I24" s="629">
        <v>32</v>
      </c>
      <c r="J24" s="629">
        <v>5184</v>
      </c>
      <c r="K24" s="626">
        <v>0.42666666666666669</v>
      </c>
      <c r="L24" s="626">
        <v>162</v>
      </c>
      <c r="M24" s="629">
        <v>10</v>
      </c>
      <c r="N24" s="629">
        <v>1630</v>
      </c>
      <c r="O24" s="642">
        <v>0.13415637860082305</v>
      </c>
      <c r="P24" s="630">
        <v>163</v>
      </c>
    </row>
    <row r="25" spans="1:16" ht="14.4" customHeight="1" x14ac:dyDescent="0.3">
      <c r="A25" s="625" t="s">
        <v>5093</v>
      </c>
      <c r="B25" s="626" t="s">
        <v>5097</v>
      </c>
      <c r="C25" s="626" t="s">
        <v>5134</v>
      </c>
      <c r="D25" s="626" t="s">
        <v>5135</v>
      </c>
      <c r="E25" s="629"/>
      <c r="F25" s="629"/>
      <c r="G25" s="626"/>
      <c r="H25" s="626"/>
      <c r="I25" s="629">
        <v>1</v>
      </c>
      <c r="J25" s="629">
        <v>9901</v>
      </c>
      <c r="K25" s="626"/>
      <c r="L25" s="626">
        <v>9901</v>
      </c>
      <c r="M25" s="629"/>
      <c r="N25" s="629"/>
      <c r="O25" s="642"/>
      <c r="P25" s="630"/>
    </row>
    <row r="26" spans="1:16" ht="14.4" customHeight="1" x14ac:dyDescent="0.3">
      <c r="A26" s="625" t="s">
        <v>5093</v>
      </c>
      <c r="B26" s="626" t="s">
        <v>5097</v>
      </c>
      <c r="C26" s="626" t="s">
        <v>5136</v>
      </c>
      <c r="D26" s="626" t="s">
        <v>5137</v>
      </c>
      <c r="E26" s="629"/>
      <c r="F26" s="629"/>
      <c r="G26" s="626"/>
      <c r="H26" s="626"/>
      <c r="I26" s="629"/>
      <c r="J26" s="629"/>
      <c r="K26" s="626"/>
      <c r="L26" s="626"/>
      <c r="M26" s="629">
        <v>1</v>
      </c>
      <c r="N26" s="629">
        <v>668</v>
      </c>
      <c r="O26" s="642"/>
      <c r="P26" s="630">
        <v>668</v>
      </c>
    </row>
    <row r="27" spans="1:16" ht="14.4" customHeight="1" x14ac:dyDescent="0.3">
      <c r="A27" s="625" t="s">
        <v>5093</v>
      </c>
      <c r="B27" s="626" t="s">
        <v>5097</v>
      </c>
      <c r="C27" s="626" t="s">
        <v>5138</v>
      </c>
      <c r="D27" s="626" t="s">
        <v>5139</v>
      </c>
      <c r="E27" s="629">
        <v>10</v>
      </c>
      <c r="F27" s="629">
        <v>2490</v>
      </c>
      <c r="G27" s="626">
        <v>1</v>
      </c>
      <c r="H27" s="626">
        <v>249</v>
      </c>
      <c r="I27" s="629">
        <v>1</v>
      </c>
      <c r="J27" s="629">
        <v>249</v>
      </c>
      <c r="K27" s="626">
        <v>0.1</v>
      </c>
      <c r="L27" s="626">
        <v>249</v>
      </c>
      <c r="M27" s="629">
        <v>7</v>
      </c>
      <c r="N27" s="629">
        <v>1750</v>
      </c>
      <c r="O27" s="642">
        <v>0.70281124497991965</v>
      </c>
      <c r="P27" s="630">
        <v>250</v>
      </c>
    </row>
    <row r="28" spans="1:16" ht="14.4" customHeight="1" x14ac:dyDescent="0.3">
      <c r="A28" s="625" t="s">
        <v>5093</v>
      </c>
      <c r="B28" s="626" t="s">
        <v>5097</v>
      </c>
      <c r="C28" s="626" t="s">
        <v>5140</v>
      </c>
      <c r="D28" s="626" t="s">
        <v>5141</v>
      </c>
      <c r="E28" s="629"/>
      <c r="F28" s="629"/>
      <c r="G28" s="626"/>
      <c r="H28" s="626"/>
      <c r="I28" s="629">
        <v>1</v>
      </c>
      <c r="J28" s="629">
        <v>810</v>
      </c>
      <c r="K28" s="626"/>
      <c r="L28" s="626">
        <v>810</v>
      </c>
      <c r="M28" s="629"/>
      <c r="N28" s="629"/>
      <c r="O28" s="642"/>
      <c r="P28" s="630"/>
    </row>
    <row r="29" spans="1:16" ht="14.4" customHeight="1" x14ac:dyDescent="0.3">
      <c r="A29" s="625" t="s">
        <v>5093</v>
      </c>
      <c r="B29" s="626" t="s">
        <v>5097</v>
      </c>
      <c r="C29" s="626" t="s">
        <v>5142</v>
      </c>
      <c r="D29" s="626" t="s">
        <v>5143</v>
      </c>
      <c r="E29" s="629"/>
      <c r="F29" s="629"/>
      <c r="G29" s="626"/>
      <c r="H29" s="626"/>
      <c r="I29" s="629"/>
      <c r="J29" s="629"/>
      <c r="K29" s="626"/>
      <c r="L29" s="626"/>
      <c r="M29" s="629">
        <v>3</v>
      </c>
      <c r="N29" s="629">
        <v>324</v>
      </c>
      <c r="O29" s="642"/>
      <c r="P29" s="630">
        <v>108</v>
      </c>
    </row>
    <row r="30" spans="1:16" ht="14.4" customHeight="1" x14ac:dyDescent="0.3">
      <c r="A30" s="625" t="s">
        <v>5093</v>
      </c>
      <c r="B30" s="626" t="s">
        <v>5097</v>
      </c>
      <c r="C30" s="626" t="s">
        <v>5144</v>
      </c>
      <c r="D30" s="626" t="s">
        <v>5145</v>
      </c>
      <c r="E30" s="629"/>
      <c r="F30" s="629"/>
      <c r="G30" s="626"/>
      <c r="H30" s="626"/>
      <c r="I30" s="629"/>
      <c r="J30" s="629"/>
      <c r="K30" s="626"/>
      <c r="L30" s="626"/>
      <c r="M30" s="629">
        <v>36</v>
      </c>
      <c r="N30" s="629">
        <v>0</v>
      </c>
      <c r="O30" s="642"/>
      <c r="P30" s="630">
        <v>0</v>
      </c>
    </row>
    <row r="31" spans="1:16" ht="14.4" customHeight="1" x14ac:dyDescent="0.3">
      <c r="A31" s="625" t="s">
        <v>5093</v>
      </c>
      <c r="B31" s="626" t="s">
        <v>5097</v>
      </c>
      <c r="C31" s="626" t="s">
        <v>5146</v>
      </c>
      <c r="D31" s="626" t="s">
        <v>5147</v>
      </c>
      <c r="E31" s="629"/>
      <c r="F31" s="629"/>
      <c r="G31" s="626"/>
      <c r="H31" s="626"/>
      <c r="I31" s="629"/>
      <c r="J31" s="629"/>
      <c r="K31" s="626"/>
      <c r="L31" s="626"/>
      <c r="M31" s="629">
        <v>373</v>
      </c>
      <c r="N31" s="629">
        <v>9858</v>
      </c>
      <c r="O31" s="642"/>
      <c r="P31" s="630">
        <v>26.428954423592494</v>
      </c>
    </row>
    <row r="32" spans="1:16" ht="14.4" customHeight="1" x14ac:dyDescent="0.3">
      <c r="A32" s="625" t="s">
        <v>5093</v>
      </c>
      <c r="B32" s="626" t="s">
        <v>5097</v>
      </c>
      <c r="C32" s="626" t="s">
        <v>5148</v>
      </c>
      <c r="D32" s="626" t="s">
        <v>5149</v>
      </c>
      <c r="E32" s="629"/>
      <c r="F32" s="629"/>
      <c r="G32" s="626"/>
      <c r="H32" s="626"/>
      <c r="I32" s="629"/>
      <c r="J32" s="629"/>
      <c r="K32" s="626"/>
      <c r="L32" s="626"/>
      <c r="M32" s="629">
        <v>32</v>
      </c>
      <c r="N32" s="629">
        <v>0</v>
      </c>
      <c r="O32" s="642"/>
      <c r="P32" s="630">
        <v>0</v>
      </c>
    </row>
    <row r="33" spans="1:16" ht="14.4" customHeight="1" x14ac:dyDescent="0.3">
      <c r="A33" s="625" t="s">
        <v>5150</v>
      </c>
      <c r="B33" s="626" t="s">
        <v>5097</v>
      </c>
      <c r="C33" s="626" t="s">
        <v>5126</v>
      </c>
      <c r="D33" s="626" t="s">
        <v>5127</v>
      </c>
      <c r="E33" s="629"/>
      <c r="F33" s="629"/>
      <c r="G33" s="626"/>
      <c r="H33" s="626"/>
      <c r="I33" s="629">
        <v>1</v>
      </c>
      <c r="J33" s="629">
        <v>1620</v>
      </c>
      <c r="K33" s="626"/>
      <c r="L33" s="626">
        <v>1620</v>
      </c>
      <c r="M33" s="629"/>
      <c r="N33" s="629"/>
      <c r="O33" s="642"/>
      <c r="P33" s="630"/>
    </row>
    <row r="34" spans="1:16" ht="14.4" customHeight="1" x14ac:dyDescent="0.3">
      <c r="A34" s="625" t="s">
        <v>5151</v>
      </c>
      <c r="B34" s="626" t="s">
        <v>5094</v>
      </c>
      <c r="C34" s="626" t="s">
        <v>5095</v>
      </c>
      <c r="D34" s="626" t="s">
        <v>5096</v>
      </c>
      <c r="E34" s="629">
        <v>0.1</v>
      </c>
      <c r="F34" s="629">
        <v>13.02</v>
      </c>
      <c r="G34" s="626">
        <v>1</v>
      </c>
      <c r="H34" s="626">
        <v>130.19999999999999</v>
      </c>
      <c r="I34" s="629"/>
      <c r="J34" s="629"/>
      <c r="K34" s="626"/>
      <c r="L34" s="626"/>
      <c r="M34" s="629"/>
      <c r="N34" s="629"/>
      <c r="O34" s="642"/>
      <c r="P34" s="630"/>
    </row>
    <row r="35" spans="1:16" ht="14.4" customHeight="1" x14ac:dyDescent="0.3">
      <c r="A35" s="625" t="s">
        <v>5151</v>
      </c>
      <c r="B35" s="626" t="s">
        <v>5097</v>
      </c>
      <c r="C35" s="626" t="s">
        <v>5100</v>
      </c>
      <c r="D35" s="626" t="s">
        <v>5101</v>
      </c>
      <c r="E35" s="629">
        <v>3</v>
      </c>
      <c r="F35" s="629">
        <v>0</v>
      </c>
      <c r="G35" s="626"/>
      <c r="H35" s="626">
        <v>0</v>
      </c>
      <c r="I35" s="629">
        <v>1</v>
      </c>
      <c r="J35" s="629">
        <v>0</v>
      </c>
      <c r="K35" s="626"/>
      <c r="L35" s="626">
        <v>0</v>
      </c>
      <c r="M35" s="629"/>
      <c r="N35" s="629"/>
      <c r="O35" s="642"/>
      <c r="P35" s="630"/>
    </row>
    <row r="36" spans="1:16" ht="14.4" customHeight="1" x14ac:dyDescent="0.3">
      <c r="A36" s="625" t="s">
        <v>5151</v>
      </c>
      <c r="B36" s="626" t="s">
        <v>5097</v>
      </c>
      <c r="C36" s="626" t="s">
        <v>5104</v>
      </c>
      <c r="D36" s="626" t="s">
        <v>5105</v>
      </c>
      <c r="E36" s="629">
        <v>1</v>
      </c>
      <c r="F36" s="629">
        <v>75</v>
      </c>
      <c r="G36" s="626">
        <v>1</v>
      </c>
      <c r="H36" s="626">
        <v>75</v>
      </c>
      <c r="I36" s="629"/>
      <c r="J36" s="629"/>
      <c r="K36" s="626"/>
      <c r="L36" s="626"/>
      <c r="M36" s="629"/>
      <c r="N36" s="629"/>
      <c r="O36" s="642"/>
      <c r="P36" s="630"/>
    </row>
    <row r="37" spans="1:16" ht="14.4" customHeight="1" x14ac:dyDescent="0.3">
      <c r="A37" s="625" t="s">
        <v>5151</v>
      </c>
      <c r="B37" s="626" t="s">
        <v>5097</v>
      </c>
      <c r="C37" s="626" t="s">
        <v>5152</v>
      </c>
      <c r="D37" s="626" t="s">
        <v>5153</v>
      </c>
      <c r="E37" s="629"/>
      <c r="F37" s="629"/>
      <c r="G37" s="626"/>
      <c r="H37" s="626"/>
      <c r="I37" s="629"/>
      <c r="J37" s="629"/>
      <c r="K37" s="626"/>
      <c r="L37" s="626"/>
      <c r="M37" s="629">
        <v>1</v>
      </c>
      <c r="N37" s="629">
        <v>232</v>
      </c>
      <c r="O37" s="642"/>
      <c r="P37" s="630">
        <v>232</v>
      </c>
    </row>
    <row r="38" spans="1:16" ht="14.4" customHeight="1" x14ac:dyDescent="0.3">
      <c r="A38" s="625" t="s">
        <v>5151</v>
      </c>
      <c r="B38" s="626" t="s">
        <v>5097</v>
      </c>
      <c r="C38" s="626" t="s">
        <v>5154</v>
      </c>
      <c r="D38" s="626" t="s">
        <v>5155</v>
      </c>
      <c r="E38" s="629"/>
      <c r="F38" s="629"/>
      <c r="G38" s="626"/>
      <c r="H38" s="626"/>
      <c r="I38" s="629">
        <v>1</v>
      </c>
      <c r="J38" s="629">
        <v>326</v>
      </c>
      <c r="K38" s="626"/>
      <c r="L38" s="626">
        <v>326</v>
      </c>
      <c r="M38" s="629"/>
      <c r="N38" s="629"/>
      <c r="O38" s="642"/>
      <c r="P38" s="630"/>
    </row>
    <row r="39" spans="1:16" ht="14.4" customHeight="1" x14ac:dyDescent="0.3">
      <c r="A39" s="625" t="s">
        <v>5151</v>
      </c>
      <c r="B39" s="626" t="s">
        <v>5097</v>
      </c>
      <c r="C39" s="626" t="s">
        <v>5156</v>
      </c>
      <c r="D39" s="626" t="s">
        <v>5157</v>
      </c>
      <c r="E39" s="629"/>
      <c r="F39" s="629"/>
      <c r="G39" s="626"/>
      <c r="H39" s="626"/>
      <c r="I39" s="629"/>
      <c r="J39" s="629"/>
      <c r="K39" s="626"/>
      <c r="L39" s="626"/>
      <c r="M39" s="629">
        <v>21</v>
      </c>
      <c r="N39" s="629">
        <v>2436</v>
      </c>
      <c r="O39" s="642"/>
      <c r="P39" s="630">
        <v>116</v>
      </c>
    </row>
    <row r="40" spans="1:16" ht="14.4" customHeight="1" x14ac:dyDescent="0.3">
      <c r="A40" s="625" t="s">
        <v>5151</v>
      </c>
      <c r="B40" s="626" t="s">
        <v>5097</v>
      </c>
      <c r="C40" s="626" t="s">
        <v>5132</v>
      </c>
      <c r="D40" s="626" t="s">
        <v>5133</v>
      </c>
      <c r="E40" s="629">
        <v>83</v>
      </c>
      <c r="F40" s="629">
        <v>13446</v>
      </c>
      <c r="G40" s="626">
        <v>1</v>
      </c>
      <c r="H40" s="626">
        <v>162</v>
      </c>
      <c r="I40" s="629">
        <v>77</v>
      </c>
      <c r="J40" s="629">
        <v>12474</v>
      </c>
      <c r="K40" s="626">
        <v>0.92771084337349397</v>
      </c>
      <c r="L40" s="626">
        <v>162</v>
      </c>
      <c r="M40" s="629">
        <v>44</v>
      </c>
      <c r="N40" s="629">
        <v>7172</v>
      </c>
      <c r="O40" s="642">
        <v>0.5333928305815856</v>
      </c>
      <c r="P40" s="630">
        <v>163</v>
      </c>
    </row>
    <row r="41" spans="1:16" ht="14.4" customHeight="1" x14ac:dyDescent="0.3">
      <c r="A41" s="625" t="s">
        <v>5151</v>
      </c>
      <c r="B41" s="626" t="s">
        <v>5097</v>
      </c>
      <c r="C41" s="626" t="s">
        <v>5158</v>
      </c>
      <c r="D41" s="626" t="s">
        <v>5159</v>
      </c>
      <c r="E41" s="629">
        <v>1</v>
      </c>
      <c r="F41" s="629">
        <v>640</v>
      </c>
      <c r="G41" s="626">
        <v>1</v>
      </c>
      <c r="H41" s="626">
        <v>640</v>
      </c>
      <c r="I41" s="629"/>
      <c r="J41" s="629"/>
      <c r="K41" s="626"/>
      <c r="L41" s="626"/>
      <c r="M41" s="629"/>
      <c r="N41" s="629"/>
      <c r="O41" s="642"/>
      <c r="P41" s="630"/>
    </row>
    <row r="42" spans="1:16" ht="14.4" customHeight="1" thickBot="1" x14ac:dyDescent="0.35">
      <c r="A42" s="631" t="s">
        <v>5151</v>
      </c>
      <c r="B42" s="632" t="s">
        <v>5097</v>
      </c>
      <c r="C42" s="632" t="s">
        <v>5138</v>
      </c>
      <c r="D42" s="632" t="s">
        <v>5139</v>
      </c>
      <c r="E42" s="635">
        <v>83</v>
      </c>
      <c r="F42" s="635">
        <v>20667</v>
      </c>
      <c r="G42" s="632">
        <v>1</v>
      </c>
      <c r="H42" s="632">
        <v>249</v>
      </c>
      <c r="I42" s="635">
        <v>75</v>
      </c>
      <c r="J42" s="635">
        <v>18675</v>
      </c>
      <c r="K42" s="632">
        <v>0.90361445783132532</v>
      </c>
      <c r="L42" s="632">
        <v>249</v>
      </c>
      <c r="M42" s="635">
        <v>67</v>
      </c>
      <c r="N42" s="635">
        <v>16750</v>
      </c>
      <c r="O42" s="643">
        <v>0.81047079885808293</v>
      </c>
      <c r="P42" s="636">
        <v>250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55" customWidth="1"/>
    <col min="3" max="3" width="0.109375" style="69" hidden="1" customWidth="1"/>
    <col min="4" max="4" width="7.77734375" style="355" customWidth="1"/>
    <col min="5" max="5" width="5.4414062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5.44140625" style="69" hidden="1" customWidth="1"/>
    <col min="10" max="10" width="7.77734375" style="355" customWidth="1"/>
    <col min="11" max="11" width="5.44140625" style="69" hidden="1" customWidth="1"/>
    <col min="12" max="12" width="7.77734375" style="355" customWidth="1"/>
    <col min="13" max="13" width="7.77734375" style="91" customWidth="1"/>
    <col min="14" max="14" width="7.77734375" style="355" customWidth="1"/>
    <col min="15" max="15" width="5" style="69" hidden="1" customWidth="1"/>
    <col min="16" max="16" width="7.77734375" style="355" customWidth="1"/>
    <col min="17" max="17" width="5" style="69" hidden="1" customWidth="1"/>
    <col min="18" max="18" width="7.77734375" style="355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1" t="s">
        <v>251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19" ht="14.4" customHeight="1" thickBot="1" x14ac:dyDescent="0.35">
      <c r="A2" s="580" t="s">
        <v>297</v>
      </c>
      <c r="B2" s="344"/>
      <c r="C2" s="172"/>
      <c r="D2" s="344"/>
      <c r="E2" s="172"/>
      <c r="F2" s="344"/>
      <c r="G2" s="314"/>
      <c r="H2" s="344"/>
      <c r="I2" s="172"/>
      <c r="J2" s="344"/>
      <c r="K2" s="172"/>
      <c r="L2" s="344"/>
      <c r="M2" s="314"/>
      <c r="N2" s="344"/>
      <c r="O2" s="172"/>
      <c r="P2" s="344"/>
      <c r="Q2" s="172"/>
      <c r="R2" s="344"/>
      <c r="S2" s="314"/>
    </row>
    <row r="3" spans="1:19" ht="14.4" customHeight="1" thickBot="1" x14ac:dyDescent="0.35">
      <c r="A3" s="429" t="s">
        <v>255</v>
      </c>
      <c r="B3" s="430">
        <f>SUBTOTAL(9,B6:B1048576)</f>
        <v>62780140</v>
      </c>
      <c r="C3" s="431">
        <f t="shared" ref="C3:R3" si="0">SUBTOTAL(9,C6:C1048576)</f>
        <v>24</v>
      </c>
      <c r="D3" s="431">
        <f t="shared" si="0"/>
        <v>63443765</v>
      </c>
      <c r="E3" s="431">
        <f t="shared" si="0"/>
        <v>27.362286886147572</v>
      </c>
      <c r="F3" s="431">
        <f t="shared" si="0"/>
        <v>62132355</v>
      </c>
      <c r="G3" s="432">
        <f>IF(B3&lt;&gt;0,F3/B3,"")</f>
        <v>0.98968168914564381</v>
      </c>
      <c r="H3" s="430">
        <f t="shared" si="0"/>
        <v>29662023.360000011</v>
      </c>
      <c r="I3" s="431">
        <f t="shared" si="0"/>
        <v>2</v>
      </c>
      <c r="J3" s="431">
        <f t="shared" si="0"/>
        <v>35035114.29999996</v>
      </c>
      <c r="K3" s="431">
        <f t="shared" si="0"/>
        <v>1.2161029339129055</v>
      </c>
      <c r="L3" s="431">
        <f t="shared" si="0"/>
        <v>27199783.330000035</v>
      </c>
      <c r="M3" s="433">
        <f>IF(H3&lt;&gt;0,L3/H3,"")</f>
        <v>0.91699015269064998</v>
      </c>
      <c r="N3" s="434">
        <f t="shared" si="0"/>
        <v>0</v>
      </c>
      <c r="O3" s="431">
        <f t="shared" si="0"/>
        <v>0</v>
      </c>
      <c r="P3" s="431">
        <f t="shared" si="0"/>
        <v>0</v>
      </c>
      <c r="Q3" s="431">
        <f t="shared" si="0"/>
        <v>0</v>
      </c>
      <c r="R3" s="431">
        <f t="shared" si="0"/>
        <v>0</v>
      </c>
      <c r="S3" s="433" t="str">
        <f>IF(N3&lt;&gt;0,R3/N3,"")</f>
        <v/>
      </c>
    </row>
    <row r="4" spans="1:19" ht="14.4" customHeight="1" x14ac:dyDescent="0.3">
      <c r="A4" s="515" t="s">
        <v>219</v>
      </c>
      <c r="B4" s="516" t="s">
        <v>210</v>
      </c>
      <c r="C4" s="517"/>
      <c r="D4" s="517"/>
      <c r="E4" s="517"/>
      <c r="F4" s="517"/>
      <c r="G4" s="518"/>
      <c r="H4" s="516" t="s">
        <v>211</v>
      </c>
      <c r="I4" s="517"/>
      <c r="J4" s="517"/>
      <c r="K4" s="517"/>
      <c r="L4" s="517"/>
      <c r="M4" s="518"/>
      <c r="N4" s="516" t="s">
        <v>212</v>
      </c>
      <c r="O4" s="517"/>
      <c r="P4" s="517"/>
      <c r="Q4" s="517"/>
      <c r="R4" s="517"/>
      <c r="S4" s="518"/>
    </row>
    <row r="5" spans="1:19" ht="14.4" customHeight="1" thickBot="1" x14ac:dyDescent="0.35">
      <c r="A5" s="766"/>
      <c r="B5" s="767">
        <v>2011</v>
      </c>
      <c r="C5" s="768"/>
      <c r="D5" s="768">
        <v>2012</v>
      </c>
      <c r="E5" s="768"/>
      <c r="F5" s="768">
        <v>2013</v>
      </c>
      <c r="G5" s="769" t="s">
        <v>5</v>
      </c>
      <c r="H5" s="767">
        <v>2011</v>
      </c>
      <c r="I5" s="768"/>
      <c r="J5" s="768">
        <v>2012</v>
      </c>
      <c r="K5" s="768"/>
      <c r="L5" s="768">
        <v>2013</v>
      </c>
      <c r="M5" s="769" t="s">
        <v>5</v>
      </c>
      <c r="N5" s="767">
        <v>2011</v>
      </c>
      <c r="O5" s="768"/>
      <c r="P5" s="768">
        <v>2012</v>
      </c>
      <c r="Q5" s="768"/>
      <c r="R5" s="768">
        <v>2013</v>
      </c>
      <c r="S5" s="769" t="s">
        <v>5</v>
      </c>
    </row>
    <row r="6" spans="1:19" ht="14.4" customHeight="1" x14ac:dyDescent="0.3">
      <c r="A6" s="651" t="s">
        <v>5160</v>
      </c>
      <c r="B6" s="770">
        <v>1532</v>
      </c>
      <c r="C6" s="620">
        <v>1</v>
      </c>
      <c r="D6" s="770">
        <v>2394</v>
      </c>
      <c r="E6" s="620">
        <v>1.5626631853785902</v>
      </c>
      <c r="F6" s="770">
        <v>1972</v>
      </c>
      <c r="G6" s="641">
        <v>1.287206266318538</v>
      </c>
      <c r="H6" s="770"/>
      <c r="I6" s="620"/>
      <c r="J6" s="770"/>
      <c r="K6" s="620"/>
      <c r="L6" s="770"/>
      <c r="M6" s="641"/>
      <c r="N6" s="770"/>
      <c r="O6" s="620"/>
      <c r="P6" s="770"/>
      <c r="Q6" s="620"/>
      <c r="R6" s="770"/>
      <c r="S6" s="671"/>
    </row>
    <row r="7" spans="1:19" ht="14.4" customHeight="1" x14ac:dyDescent="0.3">
      <c r="A7" s="652" t="s">
        <v>5161</v>
      </c>
      <c r="B7" s="771">
        <v>3062</v>
      </c>
      <c r="C7" s="626">
        <v>1</v>
      </c>
      <c r="D7" s="771">
        <v>3249</v>
      </c>
      <c r="E7" s="626">
        <v>1.0610711952971914</v>
      </c>
      <c r="F7" s="771">
        <v>1508</v>
      </c>
      <c r="G7" s="642">
        <v>0.49248856956237752</v>
      </c>
      <c r="H7" s="771"/>
      <c r="I7" s="626"/>
      <c r="J7" s="771"/>
      <c r="K7" s="626"/>
      <c r="L7" s="771"/>
      <c r="M7" s="642"/>
      <c r="N7" s="771"/>
      <c r="O7" s="626"/>
      <c r="P7" s="771"/>
      <c r="Q7" s="626"/>
      <c r="R7" s="771"/>
      <c r="S7" s="672"/>
    </row>
    <row r="8" spans="1:19" ht="14.4" customHeight="1" x14ac:dyDescent="0.3">
      <c r="A8" s="652" t="s">
        <v>5162</v>
      </c>
      <c r="B8" s="771">
        <v>10552</v>
      </c>
      <c r="C8" s="626">
        <v>1</v>
      </c>
      <c r="D8" s="771">
        <v>11628</v>
      </c>
      <c r="E8" s="626">
        <v>1.1019711902956786</v>
      </c>
      <c r="F8" s="771">
        <v>7253</v>
      </c>
      <c r="G8" s="642">
        <v>0.68735784685367707</v>
      </c>
      <c r="H8" s="771"/>
      <c r="I8" s="626"/>
      <c r="J8" s="771"/>
      <c r="K8" s="626"/>
      <c r="L8" s="771"/>
      <c r="M8" s="642"/>
      <c r="N8" s="771"/>
      <c r="O8" s="626"/>
      <c r="P8" s="771"/>
      <c r="Q8" s="626"/>
      <c r="R8" s="771"/>
      <c r="S8" s="672"/>
    </row>
    <row r="9" spans="1:19" ht="14.4" customHeight="1" x14ac:dyDescent="0.3">
      <c r="A9" s="652" t="s">
        <v>5163</v>
      </c>
      <c r="B9" s="771">
        <v>850</v>
      </c>
      <c r="C9" s="626">
        <v>1</v>
      </c>
      <c r="D9" s="771">
        <v>684</v>
      </c>
      <c r="E9" s="626">
        <v>0.80470588235294116</v>
      </c>
      <c r="F9" s="771">
        <v>580</v>
      </c>
      <c r="G9" s="642">
        <v>0.68235294117647061</v>
      </c>
      <c r="H9" s="771"/>
      <c r="I9" s="626"/>
      <c r="J9" s="771"/>
      <c r="K9" s="626"/>
      <c r="L9" s="771"/>
      <c r="M9" s="642"/>
      <c r="N9" s="771"/>
      <c r="O9" s="626"/>
      <c r="P9" s="771"/>
      <c r="Q9" s="626"/>
      <c r="R9" s="771"/>
      <c r="S9" s="672"/>
    </row>
    <row r="10" spans="1:19" ht="14.4" customHeight="1" x14ac:dyDescent="0.3">
      <c r="A10" s="652" t="s">
        <v>5164</v>
      </c>
      <c r="B10" s="771">
        <v>170</v>
      </c>
      <c r="C10" s="626">
        <v>1</v>
      </c>
      <c r="D10" s="771"/>
      <c r="E10" s="626"/>
      <c r="F10" s="771">
        <v>464</v>
      </c>
      <c r="G10" s="642">
        <v>2.7294117647058824</v>
      </c>
      <c r="H10" s="771"/>
      <c r="I10" s="626"/>
      <c r="J10" s="771"/>
      <c r="K10" s="626"/>
      <c r="L10" s="771"/>
      <c r="M10" s="642"/>
      <c r="N10" s="771"/>
      <c r="O10" s="626"/>
      <c r="P10" s="771"/>
      <c r="Q10" s="626"/>
      <c r="R10" s="771"/>
      <c r="S10" s="672"/>
    </row>
    <row r="11" spans="1:19" ht="14.4" customHeight="1" x14ac:dyDescent="0.3">
      <c r="A11" s="652" t="s">
        <v>5165</v>
      </c>
      <c r="B11" s="771">
        <v>62629158</v>
      </c>
      <c r="C11" s="626">
        <v>1</v>
      </c>
      <c r="D11" s="771">
        <v>63248855</v>
      </c>
      <c r="E11" s="626">
        <v>1.0098947043164783</v>
      </c>
      <c r="F11" s="771">
        <v>62000598</v>
      </c>
      <c r="G11" s="642">
        <v>0.9899637801293768</v>
      </c>
      <c r="H11" s="771">
        <v>28719497.360000011</v>
      </c>
      <c r="I11" s="626">
        <v>1</v>
      </c>
      <c r="J11" s="771">
        <v>34925864.999999955</v>
      </c>
      <c r="K11" s="626">
        <v>1.2161029339129055</v>
      </c>
      <c r="L11" s="771">
        <v>27199783.330000035</v>
      </c>
      <c r="M11" s="642">
        <v>0.94708423998685276</v>
      </c>
      <c r="N11" s="771"/>
      <c r="O11" s="626"/>
      <c r="P11" s="771"/>
      <c r="Q11" s="626"/>
      <c r="R11" s="771"/>
      <c r="S11" s="672"/>
    </row>
    <row r="12" spans="1:19" ht="14.4" customHeight="1" x14ac:dyDescent="0.3">
      <c r="A12" s="652" t="s">
        <v>5166</v>
      </c>
      <c r="B12" s="771">
        <v>11061</v>
      </c>
      <c r="C12" s="626">
        <v>1</v>
      </c>
      <c r="D12" s="771">
        <v>42936</v>
      </c>
      <c r="E12" s="626">
        <v>3.8817466775155953</v>
      </c>
      <c r="F12" s="771">
        <v>12871</v>
      </c>
      <c r="G12" s="642">
        <v>1.1636380074134345</v>
      </c>
      <c r="H12" s="771"/>
      <c r="I12" s="626"/>
      <c r="J12" s="771">
        <v>92332.85</v>
      </c>
      <c r="K12" s="626"/>
      <c r="L12" s="771"/>
      <c r="M12" s="642"/>
      <c r="N12" s="771"/>
      <c r="O12" s="626"/>
      <c r="P12" s="771"/>
      <c r="Q12" s="626"/>
      <c r="R12" s="771"/>
      <c r="S12" s="672"/>
    </row>
    <row r="13" spans="1:19" ht="14.4" customHeight="1" x14ac:dyDescent="0.3">
      <c r="A13" s="652" t="s">
        <v>5167</v>
      </c>
      <c r="B13" s="771"/>
      <c r="C13" s="626"/>
      <c r="D13" s="771">
        <v>342</v>
      </c>
      <c r="E13" s="626"/>
      <c r="F13" s="771">
        <v>348</v>
      </c>
      <c r="G13" s="642"/>
      <c r="H13" s="771"/>
      <c r="I13" s="626"/>
      <c r="J13" s="771"/>
      <c r="K13" s="626"/>
      <c r="L13" s="771"/>
      <c r="M13" s="642"/>
      <c r="N13" s="771"/>
      <c r="O13" s="626"/>
      <c r="P13" s="771"/>
      <c r="Q13" s="626"/>
      <c r="R13" s="771"/>
      <c r="S13" s="672"/>
    </row>
    <row r="14" spans="1:19" ht="14.4" customHeight="1" x14ac:dyDescent="0.3">
      <c r="A14" s="652" t="s">
        <v>5168</v>
      </c>
      <c r="B14" s="771">
        <v>1701</v>
      </c>
      <c r="C14" s="626">
        <v>1</v>
      </c>
      <c r="D14" s="771">
        <v>1539</v>
      </c>
      <c r="E14" s="626">
        <v>0.90476190476190477</v>
      </c>
      <c r="F14" s="771">
        <v>1856</v>
      </c>
      <c r="G14" s="642">
        <v>1.0911228689006467</v>
      </c>
      <c r="H14" s="771"/>
      <c r="I14" s="626"/>
      <c r="J14" s="771"/>
      <c r="K14" s="626"/>
      <c r="L14" s="771"/>
      <c r="M14" s="642"/>
      <c r="N14" s="771"/>
      <c r="O14" s="626"/>
      <c r="P14" s="771"/>
      <c r="Q14" s="626"/>
      <c r="R14" s="771"/>
      <c r="S14" s="672"/>
    </row>
    <row r="15" spans="1:19" ht="14.4" customHeight="1" x14ac:dyDescent="0.3">
      <c r="A15" s="652" t="s">
        <v>5169</v>
      </c>
      <c r="B15" s="771">
        <v>14790</v>
      </c>
      <c r="C15" s="626">
        <v>1</v>
      </c>
      <c r="D15" s="771">
        <v>52114</v>
      </c>
      <c r="E15" s="626">
        <v>3.5235970250169033</v>
      </c>
      <c r="F15" s="771">
        <v>26499</v>
      </c>
      <c r="G15" s="642">
        <v>1.791683569979716</v>
      </c>
      <c r="H15" s="771"/>
      <c r="I15" s="626"/>
      <c r="J15" s="771">
        <v>16916.45</v>
      </c>
      <c r="K15" s="626"/>
      <c r="L15" s="771"/>
      <c r="M15" s="642"/>
      <c r="N15" s="771"/>
      <c r="O15" s="626"/>
      <c r="P15" s="771"/>
      <c r="Q15" s="626"/>
      <c r="R15" s="771"/>
      <c r="S15" s="672"/>
    </row>
    <row r="16" spans="1:19" ht="14.4" customHeight="1" x14ac:dyDescent="0.3">
      <c r="A16" s="652" t="s">
        <v>5170</v>
      </c>
      <c r="B16" s="771">
        <v>170</v>
      </c>
      <c r="C16" s="626">
        <v>1</v>
      </c>
      <c r="D16" s="771">
        <v>684</v>
      </c>
      <c r="E16" s="626">
        <v>4.0235294117647058</v>
      </c>
      <c r="F16" s="771">
        <v>116</v>
      </c>
      <c r="G16" s="642">
        <v>0.68235294117647061</v>
      </c>
      <c r="H16" s="771"/>
      <c r="I16" s="626"/>
      <c r="J16" s="771"/>
      <c r="K16" s="626"/>
      <c r="L16" s="771"/>
      <c r="M16" s="642"/>
      <c r="N16" s="771"/>
      <c r="O16" s="626"/>
      <c r="P16" s="771"/>
      <c r="Q16" s="626"/>
      <c r="R16" s="771"/>
      <c r="S16" s="672"/>
    </row>
    <row r="17" spans="1:19" ht="14.4" customHeight="1" x14ac:dyDescent="0.3">
      <c r="A17" s="652" t="s">
        <v>5171</v>
      </c>
      <c r="B17" s="771"/>
      <c r="C17" s="626"/>
      <c r="D17" s="771">
        <v>342</v>
      </c>
      <c r="E17" s="626"/>
      <c r="F17" s="771"/>
      <c r="G17" s="642"/>
      <c r="H17" s="771"/>
      <c r="I17" s="626"/>
      <c r="J17" s="771"/>
      <c r="K17" s="626"/>
      <c r="L17" s="771"/>
      <c r="M17" s="642"/>
      <c r="N17" s="771"/>
      <c r="O17" s="626"/>
      <c r="P17" s="771"/>
      <c r="Q17" s="626"/>
      <c r="R17" s="771"/>
      <c r="S17" s="672"/>
    </row>
    <row r="18" spans="1:19" ht="14.4" customHeight="1" x14ac:dyDescent="0.3">
      <c r="A18" s="652" t="s">
        <v>5172</v>
      </c>
      <c r="B18" s="771">
        <v>170</v>
      </c>
      <c r="C18" s="626">
        <v>1</v>
      </c>
      <c r="D18" s="771"/>
      <c r="E18" s="626"/>
      <c r="F18" s="771">
        <v>348</v>
      </c>
      <c r="G18" s="642">
        <v>2.0470588235294116</v>
      </c>
      <c r="H18" s="771"/>
      <c r="I18" s="626"/>
      <c r="J18" s="771"/>
      <c r="K18" s="626"/>
      <c r="L18" s="771"/>
      <c r="M18" s="642"/>
      <c r="N18" s="771"/>
      <c r="O18" s="626"/>
      <c r="P18" s="771"/>
      <c r="Q18" s="626"/>
      <c r="R18" s="771"/>
      <c r="S18" s="672"/>
    </row>
    <row r="19" spans="1:19" ht="14.4" customHeight="1" x14ac:dyDescent="0.3">
      <c r="A19" s="652" t="s">
        <v>5173</v>
      </c>
      <c r="B19" s="771">
        <v>341</v>
      </c>
      <c r="C19" s="626">
        <v>1</v>
      </c>
      <c r="D19" s="771"/>
      <c r="E19" s="626"/>
      <c r="F19" s="771">
        <v>116</v>
      </c>
      <c r="G19" s="642">
        <v>0.34017595307917886</v>
      </c>
      <c r="H19" s="771"/>
      <c r="I19" s="626"/>
      <c r="J19" s="771"/>
      <c r="K19" s="626"/>
      <c r="L19" s="771"/>
      <c r="M19" s="642"/>
      <c r="N19" s="771"/>
      <c r="O19" s="626"/>
      <c r="P19" s="771"/>
      <c r="Q19" s="626"/>
      <c r="R19" s="771"/>
      <c r="S19" s="672"/>
    </row>
    <row r="20" spans="1:19" ht="14.4" customHeight="1" x14ac:dyDescent="0.3">
      <c r="A20" s="652" t="s">
        <v>5174</v>
      </c>
      <c r="B20" s="771">
        <v>2381</v>
      </c>
      <c r="C20" s="626">
        <v>1</v>
      </c>
      <c r="D20" s="771">
        <v>2565</v>
      </c>
      <c r="E20" s="626">
        <v>1.0772784544309113</v>
      </c>
      <c r="F20" s="771">
        <v>3596</v>
      </c>
      <c r="G20" s="642">
        <v>1.510289794204116</v>
      </c>
      <c r="H20" s="771"/>
      <c r="I20" s="626"/>
      <c r="J20" s="771"/>
      <c r="K20" s="626"/>
      <c r="L20" s="771"/>
      <c r="M20" s="642"/>
      <c r="N20" s="771"/>
      <c r="O20" s="626"/>
      <c r="P20" s="771"/>
      <c r="Q20" s="626"/>
      <c r="R20" s="771"/>
      <c r="S20" s="672"/>
    </row>
    <row r="21" spans="1:19" ht="14.4" customHeight="1" x14ac:dyDescent="0.3">
      <c r="A21" s="652" t="s">
        <v>5175</v>
      </c>
      <c r="B21" s="771">
        <v>66933</v>
      </c>
      <c r="C21" s="626">
        <v>1</v>
      </c>
      <c r="D21" s="771">
        <v>42071</v>
      </c>
      <c r="E21" s="626">
        <v>0.62855392706138979</v>
      </c>
      <c r="F21" s="771">
        <v>45124</v>
      </c>
      <c r="G21" s="642">
        <v>0.67416670401745027</v>
      </c>
      <c r="H21" s="771">
        <v>942526</v>
      </c>
      <c r="I21" s="626">
        <v>1</v>
      </c>
      <c r="J21" s="771"/>
      <c r="K21" s="626"/>
      <c r="L21" s="771"/>
      <c r="M21" s="642"/>
      <c r="N21" s="771"/>
      <c r="O21" s="626"/>
      <c r="P21" s="771"/>
      <c r="Q21" s="626"/>
      <c r="R21" s="771"/>
      <c r="S21" s="672"/>
    </row>
    <row r="22" spans="1:19" ht="14.4" customHeight="1" x14ac:dyDescent="0.3">
      <c r="A22" s="652" t="s">
        <v>5176</v>
      </c>
      <c r="B22" s="771">
        <v>851</v>
      </c>
      <c r="C22" s="626">
        <v>1</v>
      </c>
      <c r="D22" s="771">
        <v>1368</v>
      </c>
      <c r="E22" s="626">
        <v>1.6075205640423031</v>
      </c>
      <c r="F22" s="771">
        <v>464</v>
      </c>
      <c r="G22" s="642">
        <v>0.54524089306697998</v>
      </c>
      <c r="H22" s="771"/>
      <c r="I22" s="626"/>
      <c r="J22" s="771"/>
      <c r="K22" s="626"/>
      <c r="L22" s="771"/>
      <c r="M22" s="642"/>
      <c r="N22" s="771"/>
      <c r="O22" s="626"/>
      <c r="P22" s="771"/>
      <c r="Q22" s="626"/>
      <c r="R22" s="771"/>
      <c r="S22" s="672"/>
    </row>
    <row r="23" spans="1:19" ht="14.4" customHeight="1" x14ac:dyDescent="0.3">
      <c r="A23" s="652" t="s">
        <v>5177</v>
      </c>
      <c r="B23" s="771">
        <v>1022</v>
      </c>
      <c r="C23" s="626">
        <v>1</v>
      </c>
      <c r="D23" s="771"/>
      <c r="E23" s="626"/>
      <c r="F23" s="771"/>
      <c r="G23" s="642"/>
      <c r="H23" s="771"/>
      <c r="I23" s="626"/>
      <c r="J23" s="771"/>
      <c r="K23" s="626"/>
      <c r="L23" s="771"/>
      <c r="M23" s="642"/>
      <c r="N23" s="771"/>
      <c r="O23" s="626"/>
      <c r="P23" s="771"/>
      <c r="Q23" s="626"/>
      <c r="R23" s="771"/>
      <c r="S23" s="672"/>
    </row>
    <row r="24" spans="1:19" ht="14.4" customHeight="1" x14ac:dyDescent="0.3">
      <c r="A24" s="652" t="s">
        <v>5178</v>
      </c>
      <c r="B24" s="771">
        <v>341</v>
      </c>
      <c r="C24" s="626">
        <v>1</v>
      </c>
      <c r="D24" s="771"/>
      <c r="E24" s="626"/>
      <c r="F24" s="771"/>
      <c r="G24" s="642"/>
      <c r="H24" s="771"/>
      <c r="I24" s="626"/>
      <c r="J24" s="771"/>
      <c r="K24" s="626"/>
      <c r="L24" s="771"/>
      <c r="M24" s="642"/>
      <c r="N24" s="771"/>
      <c r="O24" s="626"/>
      <c r="P24" s="771"/>
      <c r="Q24" s="626"/>
      <c r="R24" s="771"/>
      <c r="S24" s="672"/>
    </row>
    <row r="25" spans="1:19" ht="14.4" customHeight="1" x14ac:dyDescent="0.3">
      <c r="A25" s="652" t="s">
        <v>5179</v>
      </c>
      <c r="B25" s="771">
        <v>3912</v>
      </c>
      <c r="C25" s="626">
        <v>1</v>
      </c>
      <c r="D25" s="771">
        <v>4275</v>
      </c>
      <c r="E25" s="626">
        <v>1.0927914110429449</v>
      </c>
      <c r="F25" s="771">
        <v>3016</v>
      </c>
      <c r="G25" s="642">
        <v>0.77096114519427406</v>
      </c>
      <c r="H25" s="771"/>
      <c r="I25" s="626"/>
      <c r="J25" s="771"/>
      <c r="K25" s="626"/>
      <c r="L25" s="771"/>
      <c r="M25" s="642"/>
      <c r="N25" s="771"/>
      <c r="O25" s="626"/>
      <c r="P25" s="771"/>
      <c r="Q25" s="626"/>
      <c r="R25" s="771"/>
      <c r="S25" s="672"/>
    </row>
    <row r="26" spans="1:19" ht="14.4" customHeight="1" x14ac:dyDescent="0.3">
      <c r="A26" s="652" t="s">
        <v>5180</v>
      </c>
      <c r="B26" s="771"/>
      <c r="C26" s="626"/>
      <c r="D26" s="771"/>
      <c r="E26" s="626"/>
      <c r="F26" s="771">
        <v>232</v>
      </c>
      <c r="G26" s="642"/>
      <c r="H26" s="771"/>
      <c r="I26" s="626"/>
      <c r="J26" s="771"/>
      <c r="K26" s="626"/>
      <c r="L26" s="771"/>
      <c r="M26" s="642"/>
      <c r="N26" s="771"/>
      <c r="O26" s="626"/>
      <c r="P26" s="771"/>
      <c r="Q26" s="626"/>
      <c r="R26" s="771"/>
      <c r="S26" s="672"/>
    </row>
    <row r="27" spans="1:19" ht="14.4" customHeight="1" x14ac:dyDescent="0.3">
      <c r="A27" s="652" t="s">
        <v>5181</v>
      </c>
      <c r="B27" s="771">
        <v>1361</v>
      </c>
      <c r="C27" s="626">
        <v>1</v>
      </c>
      <c r="D27" s="771">
        <v>171</v>
      </c>
      <c r="E27" s="626">
        <v>0.12564290962527552</v>
      </c>
      <c r="F27" s="771">
        <v>348</v>
      </c>
      <c r="G27" s="642">
        <v>0.25569434239529759</v>
      </c>
      <c r="H27" s="771"/>
      <c r="I27" s="626"/>
      <c r="J27" s="771"/>
      <c r="K27" s="626"/>
      <c r="L27" s="771"/>
      <c r="M27" s="642"/>
      <c r="N27" s="771"/>
      <c r="O27" s="626"/>
      <c r="P27" s="771"/>
      <c r="Q27" s="626"/>
      <c r="R27" s="771"/>
      <c r="S27" s="672"/>
    </row>
    <row r="28" spans="1:19" ht="14.4" customHeight="1" x14ac:dyDescent="0.3">
      <c r="A28" s="652" t="s">
        <v>5182</v>
      </c>
      <c r="B28" s="771">
        <v>6127</v>
      </c>
      <c r="C28" s="626">
        <v>1</v>
      </c>
      <c r="D28" s="771">
        <v>3591</v>
      </c>
      <c r="E28" s="626">
        <v>0.58609433654316956</v>
      </c>
      <c r="F28" s="771">
        <v>1972</v>
      </c>
      <c r="G28" s="642">
        <v>0.32185408846091074</v>
      </c>
      <c r="H28" s="771"/>
      <c r="I28" s="626"/>
      <c r="J28" s="771"/>
      <c r="K28" s="626"/>
      <c r="L28" s="771"/>
      <c r="M28" s="642"/>
      <c r="N28" s="771"/>
      <c r="O28" s="626"/>
      <c r="P28" s="771"/>
      <c r="Q28" s="626"/>
      <c r="R28" s="771"/>
      <c r="S28" s="672"/>
    </row>
    <row r="29" spans="1:19" ht="14.4" customHeight="1" x14ac:dyDescent="0.3">
      <c r="A29" s="652" t="s">
        <v>5183</v>
      </c>
      <c r="B29" s="771">
        <v>6296</v>
      </c>
      <c r="C29" s="626">
        <v>1</v>
      </c>
      <c r="D29" s="771">
        <v>1197</v>
      </c>
      <c r="E29" s="626">
        <v>0.19012071156289709</v>
      </c>
      <c r="F29" s="771">
        <v>2088</v>
      </c>
      <c r="G29" s="642">
        <v>0.33163913595933925</v>
      </c>
      <c r="H29" s="771"/>
      <c r="I29" s="626"/>
      <c r="J29" s="771"/>
      <c r="K29" s="626"/>
      <c r="L29" s="771"/>
      <c r="M29" s="642"/>
      <c r="N29" s="771"/>
      <c r="O29" s="626"/>
      <c r="P29" s="771"/>
      <c r="Q29" s="626"/>
      <c r="R29" s="771"/>
      <c r="S29" s="672"/>
    </row>
    <row r="30" spans="1:19" ht="14.4" customHeight="1" x14ac:dyDescent="0.3">
      <c r="A30" s="652" t="s">
        <v>5184</v>
      </c>
      <c r="B30" s="771">
        <v>14126</v>
      </c>
      <c r="C30" s="626">
        <v>1</v>
      </c>
      <c r="D30" s="771">
        <v>19143</v>
      </c>
      <c r="E30" s="626">
        <v>1.3551606965878522</v>
      </c>
      <c r="F30" s="771">
        <v>13098</v>
      </c>
      <c r="G30" s="642">
        <v>0.92722639105196092</v>
      </c>
      <c r="H30" s="771"/>
      <c r="I30" s="626"/>
      <c r="J30" s="771"/>
      <c r="K30" s="626"/>
      <c r="L30" s="771"/>
      <c r="M30" s="642"/>
      <c r="N30" s="771"/>
      <c r="O30" s="626"/>
      <c r="P30" s="771"/>
      <c r="Q30" s="626"/>
      <c r="R30" s="771"/>
      <c r="S30" s="672"/>
    </row>
    <row r="31" spans="1:19" ht="14.4" customHeight="1" x14ac:dyDescent="0.3">
      <c r="A31" s="652" t="s">
        <v>5185</v>
      </c>
      <c r="B31" s="771">
        <v>1532</v>
      </c>
      <c r="C31" s="626">
        <v>1</v>
      </c>
      <c r="D31" s="771">
        <v>1710</v>
      </c>
      <c r="E31" s="626">
        <v>1.1161879895561357</v>
      </c>
      <c r="F31" s="771">
        <v>3596</v>
      </c>
      <c r="G31" s="642">
        <v>2.3472584856396868</v>
      </c>
      <c r="H31" s="771"/>
      <c r="I31" s="626"/>
      <c r="J31" s="771"/>
      <c r="K31" s="626"/>
      <c r="L31" s="771"/>
      <c r="M31" s="642"/>
      <c r="N31" s="771"/>
      <c r="O31" s="626"/>
      <c r="P31" s="771"/>
      <c r="Q31" s="626"/>
      <c r="R31" s="771"/>
      <c r="S31" s="672"/>
    </row>
    <row r="32" spans="1:19" ht="14.4" customHeight="1" x14ac:dyDescent="0.3">
      <c r="A32" s="652" t="s">
        <v>5186</v>
      </c>
      <c r="B32" s="771"/>
      <c r="C32" s="626"/>
      <c r="D32" s="771"/>
      <c r="E32" s="626"/>
      <c r="F32" s="771">
        <v>1160</v>
      </c>
      <c r="G32" s="642"/>
      <c r="H32" s="771"/>
      <c r="I32" s="626"/>
      <c r="J32" s="771"/>
      <c r="K32" s="626"/>
      <c r="L32" s="771"/>
      <c r="M32" s="642"/>
      <c r="N32" s="771"/>
      <c r="O32" s="626"/>
      <c r="P32" s="771"/>
      <c r="Q32" s="626"/>
      <c r="R32" s="771"/>
      <c r="S32" s="672"/>
    </row>
    <row r="33" spans="1:19" ht="14.4" customHeight="1" thickBot="1" x14ac:dyDescent="0.35">
      <c r="A33" s="773" t="s">
        <v>5187</v>
      </c>
      <c r="B33" s="772">
        <v>1701</v>
      </c>
      <c r="C33" s="632">
        <v>1</v>
      </c>
      <c r="D33" s="772">
        <v>2907</v>
      </c>
      <c r="E33" s="632">
        <v>1.7089947089947091</v>
      </c>
      <c r="F33" s="772">
        <v>3132</v>
      </c>
      <c r="G33" s="643">
        <v>1.8412698412698412</v>
      </c>
      <c r="H33" s="772"/>
      <c r="I33" s="632"/>
      <c r="J33" s="772"/>
      <c r="K33" s="632"/>
      <c r="L33" s="772"/>
      <c r="M33" s="643"/>
      <c r="N33" s="772"/>
      <c r="O33" s="632"/>
      <c r="P33" s="772"/>
      <c r="Q33" s="632"/>
      <c r="R33" s="772"/>
      <c r="S33" s="6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39" t="s">
        <v>252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4.4" customHeight="1" thickBot="1" x14ac:dyDescent="0.4">
      <c r="A2" s="580" t="s">
        <v>297</v>
      </c>
      <c r="B2" s="134"/>
      <c r="C2" s="134"/>
      <c r="D2" s="134"/>
      <c r="E2" s="134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60"/>
      <c r="Q2" s="356"/>
    </row>
    <row r="3" spans="1:17" ht="14.4" customHeight="1" thickBot="1" x14ac:dyDescent="0.35">
      <c r="E3" s="209" t="s">
        <v>255</v>
      </c>
      <c r="F3" s="357">
        <f t="shared" ref="F3:O3" si="0">SUBTOTAL(9,F6:F1048576)</f>
        <v>44593.37</v>
      </c>
      <c r="G3" s="358">
        <f t="shared" si="0"/>
        <v>92442163.359999999</v>
      </c>
      <c r="H3" s="358"/>
      <c r="I3" s="358"/>
      <c r="J3" s="358">
        <f t="shared" si="0"/>
        <v>43544.05</v>
      </c>
      <c r="K3" s="358">
        <f t="shared" si="0"/>
        <v>98478879.299999923</v>
      </c>
      <c r="L3" s="358"/>
      <c r="M3" s="358"/>
      <c r="N3" s="358">
        <f t="shared" si="0"/>
        <v>44136.69</v>
      </c>
      <c r="O3" s="358">
        <f t="shared" si="0"/>
        <v>89332138.329999983</v>
      </c>
      <c r="P3" s="136">
        <f>IF(G3=0,0,O3/G3)</f>
        <v>0.96635707217399747</v>
      </c>
      <c r="Q3" s="359">
        <f>IF(N3=0,0,O3/N3)</f>
        <v>2023.9881678938764</v>
      </c>
    </row>
    <row r="4" spans="1:17" ht="14.4" customHeight="1" x14ac:dyDescent="0.3">
      <c r="A4" s="521" t="s">
        <v>157</v>
      </c>
      <c r="B4" s="520" t="s">
        <v>205</v>
      </c>
      <c r="C4" s="521" t="s">
        <v>206</v>
      </c>
      <c r="D4" s="522" t="s">
        <v>207</v>
      </c>
      <c r="E4" s="523" t="s">
        <v>166</v>
      </c>
      <c r="F4" s="527">
        <v>2011</v>
      </c>
      <c r="G4" s="528"/>
      <c r="H4" s="361"/>
      <c r="I4" s="361"/>
      <c r="J4" s="527">
        <v>2012</v>
      </c>
      <c r="K4" s="528"/>
      <c r="L4" s="361"/>
      <c r="M4" s="361"/>
      <c r="N4" s="527">
        <v>2013</v>
      </c>
      <c r="O4" s="528"/>
      <c r="P4" s="529" t="s">
        <v>5</v>
      </c>
      <c r="Q4" s="519" t="s">
        <v>208</v>
      </c>
    </row>
    <row r="5" spans="1:17" ht="14.4" customHeight="1" thickBot="1" x14ac:dyDescent="0.35">
      <c r="A5" s="775"/>
      <c r="B5" s="774"/>
      <c r="C5" s="775"/>
      <c r="D5" s="776"/>
      <c r="E5" s="777"/>
      <c r="F5" s="783" t="s">
        <v>176</v>
      </c>
      <c r="G5" s="784" t="s">
        <v>17</v>
      </c>
      <c r="H5" s="785"/>
      <c r="I5" s="785"/>
      <c r="J5" s="783" t="s">
        <v>176</v>
      </c>
      <c r="K5" s="784" t="s">
        <v>17</v>
      </c>
      <c r="L5" s="785"/>
      <c r="M5" s="785"/>
      <c r="N5" s="783" t="s">
        <v>176</v>
      </c>
      <c r="O5" s="784" t="s">
        <v>17</v>
      </c>
      <c r="P5" s="786"/>
      <c r="Q5" s="782"/>
    </row>
    <row r="6" spans="1:17" ht="14.4" customHeight="1" x14ac:dyDescent="0.3">
      <c r="A6" s="619" t="s">
        <v>5188</v>
      </c>
      <c r="B6" s="620" t="s">
        <v>5093</v>
      </c>
      <c r="C6" s="620" t="s">
        <v>5097</v>
      </c>
      <c r="D6" s="620" t="s">
        <v>5100</v>
      </c>
      <c r="E6" s="620" t="s">
        <v>5101</v>
      </c>
      <c r="F6" s="623"/>
      <c r="G6" s="623"/>
      <c r="H6" s="623"/>
      <c r="I6" s="623"/>
      <c r="J6" s="623">
        <v>2</v>
      </c>
      <c r="K6" s="623">
        <v>0</v>
      </c>
      <c r="L6" s="623"/>
      <c r="M6" s="623">
        <v>0</v>
      </c>
      <c r="N6" s="623"/>
      <c r="O6" s="623"/>
      <c r="P6" s="641"/>
      <c r="Q6" s="624"/>
    </row>
    <row r="7" spans="1:17" ht="14.4" customHeight="1" x14ac:dyDescent="0.3">
      <c r="A7" s="625" t="s">
        <v>5188</v>
      </c>
      <c r="B7" s="626" t="s">
        <v>5093</v>
      </c>
      <c r="C7" s="626" t="s">
        <v>5097</v>
      </c>
      <c r="D7" s="626" t="s">
        <v>5118</v>
      </c>
      <c r="E7" s="626" t="s">
        <v>5119</v>
      </c>
      <c r="F7" s="629">
        <v>2</v>
      </c>
      <c r="G7" s="629">
        <v>682</v>
      </c>
      <c r="H7" s="629">
        <v>1</v>
      </c>
      <c r="I7" s="629">
        <v>341</v>
      </c>
      <c r="J7" s="629">
        <v>3</v>
      </c>
      <c r="K7" s="629">
        <v>1026</v>
      </c>
      <c r="L7" s="629">
        <v>1.5043988269794721</v>
      </c>
      <c r="M7" s="629">
        <v>342</v>
      </c>
      <c r="N7" s="629">
        <v>3</v>
      </c>
      <c r="O7" s="629">
        <v>696</v>
      </c>
      <c r="P7" s="642">
        <v>1.0205278592375366</v>
      </c>
      <c r="Q7" s="630">
        <v>232</v>
      </c>
    </row>
    <row r="8" spans="1:17" ht="14.4" customHeight="1" x14ac:dyDescent="0.3">
      <c r="A8" s="625" t="s">
        <v>5188</v>
      </c>
      <c r="B8" s="626" t="s">
        <v>5093</v>
      </c>
      <c r="C8" s="626" t="s">
        <v>5097</v>
      </c>
      <c r="D8" s="626" t="s">
        <v>5120</v>
      </c>
      <c r="E8" s="626" t="s">
        <v>5121</v>
      </c>
      <c r="F8" s="629">
        <v>5</v>
      </c>
      <c r="G8" s="629">
        <v>850</v>
      </c>
      <c r="H8" s="629">
        <v>1</v>
      </c>
      <c r="I8" s="629">
        <v>170</v>
      </c>
      <c r="J8" s="629">
        <v>8</v>
      </c>
      <c r="K8" s="629">
        <v>1368</v>
      </c>
      <c r="L8" s="629">
        <v>1.6094117647058823</v>
      </c>
      <c r="M8" s="629">
        <v>171</v>
      </c>
      <c r="N8" s="629">
        <v>11</v>
      </c>
      <c r="O8" s="629">
        <v>1276</v>
      </c>
      <c r="P8" s="642">
        <v>1.5011764705882353</v>
      </c>
      <c r="Q8" s="630">
        <v>116</v>
      </c>
    </row>
    <row r="9" spans="1:17" ht="14.4" customHeight="1" x14ac:dyDescent="0.3">
      <c r="A9" s="625" t="s">
        <v>5189</v>
      </c>
      <c r="B9" s="626" t="s">
        <v>5093</v>
      </c>
      <c r="C9" s="626" t="s">
        <v>5097</v>
      </c>
      <c r="D9" s="626" t="s">
        <v>5100</v>
      </c>
      <c r="E9" s="626" t="s">
        <v>5101</v>
      </c>
      <c r="F9" s="629"/>
      <c r="G9" s="629"/>
      <c r="H9" s="629"/>
      <c r="I9" s="629"/>
      <c r="J9" s="629">
        <v>1</v>
      </c>
      <c r="K9" s="629">
        <v>0</v>
      </c>
      <c r="L9" s="629"/>
      <c r="M9" s="629">
        <v>0</v>
      </c>
      <c r="N9" s="629"/>
      <c r="O9" s="629"/>
      <c r="P9" s="642"/>
      <c r="Q9" s="630"/>
    </row>
    <row r="10" spans="1:17" ht="14.4" customHeight="1" x14ac:dyDescent="0.3">
      <c r="A10" s="625" t="s">
        <v>5189</v>
      </c>
      <c r="B10" s="626" t="s">
        <v>5093</v>
      </c>
      <c r="C10" s="626" t="s">
        <v>5097</v>
      </c>
      <c r="D10" s="626" t="s">
        <v>5118</v>
      </c>
      <c r="E10" s="626" t="s">
        <v>5119</v>
      </c>
      <c r="F10" s="629">
        <v>2</v>
      </c>
      <c r="G10" s="629">
        <v>682</v>
      </c>
      <c r="H10" s="629">
        <v>1</v>
      </c>
      <c r="I10" s="629">
        <v>341</v>
      </c>
      <c r="J10" s="629">
        <v>4</v>
      </c>
      <c r="K10" s="629">
        <v>1368</v>
      </c>
      <c r="L10" s="629">
        <v>2.0058651026392962</v>
      </c>
      <c r="M10" s="629">
        <v>342</v>
      </c>
      <c r="N10" s="629">
        <v>5</v>
      </c>
      <c r="O10" s="629">
        <v>1160</v>
      </c>
      <c r="P10" s="642">
        <v>1.7008797653958945</v>
      </c>
      <c r="Q10" s="630">
        <v>232</v>
      </c>
    </row>
    <row r="11" spans="1:17" ht="14.4" customHeight="1" x14ac:dyDescent="0.3">
      <c r="A11" s="625" t="s">
        <v>5189</v>
      </c>
      <c r="B11" s="626" t="s">
        <v>5093</v>
      </c>
      <c r="C11" s="626" t="s">
        <v>5097</v>
      </c>
      <c r="D11" s="626" t="s">
        <v>5120</v>
      </c>
      <c r="E11" s="626" t="s">
        <v>5121</v>
      </c>
      <c r="F11" s="629">
        <v>14</v>
      </c>
      <c r="G11" s="629">
        <v>2380</v>
      </c>
      <c r="H11" s="629">
        <v>1</v>
      </c>
      <c r="I11" s="629">
        <v>170</v>
      </c>
      <c r="J11" s="629">
        <v>11</v>
      </c>
      <c r="K11" s="629">
        <v>1881</v>
      </c>
      <c r="L11" s="629">
        <v>0.79033613445378148</v>
      </c>
      <c r="M11" s="629">
        <v>171</v>
      </c>
      <c r="N11" s="629">
        <v>3</v>
      </c>
      <c r="O11" s="629">
        <v>348</v>
      </c>
      <c r="P11" s="642">
        <v>0.14621848739495799</v>
      </c>
      <c r="Q11" s="630">
        <v>116</v>
      </c>
    </row>
    <row r="12" spans="1:17" ht="14.4" customHeight="1" x14ac:dyDescent="0.3">
      <c r="A12" s="625" t="s">
        <v>5189</v>
      </c>
      <c r="B12" s="626" t="s">
        <v>5093</v>
      </c>
      <c r="C12" s="626" t="s">
        <v>5097</v>
      </c>
      <c r="D12" s="626" t="s">
        <v>5146</v>
      </c>
      <c r="E12" s="626" t="s">
        <v>5147</v>
      </c>
      <c r="F12" s="629"/>
      <c r="G12" s="629"/>
      <c r="H12" s="629"/>
      <c r="I12" s="629"/>
      <c r="J12" s="629"/>
      <c r="K12" s="629"/>
      <c r="L12" s="629"/>
      <c r="M12" s="629"/>
      <c r="N12" s="629">
        <v>0</v>
      </c>
      <c r="O12" s="629">
        <v>0</v>
      </c>
      <c r="P12" s="642"/>
      <c r="Q12" s="630"/>
    </row>
    <row r="13" spans="1:17" ht="14.4" customHeight="1" x14ac:dyDescent="0.3">
      <c r="A13" s="625" t="s">
        <v>5190</v>
      </c>
      <c r="B13" s="626" t="s">
        <v>5093</v>
      </c>
      <c r="C13" s="626" t="s">
        <v>5097</v>
      </c>
      <c r="D13" s="626" t="s">
        <v>5100</v>
      </c>
      <c r="E13" s="626" t="s">
        <v>5101</v>
      </c>
      <c r="F13" s="629">
        <v>1</v>
      </c>
      <c r="G13" s="629">
        <v>0</v>
      </c>
      <c r="H13" s="629"/>
      <c r="I13" s="629">
        <v>0</v>
      </c>
      <c r="J13" s="629">
        <v>1</v>
      </c>
      <c r="K13" s="629">
        <v>0</v>
      </c>
      <c r="L13" s="629"/>
      <c r="M13" s="629">
        <v>0</v>
      </c>
      <c r="N13" s="629"/>
      <c r="O13" s="629"/>
      <c r="P13" s="642"/>
      <c r="Q13" s="630"/>
    </row>
    <row r="14" spans="1:17" ht="14.4" customHeight="1" x14ac:dyDescent="0.3">
      <c r="A14" s="625" t="s">
        <v>5190</v>
      </c>
      <c r="B14" s="626" t="s">
        <v>5093</v>
      </c>
      <c r="C14" s="626" t="s">
        <v>5097</v>
      </c>
      <c r="D14" s="626" t="s">
        <v>5110</v>
      </c>
      <c r="E14" s="626" t="s">
        <v>5111</v>
      </c>
      <c r="F14" s="629"/>
      <c r="G14" s="629"/>
      <c r="H14" s="629"/>
      <c r="I14" s="629"/>
      <c r="J14" s="629"/>
      <c r="K14" s="629"/>
      <c r="L14" s="629"/>
      <c r="M14" s="629"/>
      <c r="N14" s="629">
        <v>1</v>
      </c>
      <c r="O14" s="629">
        <v>177</v>
      </c>
      <c r="P14" s="642"/>
      <c r="Q14" s="630">
        <v>177</v>
      </c>
    </row>
    <row r="15" spans="1:17" ht="14.4" customHeight="1" x14ac:dyDescent="0.3">
      <c r="A15" s="625" t="s">
        <v>5190</v>
      </c>
      <c r="B15" s="626" t="s">
        <v>5093</v>
      </c>
      <c r="C15" s="626" t="s">
        <v>5097</v>
      </c>
      <c r="D15" s="626" t="s">
        <v>5118</v>
      </c>
      <c r="E15" s="626" t="s">
        <v>5119</v>
      </c>
      <c r="F15" s="629">
        <v>12</v>
      </c>
      <c r="G15" s="629">
        <v>4092</v>
      </c>
      <c r="H15" s="629">
        <v>1</v>
      </c>
      <c r="I15" s="629">
        <v>341</v>
      </c>
      <c r="J15" s="629">
        <v>12</v>
      </c>
      <c r="K15" s="629">
        <v>4104</v>
      </c>
      <c r="L15" s="629">
        <v>1.0029325513196481</v>
      </c>
      <c r="M15" s="629">
        <v>342</v>
      </c>
      <c r="N15" s="629">
        <v>13</v>
      </c>
      <c r="O15" s="629">
        <v>3016</v>
      </c>
      <c r="P15" s="642">
        <v>0.73704789833822093</v>
      </c>
      <c r="Q15" s="630">
        <v>232</v>
      </c>
    </row>
    <row r="16" spans="1:17" ht="14.4" customHeight="1" x14ac:dyDescent="0.3">
      <c r="A16" s="625" t="s">
        <v>5190</v>
      </c>
      <c r="B16" s="626" t="s">
        <v>5093</v>
      </c>
      <c r="C16" s="626" t="s">
        <v>5097</v>
      </c>
      <c r="D16" s="626" t="s">
        <v>5120</v>
      </c>
      <c r="E16" s="626" t="s">
        <v>5121</v>
      </c>
      <c r="F16" s="629">
        <v>38</v>
      </c>
      <c r="G16" s="629">
        <v>6460</v>
      </c>
      <c r="H16" s="629">
        <v>1</v>
      </c>
      <c r="I16" s="629">
        <v>170</v>
      </c>
      <c r="J16" s="629">
        <v>44</v>
      </c>
      <c r="K16" s="629">
        <v>7524</v>
      </c>
      <c r="L16" s="629">
        <v>1.1647058823529413</v>
      </c>
      <c r="M16" s="629">
        <v>171</v>
      </c>
      <c r="N16" s="629">
        <v>35</v>
      </c>
      <c r="O16" s="629">
        <v>4060</v>
      </c>
      <c r="P16" s="642">
        <v>0.62848297213622295</v>
      </c>
      <c r="Q16" s="630">
        <v>116</v>
      </c>
    </row>
    <row r="17" spans="1:17" ht="14.4" customHeight="1" x14ac:dyDescent="0.3">
      <c r="A17" s="625" t="s">
        <v>5190</v>
      </c>
      <c r="B17" s="626" t="s">
        <v>5093</v>
      </c>
      <c r="C17" s="626" t="s">
        <v>5097</v>
      </c>
      <c r="D17" s="626" t="s">
        <v>5146</v>
      </c>
      <c r="E17" s="626" t="s">
        <v>5147</v>
      </c>
      <c r="F17" s="629"/>
      <c r="G17" s="629"/>
      <c r="H17" s="629"/>
      <c r="I17" s="629"/>
      <c r="J17" s="629"/>
      <c r="K17" s="629"/>
      <c r="L17" s="629"/>
      <c r="M17" s="629"/>
      <c r="N17" s="629">
        <v>1</v>
      </c>
      <c r="O17" s="629">
        <v>0</v>
      </c>
      <c r="P17" s="642"/>
      <c r="Q17" s="630">
        <v>0</v>
      </c>
    </row>
    <row r="18" spans="1:17" ht="14.4" customHeight="1" x14ac:dyDescent="0.3">
      <c r="A18" s="625" t="s">
        <v>5191</v>
      </c>
      <c r="B18" s="626" t="s">
        <v>5093</v>
      </c>
      <c r="C18" s="626" t="s">
        <v>5097</v>
      </c>
      <c r="D18" s="626" t="s">
        <v>5100</v>
      </c>
      <c r="E18" s="626" t="s">
        <v>5101</v>
      </c>
      <c r="F18" s="629"/>
      <c r="G18" s="629"/>
      <c r="H18" s="629"/>
      <c r="I18" s="629"/>
      <c r="J18" s="629"/>
      <c r="K18" s="629"/>
      <c r="L18" s="629"/>
      <c r="M18" s="629"/>
      <c r="N18" s="629">
        <v>1</v>
      </c>
      <c r="O18" s="629">
        <v>0</v>
      </c>
      <c r="P18" s="642"/>
      <c r="Q18" s="630">
        <v>0</v>
      </c>
    </row>
    <row r="19" spans="1:17" ht="14.4" customHeight="1" x14ac:dyDescent="0.3">
      <c r="A19" s="625" t="s">
        <v>5191</v>
      </c>
      <c r="B19" s="626" t="s">
        <v>5093</v>
      </c>
      <c r="C19" s="626" t="s">
        <v>5097</v>
      </c>
      <c r="D19" s="626" t="s">
        <v>5118</v>
      </c>
      <c r="E19" s="626" t="s">
        <v>5119</v>
      </c>
      <c r="F19" s="629"/>
      <c r="G19" s="629"/>
      <c r="H19" s="629"/>
      <c r="I19" s="629"/>
      <c r="J19" s="629">
        <v>1</v>
      </c>
      <c r="K19" s="629">
        <v>342</v>
      </c>
      <c r="L19" s="629"/>
      <c r="M19" s="629">
        <v>342</v>
      </c>
      <c r="N19" s="629">
        <v>1</v>
      </c>
      <c r="O19" s="629">
        <v>232</v>
      </c>
      <c r="P19" s="642"/>
      <c r="Q19" s="630">
        <v>232</v>
      </c>
    </row>
    <row r="20" spans="1:17" ht="14.4" customHeight="1" x14ac:dyDescent="0.3">
      <c r="A20" s="625" t="s">
        <v>5191</v>
      </c>
      <c r="B20" s="626" t="s">
        <v>5093</v>
      </c>
      <c r="C20" s="626" t="s">
        <v>5097</v>
      </c>
      <c r="D20" s="626" t="s">
        <v>5120</v>
      </c>
      <c r="E20" s="626" t="s">
        <v>5121</v>
      </c>
      <c r="F20" s="629">
        <v>5</v>
      </c>
      <c r="G20" s="629">
        <v>850</v>
      </c>
      <c r="H20" s="629">
        <v>1</v>
      </c>
      <c r="I20" s="629">
        <v>170</v>
      </c>
      <c r="J20" s="629">
        <v>2</v>
      </c>
      <c r="K20" s="629">
        <v>342</v>
      </c>
      <c r="L20" s="629">
        <v>0.40235294117647058</v>
      </c>
      <c r="M20" s="629">
        <v>171</v>
      </c>
      <c r="N20" s="629">
        <v>3</v>
      </c>
      <c r="O20" s="629">
        <v>348</v>
      </c>
      <c r="P20" s="642">
        <v>0.40941176470588236</v>
      </c>
      <c r="Q20" s="630">
        <v>116</v>
      </c>
    </row>
    <row r="21" spans="1:17" ht="14.4" customHeight="1" x14ac:dyDescent="0.3">
      <c r="A21" s="625" t="s">
        <v>5191</v>
      </c>
      <c r="B21" s="626" t="s">
        <v>5093</v>
      </c>
      <c r="C21" s="626" t="s">
        <v>5097</v>
      </c>
      <c r="D21" s="626" t="s">
        <v>5146</v>
      </c>
      <c r="E21" s="626" t="s">
        <v>5147</v>
      </c>
      <c r="F21" s="629"/>
      <c r="G21" s="629"/>
      <c r="H21" s="629"/>
      <c r="I21" s="629"/>
      <c r="J21" s="629"/>
      <c r="K21" s="629"/>
      <c r="L21" s="629"/>
      <c r="M21" s="629"/>
      <c r="N21" s="629">
        <v>1</v>
      </c>
      <c r="O21" s="629">
        <v>0</v>
      </c>
      <c r="P21" s="642"/>
      <c r="Q21" s="630">
        <v>0</v>
      </c>
    </row>
    <row r="22" spans="1:17" ht="14.4" customHeight="1" x14ac:dyDescent="0.3">
      <c r="A22" s="625" t="s">
        <v>5192</v>
      </c>
      <c r="B22" s="626" t="s">
        <v>5093</v>
      </c>
      <c r="C22" s="626" t="s">
        <v>5097</v>
      </c>
      <c r="D22" s="626" t="s">
        <v>5118</v>
      </c>
      <c r="E22" s="626" t="s">
        <v>5119</v>
      </c>
      <c r="F22" s="629"/>
      <c r="G22" s="629"/>
      <c r="H22" s="629"/>
      <c r="I22" s="629"/>
      <c r="J22" s="629"/>
      <c r="K22" s="629"/>
      <c r="L22" s="629"/>
      <c r="M22" s="629"/>
      <c r="N22" s="629">
        <v>2</v>
      </c>
      <c r="O22" s="629">
        <v>464</v>
      </c>
      <c r="P22" s="642"/>
      <c r="Q22" s="630">
        <v>232</v>
      </c>
    </row>
    <row r="23" spans="1:17" ht="14.4" customHeight="1" x14ac:dyDescent="0.3">
      <c r="A23" s="625" t="s">
        <v>5192</v>
      </c>
      <c r="B23" s="626" t="s">
        <v>5093</v>
      </c>
      <c r="C23" s="626" t="s">
        <v>5097</v>
      </c>
      <c r="D23" s="626" t="s">
        <v>5120</v>
      </c>
      <c r="E23" s="626" t="s">
        <v>5121</v>
      </c>
      <c r="F23" s="629">
        <v>1</v>
      </c>
      <c r="G23" s="629">
        <v>170</v>
      </c>
      <c r="H23" s="629">
        <v>1</v>
      </c>
      <c r="I23" s="629">
        <v>170</v>
      </c>
      <c r="J23" s="629"/>
      <c r="K23" s="629"/>
      <c r="L23" s="629"/>
      <c r="M23" s="629"/>
      <c r="N23" s="629"/>
      <c r="O23" s="629"/>
      <c r="P23" s="642"/>
      <c r="Q23" s="630"/>
    </row>
    <row r="24" spans="1:17" ht="14.4" customHeight="1" x14ac:dyDescent="0.3">
      <c r="A24" s="625" t="s">
        <v>525</v>
      </c>
      <c r="B24" s="626" t="s">
        <v>5093</v>
      </c>
      <c r="C24" s="626" t="s">
        <v>5094</v>
      </c>
      <c r="D24" s="626" t="s">
        <v>5193</v>
      </c>
      <c r="E24" s="626" t="s">
        <v>5194</v>
      </c>
      <c r="F24" s="629"/>
      <c r="G24" s="629"/>
      <c r="H24" s="629"/>
      <c r="I24" s="629"/>
      <c r="J24" s="629"/>
      <c r="K24" s="629"/>
      <c r="L24" s="629"/>
      <c r="M24" s="629"/>
      <c r="N24" s="629">
        <v>3</v>
      </c>
      <c r="O24" s="629">
        <v>122.85</v>
      </c>
      <c r="P24" s="642"/>
      <c r="Q24" s="630">
        <v>40.949999999999996</v>
      </c>
    </row>
    <row r="25" spans="1:17" ht="14.4" customHeight="1" x14ac:dyDescent="0.3">
      <c r="A25" s="625" t="s">
        <v>525</v>
      </c>
      <c r="B25" s="626" t="s">
        <v>5093</v>
      </c>
      <c r="C25" s="626" t="s">
        <v>5195</v>
      </c>
      <c r="D25" s="626" t="s">
        <v>5196</v>
      </c>
      <c r="E25" s="626" t="s">
        <v>5197</v>
      </c>
      <c r="F25" s="629"/>
      <c r="G25" s="629"/>
      <c r="H25" s="629"/>
      <c r="I25" s="629"/>
      <c r="J25" s="629"/>
      <c r="K25" s="629"/>
      <c r="L25" s="629"/>
      <c r="M25" s="629"/>
      <c r="N25" s="629">
        <v>1</v>
      </c>
      <c r="O25" s="629">
        <v>687</v>
      </c>
      <c r="P25" s="642"/>
      <c r="Q25" s="630">
        <v>687</v>
      </c>
    </row>
    <row r="26" spans="1:17" ht="14.4" customHeight="1" x14ac:dyDescent="0.3">
      <c r="A26" s="625" t="s">
        <v>525</v>
      </c>
      <c r="B26" s="626" t="s">
        <v>5093</v>
      </c>
      <c r="C26" s="626" t="s">
        <v>5195</v>
      </c>
      <c r="D26" s="626" t="s">
        <v>5198</v>
      </c>
      <c r="E26" s="626" t="s">
        <v>5199</v>
      </c>
      <c r="F26" s="629"/>
      <c r="G26" s="629"/>
      <c r="H26" s="629"/>
      <c r="I26" s="629"/>
      <c r="J26" s="629"/>
      <c r="K26" s="629"/>
      <c r="L26" s="629"/>
      <c r="M26" s="629"/>
      <c r="N26" s="629">
        <v>6</v>
      </c>
      <c r="O26" s="629">
        <v>1440</v>
      </c>
      <c r="P26" s="642"/>
      <c r="Q26" s="630">
        <v>240</v>
      </c>
    </row>
    <row r="27" spans="1:17" ht="14.4" customHeight="1" x14ac:dyDescent="0.3">
      <c r="A27" s="625" t="s">
        <v>525</v>
      </c>
      <c r="B27" s="626" t="s">
        <v>5093</v>
      </c>
      <c r="C27" s="626" t="s">
        <v>5195</v>
      </c>
      <c r="D27" s="626" t="s">
        <v>5200</v>
      </c>
      <c r="E27" s="626" t="s">
        <v>5199</v>
      </c>
      <c r="F27" s="629"/>
      <c r="G27" s="629"/>
      <c r="H27" s="629"/>
      <c r="I27" s="629"/>
      <c r="J27" s="629"/>
      <c r="K27" s="629"/>
      <c r="L27" s="629"/>
      <c r="M27" s="629"/>
      <c r="N27" s="629">
        <v>0.3</v>
      </c>
      <c r="O27" s="629">
        <v>364.8</v>
      </c>
      <c r="P27" s="642"/>
      <c r="Q27" s="630">
        <v>1216</v>
      </c>
    </row>
    <row r="28" spans="1:17" ht="14.4" customHeight="1" x14ac:dyDescent="0.3">
      <c r="A28" s="625" t="s">
        <v>525</v>
      </c>
      <c r="B28" s="626" t="s">
        <v>5093</v>
      </c>
      <c r="C28" s="626" t="s">
        <v>5195</v>
      </c>
      <c r="D28" s="626" t="s">
        <v>5201</v>
      </c>
      <c r="E28" s="626" t="s">
        <v>5202</v>
      </c>
      <c r="F28" s="629"/>
      <c r="G28" s="629"/>
      <c r="H28" s="629"/>
      <c r="I28" s="629"/>
      <c r="J28" s="629"/>
      <c r="K28" s="629"/>
      <c r="L28" s="629"/>
      <c r="M28" s="629"/>
      <c r="N28" s="629">
        <v>1</v>
      </c>
      <c r="O28" s="629">
        <v>223.85</v>
      </c>
      <c r="P28" s="642"/>
      <c r="Q28" s="630">
        <v>223.85</v>
      </c>
    </row>
    <row r="29" spans="1:17" ht="14.4" customHeight="1" x14ac:dyDescent="0.3">
      <c r="A29" s="625" t="s">
        <v>525</v>
      </c>
      <c r="B29" s="626" t="s">
        <v>5093</v>
      </c>
      <c r="C29" s="626" t="s">
        <v>5097</v>
      </c>
      <c r="D29" s="626" t="s">
        <v>5100</v>
      </c>
      <c r="E29" s="626" t="s">
        <v>5101</v>
      </c>
      <c r="F29" s="629">
        <v>3</v>
      </c>
      <c r="G29" s="629">
        <v>0</v>
      </c>
      <c r="H29" s="629"/>
      <c r="I29" s="629">
        <v>0</v>
      </c>
      <c r="J29" s="629">
        <v>2</v>
      </c>
      <c r="K29" s="629">
        <v>0</v>
      </c>
      <c r="L29" s="629"/>
      <c r="M29" s="629">
        <v>0</v>
      </c>
      <c r="N29" s="629">
        <v>5</v>
      </c>
      <c r="O29" s="629">
        <v>0</v>
      </c>
      <c r="P29" s="642"/>
      <c r="Q29" s="630">
        <v>0</v>
      </c>
    </row>
    <row r="30" spans="1:17" ht="14.4" customHeight="1" x14ac:dyDescent="0.3">
      <c r="A30" s="625" t="s">
        <v>525</v>
      </c>
      <c r="B30" s="626" t="s">
        <v>5093</v>
      </c>
      <c r="C30" s="626" t="s">
        <v>5097</v>
      </c>
      <c r="D30" s="626" t="s">
        <v>5203</v>
      </c>
      <c r="E30" s="626" t="s">
        <v>5204</v>
      </c>
      <c r="F30" s="629"/>
      <c r="G30" s="629"/>
      <c r="H30" s="629"/>
      <c r="I30" s="629"/>
      <c r="J30" s="629"/>
      <c r="K30" s="629"/>
      <c r="L30" s="629"/>
      <c r="M30" s="629"/>
      <c r="N30" s="629">
        <v>1</v>
      </c>
      <c r="O30" s="629">
        <v>344</v>
      </c>
      <c r="P30" s="642"/>
      <c r="Q30" s="630">
        <v>344</v>
      </c>
    </row>
    <row r="31" spans="1:17" ht="14.4" customHeight="1" x14ac:dyDescent="0.3">
      <c r="A31" s="625" t="s">
        <v>525</v>
      </c>
      <c r="B31" s="626" t="s">
        <v>5093</v>
      </c>
      <c r="C31" s="626" t="s">
        <v>5097</v>
      </c>
      <c r="D31" s="626" t="s">
        <v>5116</v>
      </c>
      <c r="E31" s="626" t="s">
        <v>5117</v>
      </c>
      <c r="F31" s="629"/>
      <c r="G31" s="629"/>
      <c r="H31" s="629"/>
      <c r="I31" s="629"/>
      <c r="J31" s="629"/>
      <c r="K31" s="629"/>
      <c r="L31" s="629"/>
      <c r="M31" s="629"/>
      <c r="N31" s="629">
        <v>4</v>
      </c>
      <c r="O31" s="629">
        <v>20</v>
      </c>
      <c r="P31" s="642"/>
      <c r="Q31" s="630">
        <v>5</v>
      </c>
    </row>
    <row r="32" spans="1:17" ht="14.4" customHeight="1" x14ac:dyDescent="0.3">
      <c r="A32" s="625" t="s">
        <v>525</v>
      </c>
      <c r="B32" s="626" t="s">
        <v>5093</v>
      </c>
      <c r="C32" s="626" t="s">
        <v>5097</v>
      </c>
      <c r="D32" s="626" t="s">
        <v>5118</v>
      </c>
      <c r="E32" s="626" t="s">
        <v>5119</v>
      </c>
      <c r="F32" s="629">
        <v>1</v>
      </c>
      <c r="G32" s="629">
        <v>341</v>
      </c>
      <c r="H32" s="629">
        <v>1</v>
      </c>
      <c r="I32" s="629">
        <v>341</v>
      </c>
      <c r="J32" s="629">
        <v>1</v>
      </c>
      <c r="K32" s="629">
        <v>342</v>
      </c>
      <c r="L32" s="629">
        <v>1.0029325513196481</v>
      </c>
      <c r="M32" s="629">
        <v>342</v>
      </c>
      <c r="N32" s="629">
        <v>7</v>
      </c>
      <c r="O32" s="629">
        <v>1624</v>
      </c>
      <c r="P32" s="642">
        <v>4.7624633431085046</v>
      </c>
      <c r="Q32" s="630">
        <v>232</v>
      </c>
    </row>
    <row r="33" spans="1:17" ht="14.4" customHeight="1" x14ac:dyDescent="0.3">
      <c r="A33" s="625" t="s">
        <v>525</v>
      </c>
      <c r="B33" s="626" t="s">
        <v>5093</v>
      </c>
      <c r="C33" s="626" t="s">
        <v>5097</v>
      </c>
      <c r="D33" s="626" t="s">
        <v>5120</v>
      </c>
      <c r="E33" s="626" t="s">
        <v>5121</v>
      </c>
      <c r="F33" s="629">
        <v>14</v>
      </c>
      <c r="G33" s="629">
        <v>2380</v>
      </c>
      <c r="H33" s="629">
        <v>1</v>
      </c>
      <c r="I33" s="629">
        <v>170</v>
      </c>
      <c r="J33" s="629">
        <v>12</v>
      </c>
      <c r="K33" s="629">
        <v>2052</v>
      </c>
      <c r="L33" s="629">
        <v>0.86218487394957988</v>
      </c>
      <c r="M33" s="629">
        <v>171</v>
      </c>
      <c r="N33" s="629">
        <v>9</v>
      </c>
      <c r="O33" s="629">
        <v>1044</v>
      </c>
      <c r="P33" s="642">
        <v>0.43865546218487395</v>
      </c>
      <c r="Q33" s="630">
        <v>116</v>
      </c>
    </row>
    <row r="34" spans="1:17" ht="14.4" customHeight="1" x14ac:dyDescent="0.3">
      <c r="A34" s="625" t="s">
        <v>525</v>
      </c>
      <c r="B34" s="626" t="s">
        <v>5093</v>
      </c>
      <c r="C34" s="626" t="s">
        <v>5097</v>
      </c>
      <c r="D34" s="626" t="s">
        <v>5205</v>
      </c>
      <c r="E34" s="626" t="s">
        <v>5206</v>
      </c>
      <c r="F34" s="629"/>
      <c r="G34" s="629"/>
      <c r="H34" s="629"/>
      <c r="I34" s="629"/>
      <c r="J34" s="629"/>
      <c r="K34" s="629"/>
      <c r="L34" s="629"/>
      <c r="M34" s="629"/>
      <c r="N34" s="629">
        <v>4</v>
      </c>
      <c r="O34" s="629">
        <v>1204</v>
      </c>
      <c r="P34" s="642"/>
      <c r="Q34" s="630">
        <v>301</v>
      </c>
    </row>
    <row r="35" spans="1:17" ht="14.4" customHeight="1" x14ac:dyDescent="0.3">
      <c r="A35" s="625" t="s">
        <v>525</v>
      </c>
      <c r="B35" s="626" t="s">
        <v>5093</v>
      </c>
      <c r="C35" s="626" t="s">
        <v>5097</v>
      </c>
      <c r="D35" s="626" t="s">
        <v>5128</v>
      </c>
      <c r="E35" s="626" t="s">
        <v>5129</v>
      </c>
      <c r="F35" s="629"/>
      <c r="G35" s="629"/>
      <c r="H35" s="629"/>
      <c r="I35" s="629"/>
      <c r="J35" s="629"/>
      <c r="K35" s="629"/>
      <c r="L35" s="629"/>
      <c r="M35" s="629"/>
      <c r="N35" s="629">
        <v>119</v>
      </c>
      <c r="O35" s="629">
        <v>595</v>
      </c>
      <c r="P35" s="642"/>
      <c r="Q35" s="630">
        <v>5</v>
      </c>
    </row>
    <row r="36" spans="1:17" ht="14.4" customHeight="1" x14ac:dyDescent="0.3">
      <c r="A36" s="625" t="s">
        <v>525</v>
      </c>
      <c r="B36" s="626" t="s">
        <v>5093</v>
      </c>
      <c r="C36" s="626" t="s">
        <v>5097</v>
      </c>
      <c r="D36" s="626" t="s">
        <v>5207</v>
      </c>
      <c r="E36" s="626" t="s">
        <v>5208</v>
      </c>
      <c r="F36" s="629"/>
      <c r="G36" s="629"/>
      <c r="H36" s="629"/>
      <c r="I36" s="629"/>
      <c r="J36" s="629"/>
      <c r="K36" s="629"/>
      <c r="L36" s="629"/>
      <c r="M36" s="629"/>
      <c r="N36" s="629">
        <v>6</v>
      </c>
      <c r="O36" s="629">
        <v>1032</v>
      </c>
      <c r="P36" s="642"/>
      <c r="Q36" s="630">
        <v>172</v>
      </c>
    </row>
    <row r="37" spans="1:17" ht="14.4" customHeight="1" x14ac:dyDescent="0.3">
      <c r="A37" s="625" t="s">
        <v>525</v>
      </c>
      <c r="B37" s="626" t="s">
        <v>5093</v>
      </c>
      <c r="C37" s="626" t="s">
        <v>5097</v>
      </c>
      <c r="D37" s="626" t="s">
        <v>5209</v>
      </c>
      <c r="E37" s="626" t="s">
        <v>5210</v>
      </c>
      <c r="F37" s="629"/>
      <c r="G37" s="629"/>
      <c r="H37" s="629"/>
      <c r="I37" s="629"/>
      <c r="J37" s="629"/>
      <c r="K37" s="629"/>
      <c r="L37" s="629"/>
      <c r="M37" s="629"/>
      <c r="N37" s="629">
        <v>1</v>
      </c>
      <c r="O37" s="629">
        <v>12393</v>
      </c>
      <c r="P37" s="642"/>
      <c r="Q37" s="630">
        <v>12393</v>
      </c>
    </row>
    <row r="38" spans="1:17" ht="14.4" customHeight="1" x14ac:dyDescent="0.3">
      <c r="A38" s="625" t="s">
        <v>525</v>
      </c>
      <c r="B38" s="626" t="s">
        <v>5093</v>
      </c>
      <c r="C38" s="626" t="s">
        <v>5097</v>
      </c>
      <c r="D38" s="626" t="s">
        <v>5211</v>
      </c>
      <c r="E38" s="626" t="s">
        <v>5212</v>
      </c>
      <c r="F38" s="629"/>
      <c r="G38" s="629"/>
      <c r="H38" s="629"/>
      <c r="I38" s="629"/>
      <c r="J38" s="629"/>
      <c r="K38" s="629"/>
      <c r="L38" s="629"/>
      <c r="M38" s="629"/>
      <c r="N38" s="629">
        <v>1</v>
      </c>
      <c r="O38" s="629">
        <v>4206</v>
      </c>
      <c r="P38" s="642"/>
      <c r="Q38" s="630">
        <v>4206</v>
      </c>
    </row>
    <row r="39" spans="1:17" ht="14.4" customHeight="1" x14ac:dyDescent="0.3">
      <c r="A39" s="625" t="s">
        <v>525</v>
      </c>
      <c r="B39" s="626" t="s">
        <v>5213</v>
      </c>
      <c r="C39" s="626" t="s">
        <v>5097</v>
      </c>
      <c r="D39" s="626" t="s">
        <v>5214</v>
      </c>
      <c r="E39" s="626" t="s">
        <v>5215</v>
      </c>
      <c r="F39" s="629"/>
      <c r="G39" s="629"/>
      <c r="H39" s="629"/>
      <c r="I39" s="629"/>
      <c r="J39" s="629"/>
      <c r="K39" s="629"/>
      <c r="L39" s="629"/>
      <c r="M39" s="629"/>
      <c r="N39" s="629">
        <v>1</v>
      </c>
      <c r="O39" s="629">
        <v>2678</v>
      </c>
      <c r="P39" s="642"/>
      <c r="Q39" s="630">
        <v>2678</v>
      </c>
    </row>
    <row r="40" spans="1:17" ht="14.4" customHeight="1" x14ac:dyDescent="0.3">
      <c r="A40" s="625" t="s">
        <v>525</v>
      </c>
      <c r="B40" s="626" t="s">
        <v>5213</v>
      </c>
      <c r="C40" s="626" t="s">
        <v>5097</v>
      </c>
      <c r="D40" s="626" t="s">
        <v>5216</v>
      </c>
      <c r="E40" s="626" t="s">
        <v>5217</v>
      </c>
      <c r="F40" s="629"/>
      <c r="G40" s="629"/>
      <c r="H40" s="629"/>
      <c r="I40" s="629"/>
      <c r="J40" s="629">
        <v>1</v>
      </c>
      <c r="K40" s="629">
        <v>2046</v>
      </c>
      <c r="L40" s="629"/>
      <c r="M40" s="629">
        <v>2046</v>
      </c>
      <c r="N40" s="629"/>
      <c r="O40" s="629"/>
      <c r="P40" s="642"/>
      <c r="Q40" s="630"/>
    </row>
    <row r="41" spans="1:17" ht="14.4" customHeight="1" x14ac:dyDescent="0.3">
      <c r="A41" s="625" t="s">
        <v>525</v>
      </c>
      <c r="B41" s="626" t="s">
        <v>5213</v>
      </c>
      <c r="C41" s="626" t="s">
        <v>5097</v>
      </c>
      <c r="D41" s="626" t="s">
        <v>5218</v>
      </c>
      <c r="E41" s="626" t="s">
        <v>5219</v>
      </c>
      <c r="F41" s="629"/>
      <c r="G41" s="629"/>
      <c r="H41" s="629"/>
      <c r="I41" s="629"/>
      <c r="J41" s="629"/>
      <c r="K41" s="629"/>
      <c r="L41" s="629"/>
      <c r="M41" s="629"/>
      <c r="N41" s="629">
        <v>7</v>
      </c>
      <c r="O41" s="629">
        <v>31689</v>
      </c>
      <c r="P41" s="642"/>
      <c r="Q41" s="630">
        <v>4527</v>
      </c>
    </row>
    <row r="42" spans="1:17" ht="14.4" customHeight="1" x14ac:dyDescent="0.3">
      <c r="A42" s="625" t="s">
        <v>525</v>
      </c>
      <c r="B42" s="626" t="s">
        <v>5213</v>
      </c>
      <c r="C42" s="626" t="s">
        <v>5097</v>
      </c>
      <c r="D42" s="626" t="s">
        <v>5220</v>
      </c>
      <c r="E42" s="626" t="s">
        <v>5221</v>
      </c>
      <c r="F42" s="629"/>
      <c r="G42" s="629"/>
      <c r="H42" s="629"/>
      <c r="I42" s="629"/>
      <c r="J42" s="629"/>
      <c r="K42" s="629"/>
      <c r="L42" s="629"/>
      <c r="M42" s="629"/>
      <c r="N42" s="629">
        <v>1</v>
      </c>
      <c r="O42" s="629">
        <v>5098</v>
      </c>
      <c r="P42" s="642"/>
      <c r="Q42" s="630">
        <v>5098</v>
      </c>
    </row>
    <row r="43" spans="1:17" ht="14.4" customHeight="1" x14ac:dyDescent="0.3">
      <c r="A43" s="625" t="s">
        <v>525</v>
      </c>
      <c r="B43" s="626" t="s">
        <v>5213</v>
      </c>
      <c r="C43" s="626" t="s">
        <v>5097</v>
      </c>
      <c r="D43" s="626" t="s">
        <v>5222</v>
      </c>
      <c r="E43" s="626" t="s">
        <v>5223</v>
      </c>
      <c r="F43" s="629"/>
      <c r="G43" s="629"/>
      <c r="H43" s="629"/>
      <c r="I43" s="629"/>
      <c r="J43" s="629"/>
      <c r="K43" s="629"/>
      <c r="L43" s="629"/>
      <c r="M43" s="629"/>
      <c r="N43" s="629">
        <v>18</v>
      </c>
      <c r="O43" s="629">
        <v>122292</v>
      </c>
      <c r="P43" s="642"/>
      <c r="Q43" s="630">
        <v>6794</v>
      </c>
    </row>
    <row r="44" spans="1:17" ht="14.4" customHeight="1" x14ac:dyDescent="0.3">
      <c r="A44" s="625" t="s">
        <v>525</v>
      </c>
      <c r="B44" s="626" t="s">
        <v>5213</v>
      </c>
      <c r="C44" s="626" t="s">
        <v>5097</v>
      </c>
      <c r="D44" s="626" t="s">
        <v>5224</v>
      </c>
      <c r="E44" s="626" t="s">
        <v>5225</v>
      </c>
      <c r="F44" s="629"/>
      <c r="G44" s="629"/>
      <c r="H44" s="629"/>
      <c r="I44" s="629"/>
      <c r="J44" s="629"/>
      <c r="K44" s="629"/>
      <c r="L44" s="629"/>
      <c r="M44" s="629"/>
      <c r="N44" s="629">
        <v>1</v>
      </c>
      <c r="O44" s="629">
        <v>9046</v>
      </c>
      <c r="P44" s="642"/>
      <c r="Q44" s="630">
        <v>9046</v>
      </c>
    </row>
    <row r="45" spans="1:17" ht="14.4" customHeight="1" x14ac:dyDescent="0.3">
      <c r="A45" s="625" t="s">
        <v>525</v>
      </c>
      <c r="B45" s="626" t="s">
        <v>5226</v>
      </c>
      <c r="C45" s="626" t="s">
        <v>5097</v>
      </c>
      <c r="D45" s="626" t="s">
        <v>5227</v>
      </c>
      <c r="E45" s="626" t="s">
        <v>5228</v>
      </c>
      <c r="F45" s="629">
        <v>1</v>
      </c>
      <c r="G45" s="629">
        <v>4305</v>
      </c>
      <c r="H45" s="629">
        <v>1</v>
      </c>
      <c r="I45" s="629">
        <v>4305</v>
      </c>
      <c r="J45" s="629"/>
      <c r="K45" s="629"/>
      <c r="L45" s="629"/>
      <c r="M45" s="629"/>
      <c r="N45" s="629"/>
      <c r="O45" s="629"/>
      <c r="P45" s="642"/>
      <c r="Q45" s="630"/>
    </row>
    <row r="46" spans="1:17" ht="14.4" customHeight="1" x14ac:dyDescent="0.3">
      <c r="A46" s="625" t="s">
        <v>525</v>
      </c>
      <c r="B46" s="626" t="s">
        <v>5226</v>
      </c>
      <c r="C46" s="626" t="s">
        <v>5097</v>
      </c>
      <c r="D46" s="626" t="s">
        <v>5229</v>
      </c>
      <c r="E46" s="626" t="s">
        <v>5230</v>
      </c>
      <c r="F46" s="629"/>
      <c r="G46" s="629"/>
      <c r="H46" s="629"/>
      <c r="I46" s="629"/>
      <c r="J46" s="629">
        <v>1</v>
      </c>
      <c r="K46" s="629">
        <v>91</v>
      </c>
      <c r="L46" s="629"/>
      <c r="M46" s="629">
        <v>91</v>
      </c>
      <c r="N46" s="629"/>
      <c r="O46" s="629"/>
      <c r="P46" s="642"/>
      <c r="Q46" s="630"/>
    </row>
    <row r="47" spans="1:17" ht="14.4" customHeight="1" x14ac:dyDescent="0.3">
      <c r="A47" s="625" t="s">
        <v>525</v>
      </c>
      <c r="B47" s="626" t="s">
        <v>5226</v>
      </c>
      <c r="C47" s="626" t="s">
        <v>5097</v>
      </c>
      <c r="D47" s="626" t="s">
        <v>5231</v>
      </c>
      <c r="E47" s="626" t="s">
        <v>5232</v>
      </c>
      <c r="F47" s="629">
        <v>1</v>
      </c>
      <c r="G47" s="629">
        <v>110</v>
      </c>
      <c r="H47" s="629">
        <v>1</v>
      </c>
      <c r="I47" s="629">
        <v>110</v>
      </c>
      <c r="J47" s="629">
        <v>3</v>
      </c>
      <c r="K47" s="629">
        <v>333</v>
      </c>
      <c r="L47" s="629">
        <v>3.0272727272727273</v>
      </c>
      <c r="M47" s="629">
        <v>111</v>
      </c>
      <c r="N47" s="629">
        <v>1</v>
      </c>
      <c r="O47" s="629">
        <v>112</v>
      </c>
      <c r="P47" s="642">
        <v>1.0181818181818181</v>
      </c>
      <c r="Q47" s="630">
        <v>112</v>
      </c>
    </row>
    <row r="48" spans="1:17" ht="14.4" customHeight="1" x14ac:dyDescent="0.3">
      <c r="A48" s="625" t="s">
        <v>525</v>
      </c>
      <c r="B48" s="626" t="s">
        <v>5226</v>
      </c>
      <c r="C48" s="626" t="s">
        <v>5097</v>
      </c>
      <c r="D48" s="626" t="s">
        <v>5233</v>
      </c>
      <c r="E48" s="626" t="s">
        <v>5234</v>
      </c>
      <c r="F48" s="629">
        <v>1</v>
      </c>
      <c r="G48" s="629">
        <v>2786</v>
      </c>
      <c r="H48" s="629">
        <v>1</v>
      </c>
      <c r="I48" s="629">
        <v>2786</v>
      </c>
      <c r="J48" s="629"/>
      <c r="K48" s="629"/>
      <c r="L48" s="629"/>
      <c r="M48" s="629"/>
      <c r="N48" s="629"/>
      <c r="O48" s="629"/>
      <c r="P48" s="642"/>
      <c r="Q48" s="630"/>
    </row>
    <row r="49" spans="1:17" ht="14.4" customHeight="1" x14ac:dyDescent="0.3">
      <c r="A49" s="625" t="s">
        <v>525</v>
      </c>
      <c r="B49" s="626" t="s">
        <v>5226</v>
      </c>
      <c r="C49" s="626" t="s">
        <v>5097</v>
      </c>
      <c r="D49" s="626" t="s">
        <v>5235</v>
      </c>
      <c r="E49" s="626" t="s">
        <v>5236</v>
      </c>
      <c r="F49" s="629">
        <v>1</v>
      </c>
      <c r="G49" s="629">
        <v>671</v>
      </c>
      <c r="H49" s="629">
        <v>1</v>
      </c>
      <c r="I49" s="629">
        <v>671</v>
      </c>
      <c r="J49" s="629"/>
      <c r="K49" s="629"/>
      <c r="L49" s="629"/>
      <c r="M49" s="629"/>
      <c r="N49" s="629"/>
      <c r="O49" s="629"/>
      <c r="P49" s="642"/>
      <c r="Q49" s="630"/>
    </row>
    <row r="50" spans="1:17" ht="14.4" customHeight="1" x14ac:dyDescent="0.3">
      <c r="A50" s="625" t="s">
        <v>525</v>
      </c>
      <c r="B50" s="626" t="s">
        <v>5226</v>
      </c>
      <c r="C50" s="626" t="s">
        <v>5097</v>
      </c>
      <c r="D50" s="626" t="s">
        <v>5237</v>
      </c>
      <c r="E50" s="626" t="s">
        <v>5238</v>
      </c>
      <c r="F50" s="629"/>
      <c r="G50" s="629"/>
      <c r="H50" s="629"/>
      <c r="I50" s="629"/>
      <c r="J50" s="629"/>
      <c r="K50" s="629"/>
      <c r="L50" s="629"/>
      <c r="M50" s="629"/>
      <c r="N50" s="629">
        <v>1</v>
      </c>
      <c r="O50" s="629">
        <v>932</v>
      </c>
      <c r="P50" s="642"/>
      <c r="Q50" s="630">
        <v>932</v>
      </c>
    </row>
    <row r="51" spans="1:17" ht="14.4" customHeight="1" x14ac:dyDescent="0.3">
      <c r="A51" s="625" t="s">
        <v>525</v>
      </c>
      <c r="B51" s="626" t="s">
        <v>5226</v>
      </c>
      <c r="C51" s="626" t="s">
        <v>5097</v>
      </c>
      <c r="D51" s="626" t="s">
        <v>5239</v>
      </c>
      <c r="E51" s="626" t="s">
        <v>5240</v>
      </c>
      <c r="F51" s="629"/>
      <c r="G51" s="629"/>
      <c r="H51" s="629"/>
      <c r="I51" s="629"/>
      <c r="J51" s="629"/>
      <c r="K51" s="629"/>
      <c r="L51" s="629"/>
      <c r="M51" s="629"/>
      <c r="N51" s="629">
        <v>1</v>
      </c>
      <c r="O51" s="629">
        <v>161</v>
      </c>
      <c r="P51" s="642"/>
      <c r="Q51" s="630">
        <v>161</v>
      </c>
    </row>
    <row r="52" spans="1:17" ht="14.4" customHeight="1" x14ac:dyDescent="0.3">
      <c r="A52" s="625" t="s">
        <v>525</v>
      </c>
      <c r="B52" s="626" t="s">
        <v>5226</v>
      </c>
      <c r="C52" s="626" t="s">
        <v>5097</v>
      </c>
      <c r="D52" s="626" t="s">
        <v>5241</v>
      </c>
      <c r="E52" s="626" t="s">
        <v>5242</v>
      </c>
      <c r="F52" s="629"/>
      <c r="G52" s="629"/>
      <c r="H52" s="629"/>
      <c r="I52" s="629"/>
      <c r="J52" s="629">
        <v>1</v>
      </c>
      <c r="K52" s="629">
        <v>555</v>
      </c>
      <c r="L52" s="629"/>
      <c r="M52" s="629">
        <v>555</v>
      </c>
      <c r="N52" s="629"/>
      <c r="O52" s="629"/>
      <c r="P52" s="642"/>
      <c r="Q52" s="630"/>
    </row>
    <row r="53" spans="1:17" ht="14.4" customHeight="1" x14ac:dyDescent="0.3">
      <c r="A53" s="625" t="s">
        <v>525</v>
      </c>
      <c r="B53" s="626" t="s">
        <v>5226</v>
      </c>
      <c r="C53" s="626" t="s">
        <v>5097</v>
      </c>
      <c r="D53" s="626" t="s">
        <v>5243</v>
      </c>
      <c r="E53" s="626" t="s">
        <v>5244</v>
      </c>
      <c r="F53" s="629"/>
      <c r="G53" s="629"/>
      <c r="H53" s="629"/>
      <c r="I53" s="629"/>
      <c r="J53" s="629">
        <v>1</v>
      </c>
      <c r="K53" s="629">
        <v>308</v>
      </c>
      <c r="L53" s="629"/>
      <c r="M53" s="629">
        <v>308</v>
      </c>
      <c r="N53" s="629"/>
      <c r="O53" s="629"/>
      <c r="P53" s="642"/>
      <c r="Q53" s="630"/>
    </row>
    <row r="54" spans="1:17" ht="14.4" customHeight="1" x14ac:dyDescent="0.3">
      <c r="A54" s="625" t="s">
        <v>525</v>
      </c>
      <c r="B54" s="626" t="s">
        <v>5226</v>
      </c>
      <c r="C54" s="626" t="s">
        <v>5097</v>
      </c>
      <c r="D54" s="626" t="s">
        <v>5245</v>
      </c>
      <c r="E54" s="626" t="s">
        <v>5246</v>
      </c>
      <c r="F54" s="629"/>
      <c r="G54" s="629"/>
      <c r="H54" s="629"/>
      <c r="I54" s="629"/>
      <c r="J54" s="629">
        <v>1</v>
      </c>
      <c r="K54" s="629">
        <v>2776</v>
      </c>
      <c r="L54" s="629"/>
      <c r="M54" s="629">
        <v>2776</v>
      </c>
      <c r="N54" s="629"/>
      <c r="O54" s="629"/>
      <c r="P54" s="642"/>
      <c r="Q54" s="630"/>
    </row>
    <row r="55" spans="1:17" ht="14.4" customHeight="1" x14ac:dyDescent="0.3">
      <c r="A55" s="625" t="s">
        <v>525</v>
      </c>
      <c r="B55" s="626" t="s">
        <v>5226</v>
      </c>
      <c r="C55" s="626" t="s">
        <v>5097</v>
      </c>
      <c r="D55" s="626" t="s">
        <v>5247</v>
      </c>
      <c r="E55" s="626" t="s">
        <v>5248</v>
      </c>
      <c r="F55" s="629"/>
      <c r="G55" s="629"/>
      <c r="H55" s="629"/>
      <c r="I55" s="629"/>
      <c r="J55" s="629">
        <v>1</v>
      </c>
      <c r="K55" s="629">
        <v>3111</v>
      </c>
      <c r="L55" s="629"/>
      <c r="M55" s="629">
        <v>3111</v>
      </c>
      <c r="N55" s="629"/>
      <c r="O55" s="629"/>
      <c r="P55" s="642"/>
      <c r="Q55" s="630"/>
    </row>
    <row r="56" spans="1:17" ht="14.4" customHeight="1" x14ac:dyDescent="0.3">
      <c r="A56" s="625" t="s">
        <v>525</v>
      </c>
      <c r="B56" s="626" t="s">
        <v>5226</v>
      </c>
      <c r="C56" s="626" t="s">
        <v>5097</v>
      </c>
      <c r="D56" s="626" t="s">
        <v>5249</v>
      </c>
      <c r="E56" s="626" t="s">
        <v>5250</v>
      </c>
      <c r="F56" s="629"/>
      <c r="G56" s="629"/>
      <c r="H56" s="629"/>
      <c r="I56" s="629"/>
      <c r="J56" s="629"/>
      <c r="K56" s="629"/>
      <c r="L56" s="629"/>
      <c r="M56" s="629"/>
      <c r="N56" s="629">
        <v>1</v>
      </c>
      <c r="O56" s="629">
        <v>3466</v>
      </c>
      <c r="P56" s="642"/>
      <c r="Q56" s="630">
        <v>3466</v>
      </c>
    </row>
    <row r="57" spans="1:17" ht="14.4" customHeight="1" x14ac:dyDescent="0.3">
      <c r="A57" s="625" t="s">
        <v>525</v>
      </c>
      <c r="B57" s="626" t="s">
        <v>5226</v>
      </c>
      <c r="C57" s="626" t="s">
        <v>5097</v>
      </c>
      <c r="D57" s="626" t="s">
        <v>5251</v>
      </c>
      <c r="E57" s="626" t="s">
        <v>5252</v>
      </c>
      <c r="F57" s="629"/>
      <c r="G57" s="629"/>
      <c r="H57" s="629"/>
      <c r="I57" s="629"/>
      <c r="J57" s="629">
        <v>2</v>
      </c>
      <c r="K57" s="629">
        <v>8026</v>
      </c>
      <c r="L57" s="629"/>
      <c r="M57" s="629">
        <v>4013</v>
      </c>
      <c r="N57" s="629"/>
      <c r="O57" s="629"/>
      <c r="P57" s="642"/>
      <c r="Q57" s="630"/>
    </row>
    <row r="58" spans="1:17" ht="14.4" customHeight="1" x14ac:dyDescent="0.3">
      <c r="A58" s="625" t="s">
        <v>525</v>
      </c>
      <c r="B58" s="626" t="s">
        <v>5226</v>
      </c>
      <c r="C58" s="626" t="s">
        <v>5097</v>
      </c>
      <c r="D58" s="626" t="s">
        <v>5253</v>
      </c>
      <c r="E58" s="626" t="s">
        <v>5254</v>
      </c>
      <c r="F58" s="629"/>
      <c r="G58" s="629"/>
      <c r="H58" s="629"/>
      <c r="I58" s="629"/>
      <c r="J58" s="629">
        <v>1</v>
      </c>
      <c r="K58" s="629">
        <v>2315</v>
      </c>
      <c r="L58" s="629"/>
      <c r="M58" s="629">
        <v>2315</v>
      </c>
      <c r="N58" s="629"/>
      <c r="O58" s="629"/>
      <c r="P58" s="642"/>
      <c r="Q58" s="630"/>
    </row>
    <row r="59" spans="1:17" ht="14.4" customHeight="1" x14ac:dyDescent="0.3">
      <c r="A59" s="625" t="s">
        <v>525</v>
      </c>
      <c r="B59" s="626" t="s">
        <v>5226</v>
      </c>
      <c r="C59" s="626" t="s">
        <v>5097</v>
      </c>
      <c r="D59" s="626" t="s">
        <v>5255</v>
      </c>
      <c r="E59" s="626" t="s">
        <v>5256</v>
      </c>
      <c r="F59" s="629"/>
      <c r="G59" s="629"/>
      <c r="H59" s="629"/>
      <c r="I59" s="629"/>
      <c r="J59" s="629"/>
      <c r="K59" s="629"/>
      <c r="L59" s="629"/>
      <c r="M59" s="629"/>
      <c r="N59" s="629">
        <v>1</v>
      </c>
      <c r="O59" s="629">
        <v>7947</v>
      </c>
      <c r="P59" s="642"/>
      <c r="Q59" s="630">
        <v>7947</v>
      </c>
    </row>
    <row r="60" spans="1:17" ht="14.4" customHeight="1" x14ac:dyDescent="0.3">
      <c r="A60" s="625" t="s">
        <v>525</v>
      </c>
      <c r="B60" s="626" t="s">
        <v>5150</v>
      </c>
      <c r="C60" s="626" t="s">
        <v>5094</v>
      </c>
      <c r="D60" s="626" t="s">
        <v>5257</v>
      </c>
      <c r="E60" s="626" t="s">
        <v>5258</v>
      </c>
      <c r="F60" s="629"/>
      <c r="G60" s="629"/>
      <c r="H60" s="629"/>
      <c r="I60" s="629"/>
      <c r="J60" s="629">
        <v>26</v>
      </c>
      <c r="K60" s="629">
        <v>2979.08</v>
      </c>
      <c r="L60" s="629"/>
      <c r="M60" s="629">
        <v>114.58</v>
      </c>
      <c r="N60" s="629"/>
      <c r="O60" s="629"/>
      <c r="P60" s="642"/>
      <c r="Q60" s="630"/>
    </row>
    <row r="61" spans="1:17" ht="14.4" customHeight="1" x14ac:dyDescent="0.3">
      <c r="A61" s="625" t="s">
        <v>525</v>
      </c>
      <c r="B61" s="626" t="s">
        <v>5150</v>
      </c>
      <c r="C61" s="626" t="s">
        <v>5094</v>
      </c>
      <c r="D61" s="626" t="s">
        <v>5259</v>
      </c>
      <c r="E61" s="626" t="s">
        <v>5260</v>
      </c>
      <c r="F61" s="629">
        <v>13</v>
      </c>
      <c r="G61" s="629">
        <v>901.29</v>
      </c>
      <c r="H61" s="629">
        <v>1</v>
      </c>
      <c r="I61" s="629">
        <v>69.33</v>
      </c>
      <c r="J61" s="629">
        <v>3</v>
      </c>
      <c r="K61" s="629">
        <v>240.82</v>
      </c>
      <c r="L61" s="629">
        <v>0.26719479856649914</v>
      </c>
      <c r="M61" s="629">
        <v>80.273333333333326</v>
      </c>
      <c r="N61" s="629">
        <v>12</v>
      </c>
      <c r="O61" s="629">
        <v>995.04000000000008</v>
      </c>
      <c r="P61" s="642">
        <v>1.1040175748094399</v>
      </c>
      <c r="Q61" s="630">
        <v>82.92</v>
      </c>
    </row>
    <row r="62" spans="1:17" ht="14.4" customHeight="1" x14ac:dyDescent="0.3">
      <c r="A62" s="625" t="s">
        <v>525</v>
      </c>
      <c r="B62" s="626" t="s">
        <v>5150</v>
      </c>
      <c r="C62" s="626" t="s">
        <v>5094</v>
      </c>
      <c r="D62" s="626" t="s">
        <v>5261</v>
      </c>
      <c r="E62" s="626" t="s">
        <v>5260</v>
      </c>
      <c r="F62" s="629">
        <v>33</v>
      </c>
      <c r="G62" s="629">
        <v>4158.33</v>
      </c>
      <c r="H62" s="629">
        <v>1</v>
      </c>
      <c r="I62" s="629">
        <v>126.00999999999999</v>
      </c>
      <c r="J62" s="629">
        <v>47</v>
      </c>
      <c r="K62" s="629">
        <v>6487.65</v>
      </c>
      <c r="L62" s="629">
        <v>1.5601575632525557</v>
      </c>
      <c r="M62" s="629">
        <v>138.03510638297871</v>
      </c>
      <c r="N62" s="629">
        <v>81</v>
      </c>
      <c r="O62" s="629">
        <v>9809.0400000000009</v>
      </c>
      <c r="P62" s="642">
        <v>2.3588892656426981</v>
      </c>
      <c r="Q62" s="630">
        <v>121.09925925925927</v>
      </c>
    </row>
    <row r="63" spans="1:17" ht="14.4" customHeight="1" x14ac:dyDescent="0.3">
      <c r="A63" s="625" t="s">
        <v>525</v>
      </c>
      <c r="B63" s="626" t="s">
        <v>5150</v>
      </c>
      <c r="C63" s="626" t="s">
        <v>5094</v>
      </c>
      <c r="D63" s="626" t="s">
        <v>5262</v>
      </c>
      <c r="E63" s="626" t="s">
        <v>5260</v>
      </c>
      <c r="F63" s="629">
        <v>49</v>
      </c>
      <c r="G63" s="629">
        <v>9262.4699999999993</v>
      </c>
      <c r="H63" s="629">
        <v>1</v>
      </c>
      <c r="I63" s="629">
        <v>189.02999999999997</v>
      </c>
      <c r="J63" s="629">
        <v>60</v>
      </c>
      <c r="K63" s="629">
        <v>13494.599999999999</v>
      </c>
      <c r="L63" s="629">
        <v>1.4569116013331216</v>
      </c>
      <c r="M63" s="629">
        <v>224.90999999999997</v>
      </c>
      <c r="N63" s="629">
        <v>10</v>
      </c>
      <c r="O63" s="629">
        <v>1530.4199999999998</v>
      </c>
      <c r="P63" s="642">
        <v>0.16522806551600167</v>
      </c>
      <c r="Q63" s="630">
        <v>153.04199999999997</v>
      </c>
    </row>
    <row r="64" spans="1:17" ht="14.4" customHeight="1" x14ac:dyDescent="0.3">
      <c r="A64" s="625" t="s">
        <v>525</v>
      </c>
      <c r="B64" s="626" t="s">
        <v>5150</v>
      </c>
      <c r="C64" s="626" t="s">
        <v>5094</v>
      </c>
      <c r="D64" s="626" t="s">
        <v>5263</v>
      </c>
      <c r="E64" s="626" t="s">
        <v>5264</v>
      </c>
      <c r="F64" s="629">
        <v>7.8000000000000007</v>
      </c>
      <c r="G64" s="629">
        <v>4020.41</v>
      </c>
      <c r="H64" s="629">
        <v>1</v>
      </c>
      <c r="I64" s="629">
        <v>515.43717948717938</v>
      </c>
      <c r="J64" s="629"/>
      <c r="K64" s="629"/>
      <c r="L64" s="629"/>
      <c r="M64" s="629"/>
      <c r="N64" s="629">
        <v>2.4</v>
      </c>
      <c r="O64" s="629">
        <v>1535.88</v>
      </c>
      <c r="P64" s="642">
        <v>0.38202073917834256</v>
      </c>
      <c r="Q64" s="630">
        <v>639.95000000000005</v>
      </c>
    </row>
    <row r="65" spans="1:17" ht="14.4" customHeight="1" x14ac:dyDescent="0.3">
      <c r="A65" s="625" t="s">
        <v>525</v>
      </c>
      <c r="B65" s="626" t="s">
        <v>5150</v>
      </c>
      <c r="C65" s="626" t="s">
        <v>5094</v>
      </c>
      <c r="D65" s="626" t="s">
        <v>5265</v>
      </c>
      <c r="E65" s="626" t="s">
        <v>5266</v>
      </c>
      <c r="F65" s="629">
        <v>29</v>
      </c>
      <c r="G65" s="629">
        <v>31300.28</v>
      </c>
      <c r="H65" s="629">
        <v>1</v>
      </c>
      <c r="I65" s="629">
        <v>1079.32</v>
      </c>
      <c r="J65" s="629"/>
      <c r="K65" s="629"/>
      <c r="L65" s="629"/>
      <c r="M65" s="629"/>
      <c r="N65" s="629">
        <v>1.8</v>
      </c>
      <c r="O65" s="629">
        <v>1942.78</v>
      </c>
      <c r="P65" s="642">
        <v>6.2069093311625329E-2</v>
      </c>
      <c r="Q65" s="630">
        <v>1079.3222222222221</v>
      </c>
    </row>
    <row r="66" spans="1:17" ht="14.4" customHeight="1" x14ac:dyDescent="0.3">
      <c r="A66" s="625" t="s">
        <v>525</v>
      </c>
      <c r="B66" s="626" t="s">
        <v>5150</v>
      </c>
      <c r="C66" s="626" t="s">
        <v>5094</v>
      </c>
      <c r="D66" s="626" t="s">
        <v>5267</v>
      </c>
      <c r="E66" s="626" t="s">
        <v>5268</v>
      </c>
      <c r="F66" s="629">
        <v>173</v>
      </c>
      <c r="G66" s="629">
        <v>10661.99</v>
      </c>
      <c r="H66" s="629">
        <v>1</v>
      </c>
      <c r="I66" s="629">
        <v>61.629999999999995</v>
      </c>
      <c r="J66" s="629">
        <v>3</v>
      </c>
      <c r="K66" s="629">
        <v>204.63</v>
      </c>
      <c r="L66" s="629">
        <v>1.9192477201723131E-2</v>
      </c>
      <c r="M66" s="629">
        <v>68.209999999999994</v>
      </c>
      <c r="N66" s="629"/>
      <c r="O66" s="629"/>
      <c r="P66" s="642"/>
      <c r="Q66" s="630"/>
    </row>
    <row r="67" spans="1:17" ht="14.4" customHeight="1" x14ac:dyDescent="0.3">
      <c r="A67" s="625" t="s">
        <v>525</v>
      </c>
      <c r="B67" s="626" t="s">
        <v>5150</v>
      </c>
      <c r="C67" s="626" t="s">
        <v>5094</v>
      </c>
      <c r="D67" s="626" t="s">
        <v>5269</v>
      </c>
      <c r="E67" s="626" t="s">
        <v>5270</v>
      </c>
      <c r="F67" s="629">
        <v>76</v>
      </c>
      <c r="G67" s="629">
        <v>7733.51</v>
      </c>
      <c r="H67" s="629">
        <v>1</v>
      </c>
      <c r="I67" s="629">
        <v>101.75671052631579</v>
      </c>
      <c r="J67" s="629">
        <v>77</v>
      </c>
      <c r="K67" s="629">
        <v>6104.1600000000008</v>
      </c>
      <c r="L67" s="629">
        <v>0.78931300276329897</v>
      </c>
      <c r="M67" s="629">
        <v>79.274805194805211</v>
      </c>
      <c r="N67" s="629">
        <v>48</v>
      </c>
      <c r="O67" s="629">
        <v>2965.0800000000004</v>
      </c>
      <c r="P67" s="642">
        <v>0.38340675838008875</v>
      </c>
      <c r="Q67" s="630">
        <v>61.772500000000008</v>
      </c>
    </row>
    <row r="68" spans="1:17" ht="14.4" customHeight="1" x14ac:dyDescent="0.3">
      <c r="A68" s="625" t="s">
        <v>525</v>
      </c>
      <c r="B68" s="626" t="s">
        <v>5150</v>
      </c>
      <c r="C68" s="626" t="s">
        <v>5094</v>
      </c>
      <c r="D68" s="626" t="s">
        <v>5271</v>
      </c>
      <c r="E68" s="626" t="s">
        <v>5272</v>
      </c>
      <c r="F68" s="629"/>
      <c r="G68" s="629"/>
      <c r="H68" s="629"/>
      <c r="I68" s="629"/>
      <c r="J68" s="629">
        <v>14.68</v>
      </c>
      <c r="K68" s="629">
        <v>53259.48</v>
      </c>
      <c r="L68" s="629"/>
      <c r="M68" s="629">
        <v>3628.0299727520437</v>
      </c>
      <c r="N68" s="629"/>
      <c r="O68" s="629"/>
      <c r="P68" s="642"/>
      <c r="Q68" s="630"/>
    </row>
    <row r="69" spans="1:17" ht="14.4" customHeight="1" x14ac:dyDescent="0.3">
      <c r="A69" s="625" t="s">
        <v>525</v>
      </c>
      <c r="B69" s="626" t="s">
        <v>5150</v>
      </c>
      <c r="C69" s="626" t="s">
        <v>5094</v>
      </c>
      <c r="D69" s="626" t="s">
        <v>5273</v>
      </c>
      <c r="E69" s="626" t="s">
        <v>5274</v>
      </c>
      <c r="F69" s="629"/>
      <c r="G69" s="629"/>
      <c r="H69" s="629"/>
      <c r="I69" s="629"/>
      <c r="J69" s="629">
        <v>1.4</v>
      </c>
      <c r="K69" s="629">
        <v>1631.98</v>
      </c>
      <c r="L69" s="629"/>
      <c r="M69" s="629">
        <v>1165.7</v>
      </c>
      <c r="N69" s="629"/>
      <c r="O69" s="629"/>
      <c r="P69" s="642"/>
      <c r="Q69" s="630"/>
    </row>
    <row r="70" spans="1:17" ht="14.4" customHeight="1" x14ac:dyDescent="0.3">
      <c r="A70" s="625" t="s">
        <v>525</v>
      </c>
      <c r="B70" s="626" t="s">
        <v>5150</v>
      </c>
      <c r="C70" s="626" t="s">
        <v>5094</v>
      </c>
      <c r="D70" s="626" t="s">
        <v>5275</v>
      </c>
      <c r="E70" s="626" t="s">
        <v>5276</v>
      </c>
      <c r="F70" s="629">
        <v>2.5</v>
      </c>
      <c r="G70" s="629">
        <v>903.18999999999994</v>
      </c>
      <c r="H70" s="629">
        <v>1</v>
      </c>
      <c r="I70" s="629">
        <v>361.27599999999995</v>
      </c>
      <c r="J70" s="629">
        <v>13.4</v>
      </c>
      <c r="K70" s="629">
        <v>5002.4400000000005</v>
      </c>
      <c r="L70" s="629">
        <v>5.5386352816129509</v>
      </c>
      <c r="M70" s="629">
        <v>373.3164179104478</v>
      </c>
      <c r="N70" s="629">
        <v>8.1</v>
      </c>
      <c r="O70" s="629">
        <v>1317.5299999999997</v>
      </c>
      <c r="P70" s="642">
        <v>1.4587517576589641</v>
      </c>
      <c r="Q70" s="630">
        <v>162.65802469135801</v>
      </c>
    </row>
    <row r="71" spans="1:17" ht="14.4" customHeight="1" x14ac:dyDescent="0.3">
      <c r="A71" s="625" t="s">
        <v>525</v>
      </c>
      <c r="B71" s="626" t="s">
        <v>5150</v>
      </c>
      <c r="C71" s="626" t="s">
        <v>5094</v>
      </c>
      <c r="D71" s="626" t="s">
        <v>5277</v>
      </c>
      <c r="E71" s="626" t="s">
        <v>5278</v>
      </c>
      <c r="F71" s="629">
        <v>84</v>
      </c>
      <c r="G71" s="629">
        <v>6480.6</v>
      </c>
      <c r="H71" s="629">
        <v>1</v>
      </c>
      <c r="I71" s="629">
        <v>77.150000000000006</v>
      </c>
      <c r="J71" s="629">
        <v>2</v>
      </c>
      <c r="K71" s="629">
        <v>115.02</v>
      </c>
      <c r="L71" s="629">
        <v>1.7748356633645032E-2</v>
      </c>
      <c r="M71" s="629">
        <v>57.51</v>
      </c>
      <c r="N71" s="629">
        <v>26</v>
      </c>
      <c r="O71" s="629">
        <v>1508.26</v>
      </c>
      <c r="P71" s="642">
        <v>0.23273462333734529</v>
      </c>
      <c r="Q71" s="630">
        <v>58.01</v>
      </c>
    </row>
    <row r="72" spans="1:17" ht="14.4" customHeight="1" x14ac:dyDescent="0.3">
      <c r="A72" s="625" t="s">
        <v>525</v>
      </c>
      <c r="B72" s="626" t="s">
        <v>5150</v>
      </c>
      <c r="C72" s="626" t="s">
        <v>5094</v>
      </c>
      <c r="D72" s="626" t="s">
        <v>5279</v>
      </c>
      <c r="E72" s="626" t="s">
        <v>5280</v>
      </c>
      <c r="F72" s="629"/>
      <c r="G72" s="629"/>
      <c r="H72" s="629"/>
      <c r="I72" s="629"/>
      <c r="J72" s="629"/>
      <c r="K72" s="629"/>
      <c r="L72" s="629"/>
      <c r="M72" s="629"/>
      <c r="N72" s="629">
        <v>0.4</v>
      </c>
      <c r="O72" s="629">
        <v>161.68</v>
      </c>
      <c r="P72" s="642"/>
      <c r="Q72" s="630">
        <v>404.2</v>
      </c>
    </row>
    <row r="73" spans="1:17" ht="14.4" customHeight="1" x14ac:dyDescent="0.3">
      <c r="A73" s="625" t="s">
        <v>525</v>
      </c>
      <c r="B73" s="626" t="s">
        <v>5150</v>
      </c>
      <c r="C73" s="626" t="s">
        <v>5094</v>
      </c>
      <c r="D73" s="626" t="s">
        <v>5281</v>
      </c>
      <c r="E73" s="626" t="s">
        <v>5282</v>
      </c>
      <c r="F73" s="629">
        <v>8</v>
      </c>
      <c r="G73" s="629">
        <v>617.20000000000005</v>
      </c>
      <c r="H73" s="629">
        <v>1</v>
      </c>
      <c r="I73" s="629">
        <v>77.150000000000006</v>
      </c>
      <c r="J73" s="629"/>
      <c r="K73" s="629"/>
      <c r="L73" s="629"/>
      <c r="M73" s="629"/>
      <c r="N73" s="629"/>
      <c r="O73" s="629"/>
      <c r="P73" s="642"/>
      <c r="Q73" s="630"/>
    </row>
    <row r="74" spans="1:17" ht="14.4" customHeight="1" x14ac:dyDescent="0.3">
      <c r="A74" s="625" t="s">
        <v>525</v>
      </c>
      <c r="B74" s="626" t="s">
        <v>5150</v>
      </c>
      <c r="C74" s="626" t="s">
        <v>5094</v>
      </c>
      <c r="D74" s="626" t="s">
        <v>5283</v>
      </c>
      <c r="E74" s="626" t="s">
        <v>5284</v>
      </c>
      <c r="F74" s="629">
        <v>1</v>
      </c>
      <c r="G74" s="629">
        <v>405.05</v>
      </c>
      <c r="H74" s="629">
        <v>1</v>
      </c>
      <c r="I74" s="629">
        <v>405.05</v>
      </c>
      <c r="J74" s="629">
        <v>15</v>
      </c>
      <c r="K74" s="629">
        <v>712.5</v>
      </c>
      <c r="L74" s="629">
        <v>1.7590420935686952</v>
      </c>
      <c r="M74" s="629">
        <v>47.5</v>
      </c>
      <c r="N74" s="629">
        <v>12</v>
      </c>
      <c r="O74" s="629">
        <v>570</v>
      </c>
      <c r="P74" s="642">
        <v>1.4072336748549561</v>
      </c>
      <c r="Q74" s="630">
        <v>47.5</v>
      </c>
    </row>
    <row r="75" spans="1:17" ht="14.4" customHeight="1" x14ac:dyDescent="0.3">
      <c r="A75" s="625" t="s">
        <v>525</v>
      </c>
      <c r="B75" s="626" t="s">
        <v>5150</v>
      </c>
      <c r="C75" s="626" t="s">
        <v>5094</v>
      </c>
      <c r="D75" s="626" t="s">
        <v>5285</v>
      </c>
      <c r="E75" s="626" t="s">
        <v>5286</v>
      </c>
      <c r="F75" s="629">
        <v>2.4</v>
      </c>
      <c r="G75" s="629">
        <v>1881.04</v>
      </c>
      <c r="H75" s="629">
        <v>1</v>
      </c>
      <c r="I75" s="629">
        <v>783.76666666666665</v>
      </c>
      <c r="J75" s="629"/>
      <c r="K75" s="629"/>
      <c r="L75" s="629"/>
      <c r="M75" s="629"/>
      <c r="N75" s="629"/>
      <c r="O75" s="629"/>
      <c r="P75" s="642"/>
      <c r="Q75" s="630"/>
    </row>
    <row r="76" spans="1:17" ht="14.4" customHeight="1" x14ac:dyDescent="0.3">
      <c r="A76" s="625" t="s">
        <v>525</v>
      </c>
      <c r="B76" s="626" t="s">
        <v>5150</v>
      </c>
      <c r="C76" s="626" t="s">
        <v>5094</v>
      </c>
      <c r="D76" s="626" t="s">
        <v>5287</v>
      </c>
      <c r="E76" s="626" t="s">
        <v>5288</v>
      </c>
      <c r="F76" s="629"/>
      <c r="G76" s="629"/>
      <c r="H76" s="629"/>
      <c r="I76" s="629"/>
      <c r="J76" s="629"/>
      <c r="K76" s="629"/>
      <c r="L76" s="629"/>
      <c r="M76" s="629"/>
      <c r="N76" s="629">
        <v>2</v>
      </c>
      <c r="O76" s="629">
        <v>232</v>
      </c>
      <c r="P76" s="642"/>
      <c r="Q76" s="630">
        <v>116</v>
      </c>
    </row>
    <row r="77" spans="1:17" ht="14.4" customHeight="1" x14ac:dyDescent="0.3">
      <c r="A77" s="625" t="s">
        <v>525</v>
      </c>
      <c r="B77" s="626" t="s">
        <v>5150</v>
      </c>
      <c r="C77" s="626" t="s">
        <v>5094</v>
      </c>
      <c r="D77" s="626" t="s">
        <v>5289</v>
      </c>
      <c r="E77" s="626" t="s">
        <v>5290</v>
      </c>
      <c r="F77" s="629">
        <v>27.4</v>
      </c>
      <c r="G77" s="629">
        <v>15118.03</v>
      </c>
      <c r="H77" s="629">
        <v>1</v>
      </c>
      <c r="I77" s="629">
        <v>551.75291970802925</v>
      </c>
      <c r="J77" s="629">
        <v>18</v>
      </c>
      <c r="K77" s="629">
        <v>8148.8599999999988</v>
      </c>
      <c r="L77" s="629">
        <v>0.53901599613177098</v>
      </c>
      <c r="M77" s="629">
        <v>452.71444444444438</v>
      </c>
      <c r="N77" s="629">
        <v>20.6</v>
      </c>
      <c r="O77" s="629">
        <v>7822.8499999999995</v>
      </c>
      <c r="P77" s="642">
        <v>0.51745167855864815</v>
      </c>
      <c r="Q77" s="630">
        <v>379.74999999999994</v>
      </c>
    </row>
    <row r="78" spans="1:17" ht="14.4" customHeight="1" x14ac:dyDescent="0.3">
      <c r="A78" s="625" t="s">
        <v>525</v>
      </c>
      <c r="B78" s="626" t="s">
        <v>5150</v>
      </c>
      <c r="C78" s="626" t="s">
        <v>5094</v>
      </c>
      <c r="D78" s="626" t="s">
        <v>5291</v>
      </c>
      <c r="E78" s="626" t="s">
        <v>5292</v>
      </c>
      <c r="F78" s="629">
        <v>17</v>
      </c>
      <c r="G78" s="629">
        <v>4200.17</v>
      </c>
      <c r="H78" s="629">
        <v>1</v>
      </c>
      <c r="I78" s="629">
        <v>247.06882352941176</v>
      </c>
      <c r="J78" s="629"/>
      <c r="K78" s="629"/>
      <c r="L78" s="629"/>
      <c r="M78" s="629"/>
      <c r="N78" s="629"/>
      <c r="O78" s="629"/>
      <c r="P78" s="642"/>
      <c r="Q78" s="630"/>
    </row>
    <row r="79" spans="1:17" ht="14.4" customHeight="1" x14ac:dyDescent="0.3">
      <c r="A79" s="625" t="s">
        <v>525</v>
      </c>
      <c r="B79" s="626" t="s">
        <v>5150</v>
      </c>
      <c r="C79" s="626" t="s">
        <v>5094</v>
      </c>
      <c r="D79" s="626" t="s">
        <v>5293</v>
      </c>
      <c r="E79" s="626" t="s">
        <v>5294</v>
      </c>
      <c r="F79" s="629">
        <v>20</v>
      </c>
      <c r="G79" s="629">
        <v>9772.6</v>
      </c>
      <c r="H79" s="629">
        <v>1</v>
      </c>
      <c r="I79" s="629">
        <v>488.63</v>
      </c>
      <c r="J79" s="629"/>
      <c r="K79" s="629"/>
      <c r="L79" s="629"/>
      <c r="M79" s="629"/>
      <c r="N79" s="629"/>
      <c r="O79" s="629"/>
      <c r="P79" s="642"/>
      <c r="Q79" s="630"/>
    </row>
    <row r="80" spans="1:17" ht="14.4" customHeight="1" x14ac:dyDescent="0.3">
      <c r="A80" s="625" t="s">
        <v>525</v>
      </c>
      <c r="B80" s="626" t="s">
        <v>5150</v>
      </c>
      <c r="C80" s="626" t="s">
        <v>5094</v>
      </c>
      <c r="D80" s="626" t="s">
        <v>5193</v>
      </c>
      <c r="E80" s="626" t="s">
        <v>5194</v>
      </c>
      <c r="F80" s="629">
        <v>1194</v>
      </c>
      <c r="G80" s="629">
        <v>115675.37000000002</v>
      </c>
      <c r="H80" s="629">
        <v>1</v>
      </c>
      <c r="I80" s="629">
        <v>96.880544388609735</v>
      </c>
      <c r="J80" s="629">
        <v>1291</v>
      </c>
      <c r="K80" s="629">
        <v>60235.990000000005</v>
      </c>
      <c r="L80" s="629">
        <v>0.52073306530162811</v>
      </c>
      <c r="M80" s="629">
        <v>46.658396591789312</v>
      </c>
      <c r="N80" s="629">
        <v>1205</v>
      </c>
      <c r="O80" s="629">
        <v>49344.75</v>
      </c>
      <c r="P80" s="642">
        <v>0.42657957350817194</v>
      </c>
      <c r="Q80" s="630">
        <v>40.950000000000003</v>
      </c>
    </row>
    <row r="81" spans="1:17" ht="14.4" customHeight="1" x14ac:dyDescent="0.3">
      <c r="A81" s="625" t="s">
        <v>525</v>
      </c>
      <c r="B81" s="626" t="s">
        <v>5150</v>
      </c>
      <c r="C81" s="626" t="s">
        <v>5094</v>
      </c>
      <c r="D81" s="626" t="s">
        <v>5295</v>
      </c>
      <c r="E81" s="626" t="s">
        <v>5296</v>
      </c>
      <c r="F81" s="629">
        <v>33</v>
      </c>
      <c r="G81" s="629">
        <v>2008.05</v>
      </c>
      <c r="H81" s="629">
        <v>1</v>
      </c>
      <c r="I81" s="629">
        <v>60.85</v>
      </c>
      <c r="J81" s="629"/>
      <c r="K81" s="629"/>
      <c r="L81" s="629"/>
      <c r="M81" s="629"/>
      <c r="N81" s="629">
        <v>198</v>
      </c>
      <c r="O81" s="629">
        <v>13610.52</v>
      </c>
      <c r="P81" s="642">
        <v>6.7779786359901397</v>
      </c>
      <c r="Q81" s="630">
        <v>68.740000000000009</v>
      </c>
    </row>
    <row r="82" spans="1:17" ht="14.4" customHeight="1" x14ac:dyDescent="0.3">
      <c r="A82" s="625" t="s">
        <v>525</v>
      </c>
      <c r="B82" s="626" t="s">
        <v>5150</v>
      </c>
      <c r="C82" s="626" t="s">
        <v>5094</v>
      </c>
      <c r="D82" s="626" t="s">
        <v>5297</v>
      </c>
      <c r="E82" s="626" t="s">
        <v>5298</v>
      </c>
      <c r="F82" s="629"/>
      <c r="G82" s="629"/>
      <c r="H82" s="629"/>
      <c r="I82" s="629"/>
      <c r="J82" s="629">
        <v>3.8</v>
      </c>
      <c r="K82" s="629">
        <v>23492.36</v>
      </c>
      <c r="L82" s="629"/>
      <c r="M82" s="629">
        <v>6182.2000000000007</v>
      </c>
      <c r="N82" s="629"/>
      <c r="O82" s="629"/>
      <c r="P82" s="642"/>
      <c r="Q82" s="630"/>
    </row>
    <row r="83" spans="1:17" ht="14.4" customHeight="1" x14ac:dyDescent="0.3">
      <c r="A83" s="625" t="s">
        <v>525</v>
      </c>
      <c r="B83" s="626" t="s">
        <v>5150</v>
      </c>
      <c r="C83" s="626" t="s">
        <v>5094</v>
      </c>
      <c r="D83" s="626" t="s">
        <v>5299</v>
      </c>
      <c r="E83" s="626" t="s">
        <v>5300</v>
      </c>
      <c r="F83" s="629"/>
      <c r="G83" s="629"/>
      <c r="H83" s="629"/>
      <c r="I83" s="629"/>
      <c r="J83" s="629">
        <v>6</v>
      </c>
      <c r="K83" s="629">
        <v>1483.88</v>
      </c>
      <c r="L83" s="629"/>
      <c r="M83" s="629">
        <v>247.31333333333336</v>
      </c>
      <c r="N83" s="629"/>
      <c r="O83" s="629"/>
      <c r="P83" s="642"/>
      <c r="Q83" s="630"/>
    </row>
    <row r="84" spans="1:17" ht="14.4" customHeight="1" x14ac:dyDescent="0.3">
      <c r="A84" s="625" t="s">
        <v>525</v>
      </c>
      <c r="B84" s="626" t="s">
        <v>5150</v>
      </c>
      <c r="C84" s="626" t="s">
        <v>5094</v>
      </c>
      <c r="D84" s="626" t="s">
        <v>5301</v>
      </c>
      <c r="E84" s="626" t="s">
        <v>5302</v>
      </c>
      <c r="F84" s="629">
        <v>18</v>
      </c>
      <c r="G84" s="629">
        <v>1193.58</v>
      </c>
      <c r="H84" s="629">
        <v>1</v>
      </c>
      <c r="I84" s="629">
        <v>66.31</v>
      </c>
      <c r="J84" s="629">
        <v>12</v>
      </c>
      <c r="K84" s="629">
        <v>880.68</v>
      </c>
      <c r="L84" s="629">
        <v>0.73784748403961198</v>
      </c>
      <c r="M84" s="629">
        <v>73.39</v>
      </c>
      <c r="N84" s="629"/>
      <c r="O84" s="629"/>
      <c r="P84" s="642"/>
      <c r="Q84" s="630"/>
    </row>
    <row r="85" spans="1:17" ht="14.4" customHeight="1" x14ac:dyDescent="0.3">
      <c r="A85" s="625" t="s">
        <v>525</v>
      </c>
      <c r="B85" s="626" t="s">
        <v>5150</v>
      </c>
      <c r="C85" s="626" t="s">
        <v>5094</v>
      </c>
      <c r="D85" s="626" t="s">
        <v>5303</v>
      </c>
      <c r="E85" s="626" t="s">
        <v>5304</v>
      </c>
      <c r="F85" s="629">
        <v>7.3</v>
      </c>
      <c r="G85" s="629">
        <v>591.47</v>
      </c>
      <c r="H85" s="629">
        <v>1</v>
      </c>
      <c r="I85" s="629">
        <v>81.023287671232879</v>
      </c>
      <c r="J85" s="629">
        <v>6.7</v>
      </c>
      <c r="K85" s="629">
        <v>611.77</v>
      </c>
      <c r="L85" s="629">
        <v>1.0343212673508377</v>
      </c>
      <c r="M85" s="629">
        <v>91.308955223880588</v>
      </c>
      <c r="N85" s="629">
        <v>2.5</v>
      </c>
      <c r="O85" s="629">
        <v>242.40999999999997</v>
      </c>
      <c r="P85" s="642">
        <v>0.4098432718481072</v>
      </c>
      <c r="Q85" s="630">
        <v>96.963999999999984</v>
      </c>
    </row>
    <row r="86" spans="1:17" ht="14.4" customHeight="1" x14ac:dyDescent="0.3">
      <c r="A86" s="625" t="s">
        <v>525</v>
      </c>
      <c r="B86" s="626" t="s">
        <v>5150</v>
      </c>
      <c r="C86" s="626" t="s">
        <v>5094</v>
      </c>
      <c r="D86" s="626" t="s">
        <v>5305</v>
      </c>
      <c r="E86" s="626" t="s">
        <v>5306</v>
      </c>
      <c r="F86" s="629"/>
      <c r="G86" s="629"/>
      <c r="H86" s="629"/>
      <c r="I86" s="629"/>
      <c r="J86" s="629">
        <v>29</v>
      </c>
      <c r="K86" s="629">
        <v>1833.96</v>
      </c>
      <c r="L86" s="629"/>
      <c r="M86" s="629">
        <v>63.24</v>
      </c>
      <c r="N86" s="629"/>
      <c r="O86" s="629"/>
      <c r="P86" s="642"/>
      <c r="Q86" s="630"/>
    </row>
    <row r="87" spans="1:17" ht="14.4" customHeight="1" x14ac:dyDescent="0.3">
      <c r="A87" s="625" t="s">
        <v>525</v>
      </c>
      <c r="B87" s="626" t="s">
        <v>5150</v>
      </c>
      <c r="C87" s="626" t="s">
        <v>5094</v>
      </c>
      <c r="D87" s="626" t="s">
        <v>5307</v>
      </c>
      <c r="E87" s="626" t="s">
        <v>5272</v>
      </c>
      <c r="F87" s="629">
        <v>2</v>
      </c>
      <c r="G87" s="629">
        <v>1052.2</v>
      </c>
      <c r="H87" s="629">
        <v>1</v>
      </c>
      <c r="I87" s="629">
        <v>526.1</v>
      </c>
      <c r="J87" s="629"/>
      <c r="K87" s="629"/>
      <c r="L87" s="629"/>
      <c r="M87" s="629"/>
      <c r="N87" s="629"/>
      <c r="O87" s="629"/>
      <c r="P87" s="642"/>
      <c r="Q87" s="630"/>
    </row>
    <row r="88" spans="1:17" ht="14.4" customHeight="1" x14ac:dyDescent="0.3">
      <c r="A88" s="625" t="s">
        <v>525</v>
      </c>
      <c r="B88" s="626" t="s">
        <v>5150</v>
      </c>
      <c r="C88" s="626" t="s">
        <v>5094</v>
      </c>
      <c r="D88" s="626" t="s">
        <v>5308</v>
      </c>
      <c r="E88" s="626" t="s">
        <v>5260</v>
      </c>
      <c r="F88" s="629">
        <v>49.5</v>
      </c>
      <c r="G88" s="629">
        <v>28114.14</v>
      </c>
      <c r="H88" s="629">
        <v>1</v>
      </c>
      <c r="I88" s="629">
        <v>567.96242424242428</v>
      </c>
      <c r="J88" s="629">
        <v>1</v>
      </c>
      <c r="K88" s="629">
        <v>627.52</v>
      </c>
      <c r="L88" s="629">
        <v>2.2320440888463956E-2</v>
      </c>
      <c r="M88" s="629">
        <v>627.52</v>
      </c>
      <c r="N88" s="629"/>
      <c r="O88" s="629"/>
      <c r="P88" s="642"/>
      <c r="Q88" s="630"/>
    </row>
    <row r="89" spans="1:17" ht="14.4" customHeight="1" x14ac:dyDescent="0.3">
      <c r="A89" s="625" t="s">
        <v>525</v>
      </c>
      <c r="B89" s="626" t="s">
        <v>5150</v>
      </c>
      <c r="C89" s="626" t="s">
        <v>5094</v>
      </c>
      <c r="D89" s="626" t="s">
        <v>5309</v>
      </c>
      <c r="E89" s="626" t="s">
        <v>5310</v>
      </c>
      <c r="F89" s="629"/>
      <c r="G89" s="629"/>
      <c r="H89" s="629"/>
      <c r="I89" s="629"/>
      <c r="J89" s="629">
        <v>3</v>
      </c>
      <c r="K89" s="629">
        <v>250.83</v>
      </c>
      <c r="L89" s="629"/>
      <c r="M89" s="629">
        <v>83.61</v>
      </c>
      <c r="N89" s="629">
        <v>21</v>
      </c>
      <c r="O89" s="629">
        <v>1755.81</v>
      </c>
      <c r="P89" s="642"/>
      <c r="Q89" s="630">
        <v>83.61</v>
      </c>
    </row>
    <row r="90" spans="1:17" ht="14.4" customHeight="1" x14ac:dyDescent="0.3">
      <c r="A90" s="625" t="s">
        <v>525</v>
      </c>
      <c r="B90" s="626" t="s">
        <v>5150</v>
      </c>
      <c r="C90" s="626" t="s">
        <v>5094</v>
      </c>
      <c r="D90" s="626" t="s">
        <v>5311</v>
      </c>
      <c r="E90" s="626" t="s">
        <v>5312</v>
      </c>
      <c r="F90" s="629">
        <v>6</v>
      </c>
      <c r="G90" s="629">
        <v>3951.7</v>
      </c>
      <c r="H90" s="629">
        <v>1</v>
      </c>
      <c r="I90" s="629">
        <v>658.61666666666667</v>
      </c>
      <c r="J90" s="629"/>
      <c r="K90" s="629"/>
      <c r="L90" s="629"/>
      <c r="M90" s="629"/>
      <c r="N90" s="629"/>
      <c r="O90" s="629"/>
      <c r="P90" s="642"/>
      <c r="Q90" s="630"/>
    </row>
    <row r="91" spans="1:17" ht="14.4" customHeight="1" x14ac:dyDescent="0.3">
      <c r="A91" s="625" t="s">
        <v>525</v>
      </c>
      <c r="B91" s="626" t="s">
        <v>5150</v>
      </c>
      <c r="C91" s="626" t="s">
        <v>5094</v>
      </c>
      <c r="D91" s="626" t="s">
        <v>5313</v>
      </c>
      <c r="E91" s="626" t="s">
        <v>5312</v>
      </c>
      <c r="F91" s="629">
        <v>1.2</v>
      </c>
      <c r="G91" s="629">
        <v>1436.52</v>
      </c>
      <c r="H91" s="629">
        <v>1</v>
      </c>
      <c r="I91" s="629">
        <v>1197.1000000000001</v>
      </c>
      <c r="J91" s="629"/>
      <c r="K91" s="629"/>
      <c r="L91" s="629"/>
      <c r="M91" s="629"/>
      <c r="N91" s="629"/>
      <c r="O91" s="629"/>
      <c r="P91" s="642"/>
      <c r="Q91" s="630"/>
    </row>
    <row r="92" spans="1:17" ht="14.4" customHeight="1" x14ac:dyDescent="0.3">
      <c r="A92" s="625" t="s">
        <v>525</v>
      </c>
      <c r="B92" s="626" t="s">
        <v>5150</v>
      </c>
      <c r="C92" s="626" t="s">
        <v>5094</v>
      </c>
      <c r="D92" s="626" t="s">
        <v>5314</v>
      </c>
      <c r="E92" s="626" t="s">
        <v>5315</v>
      </c>
      <c r="F92" s="629"/>
      <c r="G92" s="629"/>
      <c r="H92" s="629"/>
      <c r="I92" s="629"/>
      <c r="J92" s="629">
        <v>2.2000000000000002</v>
      </c>
      <c r="K92" s="629">
        <v>1839.43</v>
      </c>
      <c r="L92" s="629"/>
      <c r="M92" s="629">
        <v>836.10454545454536</v>
      </c>
      <c r="N92" s="629"/>
      <c r="O92" s="629"/>
      <c r="P92" s="642"/>
      <c r="Q92" s="630"/>
    </row>
    <row r="93" spans="1:17" ht="14.4" customHeight="1" x14ac:dyDescent="0.3">
      <c r="A93" s="625" t="s">
        <v>525</v>
      </c>
      <c r="B93" s="626" t="s">
        <v>5150</v>
      </c>
      <c r="C93" s="626" t="s">
        <v>5094</v>
      </c>
      <c r="D93" s="626" t="s">
        <v>5316</v>
      </c>
      <c r="E93" s="626" t="s">
        <v>5317</v>
      </c>
      <c r="F93" s="629"/>
      <c r="G93" s="629"/>
      <c r="H93" s="629"/>
      <c r="I93" s="629"/>
      <c r="J93" s="629"/>
      <c r="K93" s="629"/>
      <c r="L93" s="629"/>
      <c r="M93" s="629"/>
      <c r="N93" s="629">
        <v>7</v>
      </c>
      <c r="O93" s="629">
        <v>1919.89</v>
      </c>
      <c r="P93" s="642"/>
      <c r="Q93" s="630">
        <v>274.27000000000004</v>
      </c>
    </row>
    <row r="94" spans="1:17" ht="14.4" customHeight="1" x14ac:dyDescent="0.3">
      <c r="A94" s="625" t="s">
        <v>525</v>
      </c>
      <c r="B94" s="626" t="s">
        <v>5150</v>
      </c>
      <c r="C94" s="626" t="s">
        <v>5094</v>
      </c>
      <c r="D94" s="626" t="s">
        <v>5318</v>
      </c>
      <c r="E94" s="626" t="s">
        <v>5319</v>
      </c>
      <c r="F94" s="629"/>
      <c r="G94" s="629"/>
      <c r="H94" s="629"/>
      <c r="I94" s="629"/>
      <c r="J94" s="629"/>
      <c r="K94" s="629"/>
      <c r="L94" s="629"/>
      <c r="M94" s="629"/>
      <c r="N94" s="629">
        <v>4.5999999999999996</v>
      </c>
      <c r="O94" s="629">
        <v>5289.8099999999995</v>
      </c>
      <c r="P94" s="642"/>
      <c r="Q94" s="630">
        <v>1149.9586956521739</v>
      </c>
    </row>
    <row r="95" spans="1:17" ht="14.4" customHeight="1" x14ac:dyDescent="0.3">
      <c r="A95" s="625" t="s">
        <v>525</v>
      </c>
      <c r="B95" s="626" t="s">
        <v>5150</v>
      </c>
      <c r="C95" s="626" t="s">
        <v>5094</v>
      </c>
      <c r="D95" s="626" t="s">
        <v>5320</v>
      </c>
      <c r="E95" s="626" t="s">
        <v>5321</v>
      </c>
      <c r="F95" s="629"/>
      <c r="G95" s="629"/>
      <c r="H95" s="629"/>
      <c r="I95" s="629"/>
      <c r="J95" s="629"/>
      <c r="K95" s="629"/>
      <c r="L95" s="629"/>
      <c r="M95" s="629"/>
      <c r="N95" s="629">
        <v>10</v>
      </c>
      <c r="O95" s="629">
        <v>2291.6</v>
      </c>
      <c r="P95" s="642"/>
      <c r="Q95" s="630">
        <v>229.16</v>
      </c>
    </row>
    <row r="96" spans="1:17" ht="14.4" customHeight="1" x14ac:dyDescent="0.3">
      <c r="A96" s="625" t="s">
        <v>525</v>
      </c>
      <c r="B96" s="626" t="s">
        <v>5150</v>
      </c>
      <c r="C96" s="626" t="s">
        <v>5094</v>
      </c>
      <c r="D96" s="626" t="s">
        <v>5322</v>
      </c>
      <c r="E96" s="626" t="s">
        <v>5323</v>
      </c>
      <c r="F96" s="629"/>
      <c r="G96" s="629"/>
      <c r="H96" s="629"/>
      <c r="I96" s="629"/>
      <c r="J96" s="629">
        <v>0</v>
      </c>
      <c r="K96" s="629">
        <v>0</v>
      </c>
      <c r="L96" s="629"/>
      <c r="M96" s="629"/>
      <c r="N96" s="629"/>
      <c r="O96" s="629"/>
      <c r="P96" s="642"/>
      <c r="Q96" s="630"/>
    </row>
    <row r="97" spans="1:17" ht="14.4" customHeight="1" x14ac:dyDescent="0.3">
      <c r="A97" s="625" t="s">
        <v>525</v>
      </c>
      <c r="B97" s="626" t="s">
        <v>5150</v>
      </c>
      <c r="C97" s="626" t="s">
        <v>5094</v>
      </c>
      <c r="D97" s="626" t="s">
        <v>5324</v>
      </c>
      <c r="E97" s="626" t="s">
        <v>5325</v>
      </c>
      <c r="F97" s="629"/>
      <c r="G97" s="629"/>
      <c r="H97" s="629"/>
      <c r="I97" s="629"/>
      <c r="J97" s="629">
        <v>2.4</v>
      </c>
      <c r="K97" s="629">
        <v>2759.92</v>
      </c>
      <c r="L97" s="629"/>
      <c r="M97" s="629">
        <v>1149.9666666666667</v>
      </c>
      <c r="N97" s="629"/>
      <c r="O97" s="629"/>
      <c r="P97" s="642"/>
      <c r="Q97" s="630"/>
    </row>
    <row r="98" spans="1:17" ht="14.4" customHeight="1" x14ac:dyDescent="0.3">
      <c r="A98" s="625" t="s">
        <v>525</v>
      </c>
      <c r="B98" s="626" t="s">
        <v>5150</v>
      </c>
      <c r="C98" s="626" t="s">
        <v>5326</v>
      </c>
      <c r="D98" s="626" t="s">
        <v>5327</v>
      </c>
      <c r="E98" s="626" t="s">
        <v>5328</v>
      </c>
      <c r="F98" s="629"/>
      <c r="G98" s="629"/>
      <c r="H98" s="629"/>
      <c r="I98" s="629"/>
      <c r="J98" s="629"/>
      <c r="K98" s="629"/>
      <c r="L98" s="629"/>
      <c r="M98" s="629"/>
      <c r="N98" s="629">
        <v>1</v>
      </c>
      <c r="O98" s="629">
        <v>1215.8499999999999</v>
      </c>
      <c r="P98" s="642"/>
      <c r="Q98" s="630">
        <v>1215.8499999999999</v>
      </c>
    </row>
    <row r="99" spans="1:17" ht="14.4" customHeight="1" x14ac:dyDescent="0.3">
      <c r="A99" s="625" t="s">
        <v>525</v>
      </c>
      <c r="B99" s="626" t="s">
        <v>5150</v>
      </c>
      <c r="C99" s="626" t="s">
        <v>5326</v>
      </c>
      <c r="D99" s="626" t="s">
        <v>5329</v>
      </c>
      <c r="E99" s="626" t="s">
        <v>5330</v>
      </c>
      <c r="F99" s="629">
        <v>67</v>
      </c>
      <c r="G99" s="629">
        <v>119404.72</v>
      </c>
      <c r="H99" s="629">
        <v>1</v>
      </c>
      <c r="I99" s="629">
        <v>1782.16</v>
      </c>
      <c r="J99" s="629">
        <v>53</v>
      </c>
      <c r="K99" s="629">
        <v>95388.08</v>
      </c>
      <c r="L99" s="629">
        <v>0.79886356251243673</v>
      </c>
      <c r="M99" s="629">
        <v>1799.7750943396227</v>
      </c>
      <c r="N99" s="629">
        <v>74</v>
      </c>
      <c r="O99" s="629">
        <v>137752.52000000002</v>
      </c>
      <c r="P99" s="642">
        <v>1.1536605923115939</v>
      </c>
      <c r="Q99" s="630">
        <v>1861.5205405405409</v>
      </c>
    </row>
    <row r="100" spans="1:17" ht="14.4" customHeight="1" x14ac:dyDescent="0.3">
      <c r="A100" s="625" t="s">
        <v>525</v>
      </c>
      <c r="B100" s="626" t="s">
        <v>5150</v>
      </c>
      <c r="C100" s="626" t="s">
        <v>5326</v>
      </c>
      <c r="D100" s="626" t="s">
        <v>5331</v>
      </c>
      <c r="E100" s="626" t="s">
        <v>5332</v>
      </c>
      <c r="F100" s="629">
        <v>2</v>
      </c>
      <c r="G100" s="629">
        <v>5159.6400000000003</v>
      </c>
      <c r="H100" s="629">
        <v>1</v>
      </c>
      <c r="I100" s="629">
        <v>2579.8200000000002</v>
      </c>
      <c r="J100" s="629"/>
      <c r="K100" s="629"/>
      <c r="L100" s="629"/>
      <c r="M100" s="629"/>
      <c r="N100" s="629">
        <v>1</v>
      </c>
      <c r="O100" s="629">
        <v>2728.71</v>
      </c>
      <c r="P100" s="642">
        <v>0.52885666441844781</v>
      </c>
      <c r="Q100" s="630">
        <v>2728.71</v>
      </c>
    </row>
    <row r="101" spans="1:17" ht="14.4" customHeight="1" x14ac:dyDescent="0.3">
      <c r="A101" s="625" t="s">
        <v>525</v>
      </c>
      <c r="B101" s="626" t="s">
        <v>5150</v>
      </c>
      <c r="C101" s="626" t="s">
        <v>5326</v>
      </c>
      <c r="D101" s="626" t="s">
        <v>5333</v>
      </c>
      <c r="E101" s="626" t="s">
        <v>5334</v>
      </c>
      <c r="F101" s="629"/>
      <c r="G101" s="629"/>
      <c r="H101" s="629"/>
      <c r="I101" s="629"/>
      <c r="J101" s="629">
        <v>2</v>
      </c>
      <c r="K101" s="629">
        <v>3611</v>
      </c>
      <c r="L101" s="629"/>
      <c r="M101" s="629">
        <v>1805.5</v>
      </c>
      <c r="N101" s="629">
        <v>2</v>
      </c>
      <c r="O101" s="629">
        <v>3731.16</v>
      </c>
      <c r="P101" s="642"/>
      <c r="Q101" s="630">
        <v>1865.58</v>
      </c>
    </row>
    <row r="102" spans="1:17" ht="14.4" customHeight="1" x14ac:dyDescent="0.3">
      <c r="A102" s="625" t="s">
        <v>525</v>
      </c>
      <c r="B102" s="626" t="s">
        <v>5150</v>
      </c>
      <c r="C102" s="626" t="s">
        <v>5326</v>
      </c>
      <c r="D102" s="626" t="s">
        <v>5335</v>
      </c>
      <c r="E102" s="626" t="s">
        <v>5336</v>
      </c>
      <c r="F102" s="629">
        <v>1</v>
      </c>
      <c r="G102" s="629">
        <v>9039.01</v>
      </c>
      <c r="H102" s="629">
        <v>1</v>
      </c>
      <c r="I102" s="629">
        <v>9039.01</v>
      </c>
      <c r="J102" s="629">
        <v>1</v>
      </c>
      <c r="K102" s="629">
        <v>9256.01</v>
      </c>
      <c r="L102" s="629">
        <v>1.0240070538698376</v>
      </c>
      <c r="M102" s="629">
        <v>9256.01</v>
      </c>
      <c r="N102" s="629"/>
      <c r="O102" s="629"/>
      <c r="P102" s="642"/>
      <c r="Q102" s="630"/>
    </row>
    <row r="103" spans="1:17" ht="14.4" customHeight="1" x14ac:dyDescent="0.3">
      <c r="A103" s="625" t="s">
        <v>525</v>
      </c>
      <c r="B103" s="626" t="s">
        <v>5150</v>
      </c>
      <c r="C103" s="626" t="s">
        <v>5326</v>
      </c>
      <c r="D103" s="626" t="s">
        <v>5337</v>
      </c>
      <c r="E103" s="626" t="s">
        <v>5338</v>
      </c>
      <c r="F103" s="629">
        <v>43</v>
      </c>
      <c r="G103" s="629">
        <v>36967.96</v>
      </c>
      <c r="H103" s="629">
        <v>1</v>
      </c>
      <c r="I103" s="629">
        <v>859.72</v>
      </c>
      <c r="J103" s="629">
        <v>37</v>
      </c>
      <c r="K103" s="629">
        <v>32685.339999999997</v>
      </c>
      <c r="L103" s="629">
        <v>0.884153196443623</v>
      </c>
      <c r="M103" s="629">
        <v>883.38756756756743</v>
      </c>
      <c r="N103" s="629">
        <v>54</v>
      </c>
      <c r="O103" s="629">
        <v>49760.819999999992</v>
      </c>
      <c r="P103" s="642">
        <v>1.3460526358500711</v>
      </c>
      <c r="Q103" s="630">
        <v>921.49666666666656</v>
      </c>
    </row>
    <row r="104" spans="1:17" ht="14.4" customHeight="1" x14ac:dyDescent="0.3">
      <c r="A104" s="625" t="s">
        <v>525</v>
      </c>
      <c r="B104" s="626" t="s">
        <v>5150</v>
      </c>
      <c r="C104" s="626" t="s">
        <v>5195</v>
      </c>
      <c r="D104" s="626" t="s">
        <v>5339</v>
      </c>
      <c r="E104" s="626" t="s">
        <v>5340</v>
      </c>
      <c r="F104" s="629"/>
      <c r="G104" s="629"/>
      <c r="H104" s="629"/>
      <c r="I104" s="629"/>
      <c r="J104" s="629">
        <v>0.2</v>
      </c>
      <c r="K104" s="629">
        <v>192.55</v>
      </c>
      <c r="L104" s="629"/>
      <c r="M104" s="629">
        <v>962.75</v>
      </c>
      <c r="N104" s="629"/>
      <c r="O104" s="629"/>
      <c r="P104" s="642"/>
      <c r="Q104" s="630"/>
    </row>
    <row r="105" spans="1:17" ht="14.4" customHeight="1" x14ac:dyDescent="0.3">
      <c r="A105" s="625" t="s">
        <v>525</v>
      </c>
      <c r="B105" s="626" t="s">
        <v>5150</v>
      </c>
      <c r="C105" s="626" t="s">
        <v>5195</v>
      </c>
      <c r="D105" s="626" t="s">
        <v>5341</v>
      </c>
      <c r="E105" s="626" t="s">
        <v>5340</v>
      </c>
      <c r="F105" s="629"/>
      <c r="G105" s="629"/>
      <c r="H105" s="629"/>
      <c r="I105" s="629"/>
      <c r="J105" s="629">
        <v>0.6</v>
      </c>
      <c r="K105" s="629">
        <v>377.74</v>
      </c>
      <c r="L105" s="629"/>
      <c r="M105" s="629">
        <v>629.56666666666672</v>
      </c>
      <c r="N105" s="629"/>
      <c r="O105" s="629"/>
      <c r="P105" s="642"/>
      <c r="Q105" s="630"/>
    </row>
    <row r="106" spans="1:17" ht="14.4" customHeight="1" x14ac:dyDescent="0.3">
      <c r="A106" s="625" t="s">
        <v>525</v>
      </c>
      <c r="B106" s="626" t="s">
        <v>5150</v>
      </c>
      <c r="C106" s="626" t="s">
        <v>5195</v>
      </c>
      <c r="D106" s="626" t="s">
        <v>5196</v>
      </c>
      <c r="E106" s="626" t="s">
        <v>5197</v>
      </c>
      <c r="F106" s="629">
        <v>578</v>
      </c>
      <c r="G106" s="629">
        <v>397086</v>
      </c>
      <c r="H106" s="629">
        <v>1</v>
      </c>
      <c r="I106" s="629">
        <v>687</v>
      </c>
      <c r="J106" s="629">
        <v>581</v>
      </c>
      <c r="K106" s="629">
        <v>399147</v>
      </c>
      <c r="L106" s="629">
        <v>1.0051903114186851</v>
      </c>
      <c r="M106" s="629">
        <v>687</v>
      </c>
      <c r="N106" s="629">
        <v>554</v>
      </c>
      <c r="O106" s="629">
        <v>380598</v>
      </c>
      <c r="P106" s="642">
        <v>0.95847750865051906</v>
      </c>
      <c r="Q106" s="630">
        <v>687</v>
      </c>
    </row>
    <row r="107" spans="1:17" ht="14.4" customHeight="1" x14ac:dyDescent="0.3">
      <c r="A107" s="625" t="s">
        <v>525</v>
      </c>
      <c r="B107" s="626" t="s">
        <v>5150</v>
      </c>
      <c r="C107" s="626" t="s">
        <v>5195</v>
      </c>
      <c r="D107" s="626" t="s">
        <v>5342</v>
      </c>
      <c r="E107" s="626" t="s">
        <v>5343</v>
      </c>
      <c r="F107" s="629">
        <v>6</v>
      </c>
      <c r="G107" s="629">
        <v>1497.6</v>
      </c>
      <c r="H107" s="629">
        <v>1</v>
      </c>
      <c r="I107" s="629">
        <v>249.6</v>
      </c>
      <c r="J107" s="629"/>
      <c r="K107" s="629"/>
      <c r="L107" s="629"/>
      <c r="M107" s="629"/>
      <c r="N107" s="629"/>
      <c r="O107" s="629"/>
      <c r="P107" s="642"/>
      <c r="Q107" s="630"/>
    </row>
    <row r="108" spans="1:17" ht="14.4" customHeight="1" x14ac:dyDescent="0.3">
      <c r="A108" s="625" t="s">
        <v>525</v>
      </c>
      <c r="B108" s="626" t="s">
        <v>5150</v>
      </c>
      <c r="C108" s="626" t="s">
        <v>5195</v>
      </c>
      <c r="D108" s="626" t="s">
        <v>5198</v>
      </c>
      <c r="E108" s="626" t="s">
        <v>5199</v>
      </c>
      <c r="F108" s="629">
        <v>715</v>
      </c>
      <c r="G108" s="629">
        <v>158730</v>
      </c>
      <c r="H108" s="629">
        <v>1</v>
      </c>
      <c r="I108" s="629">
        <v>222</v>
      </c>
      <c r="J108" s="629">
        <v>721.15</v>
      </c>
      <c r="K108" s="629">
        <v>168087.94000000003</v>
      </c>
      <c r="L108" s="629">
        <v>1.0589550809550812</v>
      </c>
      <c r="M108" s="629">
        <v>233.08318657699513</v>
      </c>
      <c r="N108" s="629">
        <v>695</v>
      </c>
      <c r="O108" s="629">
        <v>166800</v>
      </c>
      <c r="P108" s="642">
        <v>1.0508410508410508</v>
      </c>
      <c r="Q108" s="630">
        <v>240</v>
      </c>
    </row>
    <row r="109" spans="1:17" ht="14.4" customHeight="1" x14ac:dyDescent="0.3">
      <c r="A109" s="625" t="s">
        <v>525</v>
      </c>
      <c r="B109" s="626" t="s">
        <v>5150</v>
      </c>
      <c r="C109" s="626" t="s">
        <v>5195</v>
      </c>
      <c r="D109" s="626" t="s">
        <v>5344</v>
      </c>
      <c r="E109" s="626" t="s">
        <v>5199</v>
      </c>
      <c r="F109" s="629">
        <v>12</v>
      </c>
      <c r="G109" s="629">
        <v>2748</v>
      </c>
      <c r="H109" s="629">
        <v>1</v>
      </c>
      <c r="I109" s="629">
        <v>229</v>
      </c>
      <c r="J109" s="629">
        <v>9</v>
      </c>
      <c r="K109" s="629">
        <v>2133</v>
      </c>
      <c r="L109" s="629">
        <v>0.77620087336244536</v>
      </c>
      <c r="M109" s="629">
        <v>237</v>
      </c>
      <c r="N109" s="629">
        <v>33</v>
      </c>
      <c r="O109" s="629">
        <v>8151</v>
      </c>
      <c r="P109" s="642">
        <v>2.9661572052401746</v>
      </c>
      <c r="Q109" s="630">
        <v>247</v>
      </c>
    </row>
    <row r="110" spans="1:17" ht="14.4" customHeight="1" x14ac:dyDescent="0.3">
      <c r="A110" s="625" t="s">
        <v>525</v>
      </c>
      <c r="B110" s="626" t="s">
        <v>5150</v>
      </c>
      <c r="C110" s="626" t="s">
        <v>5195</v>
      </c>
      <c r="D110" s="626" t="s">
        <v>5200</v>
      </c>
      <c r="E110" s="626" t="s">
        <v>5199</v>
      </c>
      <c r="F110" s="629">
        <v>36.39</v>
      </c>
      <c r="G110" s="629">
        <v>40718.170000000006</v>
      </c>
      <c r="H110" s="629">
        <v>1</v>
      </c>
      <c r="I110" s="629">
        <v>1118.9384446276451</v>
      </c>
      <c r="J110" s="629">
        <v>38.059999999999995</v>
      </c>
      <c r="K110" s="629">
        <v>44842.499999999993</v>
      </c>
      <c r="L110" s="629">
        <v>1.101289669943418</v>
      </c>
      <c r="M110" s="629">
        <v>1178.2054650551761</v>
      </c>
      <c r="N110" s="629">
        <v>37.64</v>
      </c>
      <c r="O110" s="629">
        <v>45736.21</v>
      </c>
      <c r="P110" s="642">
        <v>1.1232383478923536</v>
      </c>
      <c r="Q110" s="630">
        <v>1215.095908607864</v>
      </c>
    </row>
    <row r="111" spans="1:17" ht="14.4" customHeight="1" x14ac:dyDescent="0.3">
      <c r="A111" s="625" t="s">
        <v>525</v>
      </c>
      <c r="B111" s="626" t="s">
        <v>5150</v>
      </c>
      <c r="C111" s="626" t="s">
        <v>5195</v>
      </c>
      <c r="D111" s="626" t="s">
        <v>5345</v>
      </c>
      <c r="E111" s="626" t="s">
        <v>5346</v>
      </c>
      <c r="F111" s="629">
        <v>7.5</v>
      </c>
      <c r="G111" s="629">
        <v>32217.750000000004</v>
      </c>
      <c r="H111" s="629">
        <v>1</v>
      </c>
      <c r="I111" s="629">
        <v>4295.7000000000007</v>
      </c>
      <c r="J111" s="629">
        <v>9</v>
      </c>
      <c r="K111" s="629">
        <v>40068.54</v>
      </c>
      <c r="L111" s="629">
        <v>1.2436790278650742</v>
      </c>
      <c r="M111" s="629">
        <v>4452.0600000000004</v>
      </c>
      <c r="N111" s="629">
        <v>4</v>
      </c>
      <c r="O111" s="629">
        <v>17808.240000000002</v>
      </c>
      <c r="P111" s="642">
        <v>0.55274623460669969</v>
      </c>
      <c r="Q111" s="630">
        <v>4452.0600000000004</v>
      </c>
    </row>
    <row r="112" spans="1:17" ht="14.4" customHeight="1" x14ac:dyDescent="0.3">
      <c r="A112" s="625" t="s">
        <v>525</v>
      </c>
      <c r="B112" s="626" t="s">
        <v>5150</v>
      </c>
      <c r="C112" s="626" t="s">
        <v>5195</v>
      </c>
      <c r="D112" s="626" t="s">
        <v>5347</v>
      </c>
      <c r="E112" s="626" t="s">
        <v>5348</v>
      </c>
      <c r="F112" s="629"/>
      <c r="G112" s="629"/>
      <c r="H112" s="629"/>
      <c r="I112" s="629"/>
      <c r="J112" s="629">
        <v>2</v>
      </c>
      <c r="K112" s="629">
        <v>95306</v>
      </c>
      <c r="L112" s="629"/>
      <c r="M112" s="629">
        <v>47653</v>
      </c>
      <c r="N112" s="629"/>
      <c r="O112" s="629"/>
      <c r="P112" s="642"/>
      <c r="Q112" s="630"/>
    </row>
    <row r="113" spans="1:17" ht="14.4" customHeight="1" x14ac:dyDescent="0.3">
      <c r="A113" s="625" t="s">
        <v>525</v>
      </c>
      <c r="B113" s="626" t="s">
        <v>5150</v>
      </c>
      <c r="C113" s="626" t="s">
        <v>5195</v>
      </c>
      <c r="D113" s="626" t="s">
        <v>5349</v>
      </c>
      <c r="E113" s="626" t="s">
        <v>5350</v>
      </c>
      <c r="F113" s="629">
        <v>1</v>
      </c>
      <c r="G113" s="629">
        <v>19401</v>
      </c>
      <c r="H113" s="629">
        <v>1</v>
      </c>
      <c r="I113" s="629">
        <v>19401</v>
      </c>
      <c r="J113" s="629"/>
      <c r="K113" s="629"/>
      <c r="L113" s="629"/>
      <c r="M113" s="629"/>
      <c r="N113" s="629"/>
      <c r="O113" s="629"/>
      <c r="P113" s="642"/>
      <c r="Q113" s="630"/>
    </row>
    <row r="114" spans="1:17" ht="14.4" customHeight="1" x14ac:dyDescent="0.3">
      <c r="A114" s="625" t="s">
        <v>525</v>
      </c>
      <c r="B114" s="626" t="s">
        <v>5150</v>
      </c>
      <c r="C114" s="626" t="s">
        <v>5195</v>
      </c>
      <c r="D114" s="626" t="s">
        <v>5351</v>
      </c>
      <c r="E114" s="626" t="s">
        <v>5350</v>
      </c>
      <c r="F114" s="629">
        <v>1</v>
      </c>
      <c r="G114" s="629">
        <v>595</v>
      </c>
      <c r="H114" s="629">
        <v>1</v>
      </c>
      <c r="I114" s="629">
        <v>595</v>
      </c>
      <c r="J114" s="629"/>
      <c r="K114" s="629"/>
      <c r="L114" s="629"/>
      <c r="M114" s="629"/>
      <c r="N114" s="629"/>
      <c r="O114" s="629"/>
      <c r="P114" s="642"/>
      <c r="Q114" s="630"/>
    </row>
    <row r="115" spans="1:17" ht="14.4" customHeight="1" x14ac:dyDescent="0.3">
      <c r="A115" s="625" t="s">
        <v>525</v>
      </c>
      <c r="B115" s="626" t="s">
        <v>5150</v>
      </c>
      <c r="C115" s="626" t="s">
        <v>5195</v>
      </c>
      <c r="D115" s="626" t="s">
        <v>5352</v>
      </c>
      <c r="E115" s="626" t="s">
        <v>5353</v>
      </c>
      <c r="F115" s="629"/>
      <c r="G115" s="629"/>
      <c r="H115" s="629"/>
      <c r="I115" s="629"/>
      <c r="J115" s="629">
        <v>1</v>
      </c>
      <c r="K115" s="629">
        <v>500.5</v>
      </c>
      <c r="L115" s="629"/>
      <c r="M115" s="629">
        <v>500.5</v>
      </c>
      <c r="N115" s="629">
        <v>1</v>
      </c>
      <c r="O115" s="629">
        <v>518.70000000000005</v>
      </c>
      <c r="P115" s="642"/>
      <c r="Q115" s="630">
        <v>518.70000000000005</v>
      </c>
    </row>
    <row r="116" spans="1:17" ht="14.4" customHeight="1" x14ac:dyDescent="0.3">
      <c r="A116" s="625" t="s">
        <v>525</v>
      </c>
      <c r="B116" s="626" t="s">
        <v>5150</v>
      </c>
      <c r="C116" s="626" t="s">
        <v>5195</v>
      </c>
      <c r="D116" s="626" t="s">
        <v>5201</v>
      </c>
      <c r="E116" s="626" t="s">
        <v>5202</v>
      </c>
      <c r="F116" s="629">
        <v>296</v>
      </c>
      <c r="G116" s="629">
        <v>63936</v>
      </c>
      <c r="H116" s="629">
        <v>1</v>
      </c>
      <c r="I116" s="629">
        <v>216</v>
      </c>
      <c r="J116" s="629">
        <v>360</v>
      </c>
      <c r="K116" s="629">
        <v>80578.149999999994</v>
      </c>
      <c r="L116" s="629">
        <v>1.2602938876376375</v>
      </c>
      <c r="M116" s="629">
        <v>223.82819444444442</v>
      </c>
      <c r="N116" s="629">
        <v>427</v>
      </c>
      <c r="O116" s="629">
        <v>95583.95</v>
      </c>
      <c r="P116" s="642">
        <v>1.494994212962963</v>
      </c>
      <c r="Q116" s="630">
        <v>223.85</v>
      </c>
    </row>
    <row r="117" spans="1:17" ht="14.4" customHeight="1" x14ac:dyDescent="0.3">
      <c r="A117" s="625" t="s">
        <v>525</v>
      </c>
      <c r="B117" s="626" t="s">
        <v>5150</v>
      </c>
      <c r="C117" s="626" t="s">
        <v>5195</v>
      </c>
      <c r="D117" s="626" t="s">
        <v>5354</v>
      </c>
      <c r="E117" s="626" t="s">
        <v>5355</v>
      </c>
      <c r="F117" s="629">
        <v>3</v>
      </c>
      <c r="G117" s="629">
        <v>6243</v>
      </c>
      <c r="H117" s="629">
        <v>1</v>
      </c>
      <c r="I117" s="629">
        <v>2081</v>
      </c>
      <c r="J117" s="629">
        <v>6</v>
      </c>
      <c r="K117" s="629">
        <v>12940.02</v>
      </c>
      <c r="L117" s="629">
        <v>2.072724651609803</v>
      </c>
      <c r="M117" s="629">
        <v>2156.67</v>
      </c>
      <c r="N117" s="629">
        <v>1</v>
      </c>
      <c r="O117" s="629">
        <v>2156.67</v>
      </c>
      <c r="P117" s="642">
        <v>0.34545410860163384</v>
      </c>
      <c r="Q117" s="630">
        <v>2156.67</v>
      </c>
    </row>
    <row r="118" spans="1:17" ht="14.4" customHeight="1" x14ac:dyDescent="0.3">
      <c r="A118" s="625" t="s">
        <v>525</v>
      </c>
      <c r="B118" s="626" t="s">
        <v>5150</v>
      </c>
      <c r="C118" s="626" t="s">
        <v>5195</v>
      </c>
      <c r="D118" s="626" t="s">
        <v>5356</v>
      </c>
      <c r="E118" s="626" t="s">
        <v>5355</v>
      </c>
      <c r="F118" s="629">
        <v>7</v>
      </c>
      <c r="G118" s="629">
        <v>38556</v>
      </c>
      <c r="H118" s="629">
        <v>1</v>
      </c>
      <c r="I118" s="629">
        <v>5508</v>
      </c>
      <c r="J118" s="629">
        <v>4</v>
      </c>
      <c r="K118" s="629">
        <v>22833.16</v>
      </c>
      <c r="L118" s="629">
        <v>0.59220769789397243</v>
      </c>
      <c r="M118" s="629">
        <v>5708.29</v>
      </c>
      <c r="N118" s="629">
        <v>7</v>
      </c>
      <c r="O118" s="629">
        <v>39958.03</v>
      </c>
      <c r="P118" s="642">
        <v>1.0363634713144516</v>
      </c>
      <c r="Q118" s="630">
        <v>5708.29</v>
      </c>
    </row>
    <row r="119" spans="1:17" ht="14.4" customHeight="1" x14ac:dyDescent="0.3">
      <c r="A119" s="625" t="s">
        <v>525</v>
      </c>
      <c r="B119" s="626" t="s">
        <v>5150</v>
      </c>
      <c r="C119" s="626" t="s">
        <v>5195</v>
      </c>
      <c r="D119" s="626" t="s">
        <v>5357</v>
      </c>
      <c r="E119" s="626" t="s">
        <v>5358</v>
      </c>
      <c r="F119" s="629">
        <v>4</v>
      </c>
      <c r="G119" s="629">
        <v>15200</v>
      </c>
      <c r="H119" s="629">
        <v>1</v>
      </c>
      <c r="I119" s="629">
        <v>3800</v>
      </c>
      <c r="J119" s="629">
        <v>5</v>
      </c>
      <c r="K119" s="629">
        <v>19690.899999999998</v>
      </c>
      <c r="L119" s="629">
        <v>1.295453947368421</v>
      </c>
      <c r="M119" s="629">
        <v>3938.1799999999994</v>
      </c>
      <c r="N119" s="629">
        <v>2</v>
      </c>
      <c r="O119" s="629">
        <v>7876.36</v>
      </c>
      <c r="P119" s="642">
        <v>0.51818157894736838</v>
      </c>
      <c r="Q119" s="630">
        <v>3938.18</v>
      </c>
    </row>
    <row r="120" spans="1:17" ht="14.4" customHeight="1" x14ac:dyDescent="0.3">
      <c r="A120" s="625" t="s">
        <v>525</v>
      </c>
      <c r="B120" s="626" t="s">
        <v>5150</v>
      </c>
      <c r="C120" s="626" t="s">
        <v>5195</v>
      </c>
      <c r="D120" s="626" t="s">
        <v>5359</v>
      </c>
      <c r="E120" s="626" t="s">
        <v>5355</v>
      </c>
      <c r="F120" s="629">
        <v>1</v>
      </c>
      <c r="G120" s="629">
        <v>844</v>
      </c>
      <c r="H120" s="629">
        <v>1</v>
      </c>
      <c r="I120" s="629">
        <v>844</v>
      </c>
      <c r="J120" s="629"/>
      <c r="K120" s="629"/>
      <c r="L120" s="629"/>
      <c r="M120" s="629"/>
      <c r="N120" s="629"/>
      <c r="O120" s="629"/>
      <c r="P120" s="642"/>
      <c r="Q120" s="630"/>
    </row>
    <row r="121" spans="1:17" ht="14.4" customHeight="1" x14ac:dyDescent="0.3">
      <c r="A121" s="625" t="s">
        <v>525</v>
      </c>
      <c r="B121" s="626" t="s">
        <v>5150</v>
      </c>
      <c r="C121" s="626" t="s">
        <v>5195</v>
      </c>
      <c r="D121" s="626" t="s">
        <v>5360</v>
      </c>
      <c r="E121" s="626" t="s">
        <v>5361</v>
      </c>
      <c r="F121" s="629">
        <v>1</v>
      </c>
      <c r="G121" s="629">
        <v>5071.5</v>
      </c>
      <c r="H121" s="629">
        <v>1</v>
      </c>
      <c r="I121" s="629">
        <v>5071.5</v>
      </c>
      <c r="J121" s="629">
        <v>1</v>
      </c>
      <c r="K121" s="629">
        <v>5255.92</v>
      </c>
      <c r="L121" s="629">
        <v>1.0363639948733117</v>
      </c>
      <c r="M121" s="629">
        <v>5255.92</v>
      </c>
      <c r="N121" s="629"/>
      <c r="O121" s="629"/>
      <c r="P121" s="642"/>
      <c r="Q121" s="630"/>
    </row>
    <row r="122" spans="1:17" ht="14.4" customHeight="1" x14ac:dyDescent="0.3">
      <c r="A122" s="625" t="s">
        <v>525</v>
      </c>
      <c r="B122" s="626" t="s">
        <v>5150</v>
      </c>
      <c r="C122" s="626" t="s">
        <v>5195</v>
      </c>
      <c r="D122" s="626" t="s">
        <v>5362</v>
      </c>
      <c r="E122" s="626" t="s">
        <v>5363</v>
      </c>
      <c r="F122" s="629"/>
      <c r="G122" s="629"/>
      <c r="H122" s="629"/>
      <c r="I122" s="629"/>
      <c r="J122" s="629"/>
      <c r="K122" s="629"/>
      <c r="L122" s="629"/>
      <c r="M122" s="629"/>
      <c r="N122" s="629">
        <v>1</v>
      </c>
      <c r="O122" s="629">
        <v>6257.05</v>
      </c>
      <c r="P122" s="642"/>
      <c r="Q122" s="630">
        <v>6257.05</v>
      </c>
    </row>
    <row r="123" spans="1:17" ht="14.4" customHeight="1" x14ac:dyDescent="0.3">
      <c r="A123" s="625" t="s">
        <v>525</v>
      </c>
      <c r="B123" s="626" t="s">
        <v>5150</v>
      </c>
      <c r="C123" s="626" t="s">
        <v>5195</v>
      </c>
      <c r="D123" s="626" t="s">
        <v>5364</v>
      </c>
      <c r="E123" s="626" t="s">
        <v>5365</v>
      </c>
      <c r="F123" s="629">
        <v>4</v>
      </c>
      <c r="G123" s="629">
        <v>15162</v>
      </c>
      <c r="H123" s="629">
        <v>1</v>
      </c>
      <c r="I123" s="629">
        <v>3790.5</v>
      </c>
      <c r="J123" s="629">
        <v>6</v>
      </c>
      <c r="K123" s="629">
        <v>23570.04</v>
      </c>
      <c r="L123" s="629">
        <v>1.5545468935496638</v>
      </c>
      <c r="M123" s="629">
        <v>3928.34</v>
      </c>
      <c r="N123" s="629">
        <v>3</v>
      </c>
      <c r="O123" s="629">
        <v>11785.02</v>
      </c>
      <c r="P123" s="642">
        <v>0.7772734467748319</v>
      </c>
      <c r="Q123" s="630">
        <v>3928.34</v>
      </c>
    </row>
    <row r="124" spans="1:17" ht="14.4" customHeight="1" x14ac:dyDescent="0.3">
      <c r="A124" s="625" t="s">
        <v>525</v>
      </c>
      <c r="B124" s="626" t="s">
        <v>5150</v>
      </c>
      <c r="C124" s="626" t="s">
        <v>5195</v>
      </c>
      <c r="D124" s="626" t="s">
        <v>5366</v>
      </c>
      <c r="E124" s="626" t="s">
        <v>5367</v>
      </c>
      <c r="F124" s="629">
        <v>1</v>
      </c>
      <c r="G124" s="629">
        <v>3801</v>
      </c>
      <c r="H124" s="629">
        <v>1</v>
      </c>
      <c r="I124" s="629">
        <v>3801</v>
      </c>
      <c r="J124" s="629"/>
      <c r="K124" s="629"/>
      <c r="L124" s="629"/>
      <c r="M124" s="629"/>
      <c r="N124" s="629">
        <v>2</v>
      </c>
      <c r="O124" s="629">
        <v>7878.44</v>
      </c>
      <c r="P124" s="642">
        <v>2.072728229413312</v>
      </c>
      <c r="Q124" s="630">
        <v>3939.22</v>
      </c>
    </row>
    <row r="125" spans="1:17" ht="14.4" customHeight="1" x14ac:dyDescent="0.3">
      <c r="A125" s="625" t="s">
        <v>525</v>
      </c>
      <c r="B125" s="626" t="s">
        <v>5150</v>
      </c>
      <c r="C125" s="626" t="s">
        <v>5195</v>
      </c>
      <c r="D125" s="626" t="s">
        <v>5368</v>
      </c>
      <c r="E125" s="626" t="s">
        <v>5369</v>
      </c>
      <c r="F125" s="629">
        <v>1</v>
      </c>
      <c r="G125" s="629">
        <v>4231.5</v>
      </c>
      <c r="H125" s="629">
        <v>1</v>
      </c>
      <c r="I125" s="629">
        <v>4231.5</v>
      </c>
      <c r="J125" s="629">
        <v>2</v>
      </c>
      <c r="K125" s="629">
        <v>8770.74</v>
      </c>
      <c r="L125" s="629">
        <v>2.0727259836937257</v>
      </c>
      <c r="M125" s="629">
        <v>4385.37</v>
      </c>
      <c r="N125" s="629">
        <v>1</v>
      </c>
      <c r="O125" s="629">
        <v>4385.37</v>
      </c>
      <c r="P125" s="642">
        <v>1.0363629918468629</v>
      </c>
      <c r="Q125" s="630">
        <v>4385.37</v>
      </c>
    </row>
    <row r="126" spans="1:17" ht="14.4" customHeight="1" x14ac:dyDescent="0.3">
      <c r="A126" s="625" t="s">
        <v>525</v>
      </c>
      <c r="B126" s="626" t="s">
        <v>5150</v>
      </c>
      <c r="C126" s="626" t="s">
        <v>5195</v>
      </c>
      <c r="D126" s="626" t="s">
        <v>5370</v>
      </c>
      <c r="E126" s="626" t="s">
        <v>5371</v>
      </c>
      <c r="F126" s="629"/>
      <c r="G126" s="629"/>
      <c r="H126" s="629"/>
      <c r="I126" s="629"/>
      <c r="J126" s="629"/>
      <c r="K126" s="629"/>
      <c r="L126" s="629"/>
      <c r="M126" s="629"/>
      <c r="N126" s="629">
        <v>2</v>
      </c>
      <c r="O126" s="629">
        <v>10511.84</v>
      </c>
      <c r="P126" s="642"/>
      <c r="Q126" s="630">
        <v>5255.92</v>
      </c>
    </row>
    <row r="127" spans="1:17" ht="14.4" customHeight="1" x14ac:dyDescent="0.3">
      <c r="A127" s="625" t="s">
        <v>525</v>
      </c>
      <c r="B127" s="626" t="s">
        <v>5150</v>
      </c>
      <c r="C127" s="626" t="s">
        <v>5195</v>
      </c>
      <c r="D127" s="626" t="s">
        <v>5372</v>
      </c>
      <c r="E127" s="626" t="s">
        <v>5373</v>
      </c>
      <c r="F127" s="629">
        <v>5</v>
      </c>
      <c r="G127" s="629">
        <v>18952.5</v>
      </c>
      <c r="H127" s="629">
        <v>1</v>
      </c>
      <c r="I127" s="629">
        <v>3790.5</v>
      </c>
      <c r="J127" s="629">
        <v>7</v>
      </c>
      <c r="K127" s="629">
        <v>27498.38</v>
      </c>
      <c r="L127" s="629">
        <v>1.4509104339796861</v>
      </c>
      <c r="M127" s="629">
        <v>3928.34</v>
      </c>
      <c r="N127" s="629">
        <v>3</v>
      </c>
      <c r="O127" s="629">
        <v>11785.02</v>
      </c>
      <c r="P127" s="642">
        <v>0.62181875741986548</v>
      </c>
      <c r="Q127" s="630">
        <v>3928.34</v>
      </c>
    </row>
    <row r="128" spans="1:17" ht="14.4" customHeight="1" x14ac:dyDescent="0.3">
      <c r="A128" s="625" t="s">
        <v>525</v>
      </c>
      <c r="B128" s="626" t="s">
        <v>5150</v>
      </c>
      <c r="C128" s="626" t="s">
        <v>5195</v>
      </c>
      <c r="D128" s="626" t="s">
        <v>5374</v>
      </c>
      <c r="E128" s="626" t="s">
        <v>5375</v>
      </c>
      <c r="F128" s="629">
        <v>1</v>
      </c>
      <c r="G128" s="629">
        <v>4231.5</v>
      </c>
      <c r="H128" s="629">
        <v>1</v>
      </c>
      <c r="I128" s="629">
        <v>4231.5</v>
      </c>
      <c r="J128" s="629"/>
      <c r="K128" s="629"/>
      <c r="L128" s="629"/>
      <c r="M128" s="629"/>
      <c r="N128" s="629"/>
      <c r="O128" s="629"/>
      <c r="P128" s="642"/>
      <c r="Q128" s="630"/>
    </row>
    <row r="129" spans="1:17" ht="14.4" customHeight="1" x14ac:dyDescent="0.3">
      <c r="A129" s="625" t="s">
        <v>525</v>
      </c>
      <c r="B129" s="626" t="s">
        <v>5150</v>
      </c>
      <c r="C129" s="626" t="s">
        <v>5195</v>
      </c>
      <c r="D129" s="626" t="s">
        <v>5376</v>
      </c>
      <c r="E129" s="626" t="s">
        <v>5377</v>
      </c>
      <c r="F129" s="629"/>
      <c r="G129" s="629"/>
      <c r="H129" s="629"/>
      <c r="I129" s="629"/>
      <c r="J129" s="629">
        <v>1</v>
      </c>
      <c r="K129" s="629">
        <v>4385.37</v>
      </c>
      <c r="L129" s="629"/>
      <c r="M129" s="629">
        <v>4385.37</v>
      </c>
      <c r="N129" s="629">
        <v>1</v>
      </c>
      <c r="O129" s="629">
        <v>4385.37</v>
      </c>
      <c r="P129" s="642"/>
      <c r="Q129" s="630">
        <v>4385.37</v>
      </c>
    </row>
    <row r="130" spans="1:17" ht="14.4" customHeight="1" x14ac:dyDescent="0.3">
      <c r="A130" s="625" t="s">
        <v>525</v>
      </c>
      <c r="B130" s="626" t="s">
        <v>5150</v>
      </c>
      <c r="C130" s="626" t="s">
        <v>5195</v>
      </c>
      <c r="D130" s="626" t="s">
        <v>5378</v>
      </c>
      <c r="E130" s="626" t="s">
        <v>5379</v>
      </c>
      <c r="F130" s="629">
        <v>1</v>
      </c>
      <c r="G130" s="629">
        <v>6520</v>
      </c>
      <c r="H130" s="629">
        <v>1</v>
      </c>
      <c r="I130" s="629">
        <v>6520</v>
      </c>
      <c r="J130" s="629">
        <v>4</v>
      </c>
      <c r="K130" s="629">
        <v>26080</v>
      </c>
      <c r="L130" s="629">
        <v>4</v>
      </c>
      <c r="M130" s="629">
        <v>6520</v>
      </c>
      <c r="N130" s="629">
        <v>1</v>
      </c>
      <c r="O130" s="629">
        <v>6520</v>
      </c>
      <c r="P130" s="642">
        <v>1</v>
      </c>
      <c r="Q130" s="630">
        <v>6520</v>
      </c>
    </row>
    <row r="131" spans="1:17" ht="14.4" customHeight="1" x14ac:dyDescent="0.3">
      <c r="A131" s="625" t="s">
        <v>525</v>
      </c>
      <c r="B131" s="626" t="s">
        <v>5150</v>
      </c>
      <c r="C131" s="626" t="s">
        <v>5195</v>
      </c>
      <c r="D131" s="626" t="s">
        <v>5380</v>
      </c>
      <c r="E131" s="626" t="s">
        <v>5381</v>
      </c>
      <c r="F131" s="629">
        <v>157</v>
      </c>
      <c r="G131" s="629">
        <v>2614678</v>
      </c>
      <c r="H131" s="629">
        <v>1</v>
      </c>
      <c r="I131" s="629">
        <v>16654</v>
      </c>
      <c r="J131" s="629">
        <v>232</v>
      </c>
      <c r="K131" s="629">
        <v>3959923</v>
      </c>
      <c r="L131" s="629">
        <v>1.5144973874412069</v>
      </c>
      <c r="M131" s="629">
        <v>17068.633620689656</v>
      </c>
      <c r="N131" s="629">
        <v>2</v>
      </c>
      <c r="O131" s="629">
        <v>34518</v>
      </c>
      <c r="P131" s="642">
        <v>1.3201625592137924E-2</v>
      </c>
      <c r="Q131" s="630">
        <v>17259</v>
      </c>
    </row>
    <row r="132" spans="1:17" ht="14.4" customHeight="1" x14ac:dyDescent="0.3">
      <c r="A132" s="625" t="s">
        <v>525</v>
      </c>
      <c r="B132" s="626" t="s">
        <v>5150</v>
      </c>
      <c r="C132" s="626" t="s">
        <v>5195</v>
      </c>
      <c r="D132" s="626" t="s">
        <v>5382</v>
      </c>
      <c r="E132" s="626" t="s">
        <v>5381</v>
      </c>
      <c r="F132" s="629"/>
      <c r="G132" s="629"/>
      <c r="H132" s="629"/>
      <c r="I132" s="629"/>
      <c r="J132" s="629"/>
      <c r="K132" s="629"/>
      <c r="L132" s="629"/>
      <c r="M132" s="629"/>
      <c r="N132" s="629">
        <v>1</v>
      </c>
      <c r="O132" s="629">
        <v>9215</v>
      </c>
      <c r="P132" s="642"/>
      <c r="Q132" s="630">
        <v>9215</v>
      </c>
    </row>
    <row r="133" spans="1:17" ht="14.4" customHeight="1" x14ac:dyDescent="0.3">
      <c r="A133" s="625" t="s">
        <v>525</v>
      </c>
      <c r="B133" s="626" t="s">
        <v>5150</v>
      </c>
      <c r="C133" s="626" t="s">
        <v>5195</v>
      </c>
      <c r="D133" s="626" t="s">
        <v>5383</v>
      </c>
      <c r="E133" s="626" t="s">
        <v>5384</v>
      </c>
      <c r="F133" s="629">
        <v>6</v>
      </c>
      <c r="G133" s="629">
        <v>5130.6000000000004</v>
      </c>
      <c r="H133" s="629">
        <v>1</v>
      </c>
      <c r="I133" s="629">
        <v>855.1</v>
      </c>
      <c r="J133" s="629">
        <v>2</v>
      </c>
      <c r="K133" s="629">
        <v>1710.2</v>
      </c>
      <c r="L133" s="629">
        <v>0.33333333333333331</v>
      </c>
      <c r="M133" s="629">
        <v>855.1</v>
      </c>
      <c r="N133" s="629"/>
      <c r="O133" s="629"/>
      <c r="P133" s="642"/>
      <c r="Q133" s="630"/>
    </row>
    <row r="134" spans="1:17" ht="14.4" customHeight="1" x14ac:dyDescent="0.3">
      <c r="A134" s="625" t="s">
        <v>525</v>
      </c>
      <c r="B134" s="626" t="s">
        <v>5150</v>
      </c>
      <c r="C134" s="626" t="s">
        <v>5195</v>
      </c>
      <c r="D134" s="626" t="s">
        <v>5385</v>
      </c>
      <c r="E134" s="626" t="s">
        <v>5384</v>
      </c>
      <c r="F134" s="629">
        <v>21</v>
      </c>
      <c r="G134" s="629">
        <v>11887.05</v>
      </c>
      <c r="H134" s="629">
        <v>1</v>
      </c>
      <c r="I134" s="629">
        <v>566.04999999999995</v>
      </c>
      <c r="J134" s="629">
        <v>4</v>
      </c>
      <c r="K134" s="629">
        <v>2264.1999999999998</v>
      </c>
      <c r="L134" s="629">
        <v>0.19047619047619047</v>
      </c>
      <c r="M134" s="629">
        <v>566.04999999999995</v>
      </c>
      <c r="N134" s="629"/>
      <c r="O134" s="629"/>
      <c r="P134" s="642"/>
      <c r="Q134" s="630"/>
    </row>
    <row r="135" spans="1:17" ht="14.4" customHeight="1" x14ac:dyDescent="0.3">
      <c r="A135" s="625" t="s">
        <v>525</v>
      </c>
      <c r="B135" s="626" t="s">
        <v>5150</v>
      </c>
      <c r="C135" s="626" t="s">
        <v>5195</v>
      </c>
      <c r="D135" s="626" t="s">
        <v>5386</v>
      </c>
      <c r="E135" s="626" t="s">
        <v>5387</v>
      </c>
      <c r="F135" s="629">
        <v>1</v>
      </c>
      <c r="G135" s="629">
        <v>3130.1</v>
      </c>
      <c r="H135" s="629">
        <v>1</v>
      </c>
      <c r="I135" s="629">
        <v>3130.1</v>
      </c>
      <c r="J135" s="629"/>
      <c r="K135" s="629"/>
      <c r="L135" s="629"/>
      <c r="M135" s="629"/>
      <c r="N135" s="629"/>
      <c r="O135" s="629"/>
      <c r="P135" s="642"/>
      <c r="Q135" s="630"/>
    </row>
    <row r="136" spans="1:17" ht="14.4" customHeight="1" x14ac:dyDescent="0.3">
      <c r="A136" s="625" t="s">
        <v>525</v>
      </c>
      <c r="B136" s="626" t="s">
        <v>5150</v>
      </c>
      <c r="C136" s="626" t="s">
        <v>5195</v>
      </c>
      <c r="D136" s="626" t="s">
        <v>5388</v>
      </c>
      <c r="E136" s="626" t="s">
        <v>5384</v>
      </c>
      <c r="F136" s="629">
        <v>3</v>
      </c>
      <c r="G136" s="629">
        <v>1692.3</v>
      </c>
      <c r="H136" s="629">
        <v>1</v>
      </c>
      <c r="I136" s="629">
        <v>564.1</v>
      </c>
      <c r="J136" s="629"/>
      <c r="K136" s="629"/>
      <c r="L136" s="629"/>
      <c r="M136" s="629"/>
      <c r="N136" s="629"/>
      <c r="O136" s="629"/>
      <c r="P136" s="642"/>
      <c r="Q136" s="630"/>
    </row>
    <row r="137" spans="1:17" ht="14.4" customHeight="1" x14ac:dyDescent="0.3">
      <c r="A137" s="625" t="s">
        <v>525</v>
      </c>
      <c r="B137" s="626" t="s">
        <v>5150</v>
      </c>
      <c r="C137" s="626" t="s">
        <v>5195</v>
      </c>
      <c r="D137" s="626" t="s">
        <v>5389</v>
      </c>
      <c r="E137" s="626" t="s">
        <v>5390</v>
      </c>
      <c r="F137" s="629">
        <v>133</v>
      </c>
      <c r="G137" s="629">
        <v>1866428.8999999997</v>
      </c>
      <c r="H137" s="629">
        <v>1</v>
      </c>
      <c r="I137" s="629">
        <v>14033.299999999997</v>
      </c>
      <c r="J137" s="629">
        <v>172</v>
      </c>
      <c r="K137" s="629">
        <v>2413727.5999999996</v>
      </c>
      <c r="L137" s="629">
        <v>1.2932330827067668</v>
      </c>
      <c r="M137" s="629">
        <v>14033.299999999997</v>
      </c>
      <c r="N137" s="629">
        <v>37</v>
      </c>
      <c r="O137" s="629">
        <v>519232.1</v>
      </c>
      <c r="P137" s="642">
        <v>0.27819548872180455</v>
      </c>
      <c r="Q137" s="630">
        <v>14033.3</v>
      </c>
    </row>
    <row r="138" spans="1:17" ht="14.4" customHeight="1" x14ac:dyDescent="0.3">
      <c r="A138" s="625" t="s">
        <v>525</v>
      </c>
      <c r="B138" s="626" t="s">
        <v>5150</v>
      </c>
      <c r="C138" s="626" t="s">
        <v>5195</v>
      </c>
      <c r="D138" s="626" t="s">
        <v>5391</v>
      </c>
      <c r="E138" s="626" t="s">
        <v>5390</v>
      </c>
      <c r="F138" s="629">
        <v>64</v>
      </c>
      <c r="G138" s="629">
        <v>165376</v>
      </c>
      <c r="H138" s="629">
        <v>1</v>
      </c>
      <c r="I138" s="629">
        <v>2584</v>
      </c>
      <c r="J138" s="629">
        <v>81</v>
      </c>
      <c r="K138" s="629">
        <v>216914.76</v>
      </c>
      <c r="L138" s="629">
        <v>1.3116459462074304</v>
      </c>
      <c r="M138" s="629">
        <v>2677.96</v>
      </c>
      <c r="N138" s="629">
        <v>18</v>
      </c>
      <c r="O138" s="629">
        <v>48203.28</v>
      </c>
      <c r="P138" s="642">
        <v>0.29147687693498453</v>
      </c>
      <c r="Q138" s="630">
        <v>2677.96</v>
      </c>
    </row>
    <row r="139" spans="1:17" ht="14.4" customHeight="1" x14ac:dyDescent="0.3">
      <c r="A139" s="625" t="s">
        <v>525</v>
      </c>
      <c r="B139" s="626" t="s">
        <v>5150</v>
      </c>
      <c r="C139" s="626" t="s">
        <v>5195</v>
      </c>
      <c r="D139" s="626" t="s">
        <v>5392</v>
      </c>
      <c r="E139" s="626" t="s">
        <v>5393</v>
      </c>
      <c r="F139" s="629">
        <v>1</v>
      </c>
      <c r="G139" s="629">
        <v>3236</v>
      </c>
      <c r="H139" s="629">
        <v>1</v>
      </c>
      <c r="I139" s="629">
        <v>3236</v>
      </c>
      <c r="J139" s="629">
        <v>4</v>
      </c>
      <c r="K139" s="629">
        <v>13414.68</v>
      </c>
      <c r="L139" s="629">
        <v>4.1454511742892457</v>
      </c>
      <c r="M139" s="629">
        <v>3353.67</v>
      </c>
      <c r="N139" s="629">
        <v>10</v>
      </c>
      <c r="O139" s="629">
        <v>33536.699999999997</v>
      </c>
      <c r="P139" s="642">
        <v>10.363627935723114</v>
      </c>
      <c r="Q139" s="630">
        <v>3353.6699999999996</v>
      </c>
    </row>
    <row r="140" spans="1:17" ht="14.4" customHeight="1" x14ac:dyDescent="0.3">
      <c r="A140" s="625" t="s">
        <v>525</v>
      </c>
      <c r="B140" s="626" t="s">
        <v>5150</v>
      </c>
      <c r="C140" s="626" t="s">
        <v>5195</v>
      </c>
      <c r="D140" s="626" t="s">
        <v>5394</v>
      </c>
      <c r="E140" s="626" t="s">
        <v>5395</v>
      </c>
      <c r="F140" s="629"/>
      <c r="G140" s="629"/>
      <c r="H140" s="629"/>
      <c r="I140" s="629"/>
      <c r="J140" s="629">
        <v>2</v>
      </c>
      <c r="K140" s="629">
        <v>8601.82</v>
      </c>
      <c r="L140" s="629"/>
      <c r="M140" s="629">
        <v>4300.91</v>
      </c>
      <c r="N140" s="629">
        <v>2</v>
      </c>
      <c r="O140" s="629">
        <v>8601.82</v>
      </c>
      <c r="P140" s="642"/>
      <c r="Q140" s="630">
        <v>4300.91</v>
      </c>
    </row>
    <row r="141" spans="1:17" ht="14.4" customHeight="1" x14ac:dyDescent="0.3">
      <c r="A141" s="625" t="s">
        <v>525</v>
      </c>
      <c r="B141" s="626" t="s">
        <v>5150</v>
      </c>
      <c r="C141" s="626" t="s">
        <v>5195</v>
      </c>
      <c r="D141" s="626" t="s">
        <v>5396</v>
      </c>
      <c r="E141" s="626" t="s">
        <v>5397</v>
      </c>
      <c r="F141" s="629">
        <v>3</v>
      </c>
      <c r="G141" s="629">
        <v>174354</v>
      </c>
      <c r="H141" s="629">
        <v>1</v>
      </c>
      <c r="I141" s="629">
        <v>58118</v>
      </c>
      <c r="J141" s="629">
        <v>2</v>
      </c>
      <c r="K141" s="629">
        <v>116236</v>
      </c>
      <c r="L141" s="629">
        <v>0.66666666666666663</v>
      </c>
      <c r="M141" s="629">
        <v>58118</v>
      </c>
      <c r="N141" s="629">
        <v>2</v>
      </c>
      <c r="O141" s="629">
        <v>120462.76</v>
      </c>
      <c r="P141" s="642">
        <v>0.69090907005288094</v>
      </c>
      <c r="Q141" s="630">
        <v>60231.38</v>
      </c>
    </row>
    <row r="142" spans="1:17" ht="14.4" customHeight="1" x14ac:dyDescent="0.3">
      <c r="A142" s="625" t="s">
        <v>525</v>
      </c>
      <c r="B142" s="626" t="s">
        <v>5150</v>
      </c>
      <c r="C142" s="626" t="s">
        <v>5195</v>
      </c>
      <c r="D142" s="626" t="s">
        <v>5398</v>
      </c>
      <c r="E142" s="626" t="s">
        <v>5399</v>
      </c>
      <c r="F142" s="629">
        <v>30</v>
      </c>
      <c r="G142" s="629">
        <v>1240440</v>
      </c>
      <c r="H142" s="629">
        <v>1</v>
      </c>
      <c r="I142" s="629">
        <v>41348</v>
      </c>
      <c r="J142" s="629">
        <v>20</v>
      </c>
      <c r="K142" s="629">
        <v>857031.2</v>
      </c>
      <c r="L142" s="629">
        <v>0.6909090322788688</v>
      </c>
      <c r="M142" s="629">
        <v>42851.56</v>
      </c>
      <c r="N142" s="629">
        <v>25</v>
      </c>
      <c r="O142" s="629">
        <v>1071289</v>
      </c>
      <c r="P142" s="642">
        <v>0.86363629034858602</v>
      </c>
      <c r="Q142" s="630">
        <v>42851.56</v>
      </c>
    </row>
    <row r="143" spans="1:17" ht="14.4" customHeight="1" x14ac:dyDescent="0.3">
      <c r="A143" s="625" t="s">
        <v>525</v>
      </c>
      <c r="B143" s="626" t="s">
        <v>5150</v>
      </c>
      <c r="C143" s="626" t="s">
        <v>5195</v>
      </c>
      <c r="D143" s="626" t="s">
        <v>5400</v>
      </c>
      <c r="E143" s="626" t="s">
        <v>5401</v>
      </c>
      <c r="F143" s="629">
        <v>15</v>
      </c>
      <c r="G143" s="629">
        <v>67680</v>
      </c>
      <c r="H143" s="629">
        <v>1</v>
      </c>
      <c r="I143" s="629">
        <v>4512</v>
      </c>
      <c r="J143" s="629">
        <v>13</v>
      </c>
      <c r="K143" s="629">
        <v>60788</v>
      </c>
      <c r="L143" s="629">
        <v>0.89816784869976363</v>
      </c>
      <c r="M143" s="629">
        <v>4676</v>
      </c>
      <c r="N143" s="629">
        <v>10</v>
      </c>
      <c r="O143" s="629">
        <v>46760</v>
      </c>
      <c r="P143" s="642">
        <v>0.69089834515366433</v>
      </c>
      <c r="Q143" s="630">
        <v>4676</v>
      </c>
    </row>
    <row r="144" spans="1:17" ht="14.4" customHeight="1" x14ac:dyDescent="0.3">
      <c r="A144" s="625" t="s">
        <v>525</v>
      </c>
      <c r="B144" s="626" t="s">
        <v>5150</v>
      </c>
      <c r="C144" s="626" t="s">
        <v>5195</v>
      </c>
      <c r="D144" s="626" t="s">
        <v>5402</v>
      </c>
      <c r="E144" s="626" t="s">
        <v>5401</v>
      </c>
      <c r="F144" s="629">
        <v>1</v>
      </c>
      <c r="G144" s="629">
        <v>5056</v>
      </c>
      <c r="H144" s="629">
        <v>1</v>
      </c>
      <c r="I144" s="629">
        <v>5056</v>
      </c>
      <c r="J144" s="629">
        <v>1</v>
      </c>
      <c r="K144" s="629">
        <v>5239</v>
      </c>
      <c r="L144" s="629">
        <v>1.0361946202531647</v>
      </c>
      <c r="M144" s="629">
        <v>5239</v>
      </c>
      <c r="N144" s="629">
        <v>1</v>
      </c>
      <c r="O144" s="629">
        <v>5239</v>
      </c>
      <c r="P144" s="642">
        <v>1.0361946202531647</v>
      </c>
      <c r="Q144" s="630">
        <v>5239</v>
      </c>
    </row>
    <row r="145" spans="1:17" ht="14.4" customHeight="1" x14ac:dyDescent="0.3">
      <c r="A145" s="625" t="s">
        <v>525</v>
      </c>
      <c r="B145" s="626" t="s">
        <v>5150</v>
      </c>
      <c r="C145" s="626" t="s">
        <v>5195</v>
      </c>
      <c r="D145" s="626" t="s">
        <v>5403</v>
      </c>
      <c r="E145" s="626" t="s">
        <v>5401</v>
      </c>
      <c r="F145" s="629">
        <v>13</v>
      </c>
      <c r="G145" s="629">
        <v>73047</v>
      </c>
      <c r="H145" s="629">
        <v>1</v>
      </c>
      <c r="I145" s="629">
        <v>5619</v>
      </c>
      <c r="J145" s="629">
        <v>4</v>
      </c>
      <c r="K145" s="629">
        <v>23292</v>
      </c>
      <c r="L145" s="629">
        <v>0.31886319766725535</v>
      </c>
      <c r="M145" s="629">
        <v>5823</v>
      </c>
      <c r="N145" s="629">
        <v>1</v>
      </c>
      <c r="O145" s="629">
        <v>5823</v>
      </c>
      <c r="P145" s="642">
        <v>7.9715799416813837E-2</v>
      </c>
      <c r="Q145" s="630">
        <v>5823</v>
      </c>
    </row>
    <row r="146" spans="1:17" ht="14.4" customHeight="1" x14ac:dyDescent="0.3">
      <c r="A146" s="625" t="s">
        <v>525</v>
      </c>
      <c r="B146" s="626" t="s">
        <v>5150</v>
      </c>
      <c r="C146" s="626" t="s">
        <v>5195</v>
      </c>
      <c r="D146" s="626" t="s">
        <v>5404</v>
      </c>
      <c r="E146" s="626" t="s">
        <v>5401</v>
      </c>
      <c r="F146" s="629">
        <v>2</v>
      </c>
      <c r="G146" s="629">
        <v>12306</v>
      </c>
      <c r="H146" s="629">
        <v>1</v>
      </c>
      <c r="I146" s="629">
        <v>6153</v>
      </c>
      <c r="J146" s="629"/>
      <c r="K146" s="629"/>
      <c r="L146" s="629"/>
      <c r="M146" s="629"/>
      <c r="N146" s="629">
        <v>1</v>
      </c>
      <c r="O146" s="629">
        <v>6376</v>
      </c>
      <c r="P146" s="642">
        <v>0.5181212416707297</v>
      </c>
      <c r="Q146" s="630">
        <v>6376</v>
      </c>
    </row>
    <row r="147" spans="1:17" ht="14.4" customHeight="1" x14ac:dyDescent="0.3">
      <c r="A147" s="625" t="s">
        <v>525</v>
      </c>
      <c r="B147" s="626" t="s">
        <v>5150</v>
      </c>
      <c r="C147" s="626" t="s">
        <v>5195</v>
      </c>
      <c r="D147" s="626" t="s">
        <v>5405</v>
      </c>
      <c r="E147" s="626" t="s">
        <v>5406</v>
      </c>
      <c r="F147" s="629">
        <v>139</v>
      </c>
      <c r="G147" s="629">
        <v>79508</v>
      </c>
      <c r="H147" s="629">
        <v>1</v>
      </c>
      <c r="I147" s="629">
        <v>572</v>
      </c>
      <c r="J147" s="629">
        <v>77</v>
      </c>
      <c r="K147" s="629">
        <v>45584</v>
      </c>
      <c r="L147" s="629">
        <v>0.57332595462091862</v>
      </c>
      <c r="M147" s="629">
        <v>592</v>
      </c>
      <c r="N147" s="629">
        <v>55</v>
      </c>
      <c r="O147" s="629">
        <v>32560</v>
      </c>
      <c r="P147" s="642">
        <v>0.4095185390149419</v>
      </c>
      <c r="Q147" s="630">
        <v>592</v>
      </c>
    </row>
    <row r="148" spans="1:17" ht="14.4" customHeight="1" x14ac:dyDescent="0.3">
      <c r="A148" s="625" t="s">
        <v>525</v>
      </c>
      <c r="B148" s="626" t="s">
        <v>5150</v>
      </c>
      <c r="C148" s="626" t="s">
        <v>5195</v>
      </c>
      <c r="D148" s="626" t="s">
        <v>5407</v>
      </c>
      <c r="E148" s="626" t="s">
        <v>5408</v>
      </c>
      <c r="F148" s="629">
        <v>1</v>
      </c>
      <c r="G148" s="629">
        <v>6362</v>
      </c>
      <c r="H148" s="629">
        <v>1</v>
      </c>
      <c r="I148" s="629">
        <v>6362</v>
      </c>
      <c r="J148" s="629">
        <v>1</v>
      </c>
      <c r="K148" s="629">
        <v>6593.35</v>
      </c>
      <c r="L148" s="629">
        <v>1.0363643508330713</v>
      </c>
      <c r="M148" s="629">
        <v>6593.35</v>
      </c>
      <c r="N148" s="629">
        <v>2</v>
      </c>
      <c r="O148" s="629">
        <v>13186.7</v>
      </c>
      <c r="P148" s="642">
        <v>2.0727287016661426</v>
      </c>
      <c r="Q148" s="630">
        <v>6593.35</v>
      </c>
    </row>
    <row r="149" spans="1:17" ht="14.4" customHeight="1" x14ac:dyDescent="0.3">
      <c r="A149" s="625" t="s">
        <v>525</v>
      </c>
      <c r="B149" s="626" t="s">
        <v>5150</v>
      </c>
      <c r="C149" s="626" t="s">
        <v>5195</v>
      </c>
      <c r="D149" s="626" t="s">
        <v>5409</v>
      </c>
      <c r="E149" s="626" t="s">
        <v>5408</v>
      </c>
      <c r="F149" s="629">
        <v>2</v>
      </c>
      <c r="G149" s="629">
        <v>8158</v>
      </c>
      <c r="H149" s="629">
        <v>1</v>
      </c>
      <c r="I149" s="629">
        <v>4079</v>
      </c>
      <c r="J149" s="629">
        <v>5</v>
      </c>
      <c r="K149" s="629">
        <v>21136.65</v>
      </c>
      <c r="L149" s="629">
        <v>2.5909107624417751</v>
      </c>
      <c r="M149" s="629">
        <v>4227.33</v>
      </c>
      <c r="N149" s="629">
        <v>4</v>
      </c>
      <c r="O149" s="629">
        <v>16909.32</v>
      </c>
      <c r="P149" s="642">
        <v>2.0727286099534199</v>
      </c>
      <c r="Q149" s="630">
        <v>4227.33</v>
      </c>
    </row>
    <row r="150" spans="1:17" ht="14.4" customHeight="1" x14ac:dyDescent="0.3">
      <c r="A150" s="625" t="s">
        <v>525</v>
      </c>
      <c r="B150" s="626" t="s">
        <v>5150</v>
      </c>
      <c r="C150" s="626" t="s">
        <v>5195</v>
      </c>
      <c r="D150" s="626" t="s">
        <v>5410</v>
      </c>
      <c r="E150" s="626" t="s">
        <v>5408</v>
      </c>
      <c r="F150" s="629">
        <v>7</v>
      </c>
      <c r="G150" s="629">
        <v>13366.5</v>
      </c>
      <c r="H150" s="629">
        <v>1</v>
      </c>
      <c r="I150" s="629">
        <v>1909.5</v>
      </c>
      <c r="J150" s="629">
        <v>3</v>
      </c>
      <c r="K150" s="629">
        <v>5936.82</v>
      </c>
      <c r="L150" s="629">
        <v>0.44415666030748513</v>
      </c>
      <c r="M150" s="629">
        <v>1978.9399999999998</v>
      </c>
      <c r="N150" s="629">
        <v>5</v>
      </c>
      <c r="O150" s="629">
        <v>9894.7000000000007</v>
      </c>
      <c r="P150" s="642">
        <v>0.74026110051247529</v>
      </c>
      <c r="Q150" s="630">
        <v>1978.94</v>
      </c>
    </row>
    <row r="151" spans="1:17" ht="14.4" customHeight="1" x14ac:dyDescent="0.3">
      <c r="A151" s="625" t="s">
        <v>525</v>
      </c>
      <c r="B151" s="626" t="s">
        <v>5150</v>
      </c>
      <c r="C151" s="626" t="s">
        <v>5195</v>
      </c>
      <c r="D151" s="626" t="s">
        <v>5411</v>
      </c>
      <c r="E151" s="626" t="s">
        <v>5412</v>
      </c>
      <c r="F151" s="629">
        <v>188</v>
      </c>
      <c r="G151" s="629">
        <v>2374816</v>
      </c>
      <c r="H151" s="629">
        <v>1</v>
      </c>
      <c r="I151" s="629">
        <v>12632</v>
      </c>
      <c r="J151" s="629">
        <v>161</v>
      </c>
      <c r="K151" s="629">
        <v>2107651</v>
      </c>
      <c r="L151" s="629">
        <v>0.88750075795345829</v>
      </c>
      <c r="M151" s="629">
        <v>13091</v>
      </c>
      <c r="N151" s="629">
        <v>185</v>
      </c>
      <c r="O151" s="629">
        <v>2421835</v>
      </c>
      <c r="P151" s="642">
        <v>1.019799007586272</v>
      </c>
      <c r="Q151" s="630">
        <v>13091</v>
      </c>
    </row>
    <row r="152" spans="1:17" ht="14.4" customHeight="1" x14ac:dyDescent="0.3">
      <c r="A152" s="625" t="s">
        <v>525</v>
      </c>
      <c r="B152" s="626" t="s">
        <v>5150</v>
      </c>
      <c r="C152" s="626" t="s">
        <v>5195</v>
      </c>
      <c r="D152" s="626" t="s">
        <v>5413</v>
      </c>
      <c r="E152" s="626" t="s">
        <v>5414</v>
      </c>
      <c r="F152" s="629">
        <v>8</v>
      </c>
      <c r="G152" s="629">
        <v>379672</v>
      </c>
      <c r="H152" s="629">
        <v>1</v>
      </c>
      <c r="I152" s="629">
        <v>47459</v>
      </c>
      <c r="J152" s="629">
        <v>6</v>
      </c>
      <c r="K152" s="629">
        <v>295108.68</v>
      </c>
      <c r="L152" s="629">
        <v>0.7772726985397922</v>
      </c>
      <c r="M152" s="629">
        <v>49184.78</v>
      </c>
      <c r="N152" s="629">
        <v>2</v>
      </c>
      <c r="O152" s="629">
        <v>98369.56</v>
      </c>
      <c r="P152" s="642">
        <v>0.25909089951326408</v>
      </c>
      <c r="Q152" s="630">
        <v>49184.78</v>
      </c>
    </row>
    <row r="153" spans="1:17" ht="14.4" customHeight="1" x14ac:dyDescent="0.3">
      <c r="A153" s="625" t="s">
        <v>525</v>
      </c>
      <c r="B153" s="626" t="s">
        <v>5150</v>
      </c>
      <c r="C153" s="626" t="s">
        <v>5195</v>
      </c>
      <c r="D153" s="626" t="s">
        <v>5415</v>
      </c>
      <c r="E153" s="626" t="s">
        <v>5416</v>
      </c>
      <c r="F153" s="629">
        <v>85</v>
      </c>
      <c r="G153" s="629">
        <v>211055</v>
      </c>
      <c r="H153" s="629">
        <v>1</v>
      </c>
      <c r="I153" s="629">
        <v>2483</v>
      </c>
      <c r="J153" s="629">
        <v>105</v>
      </c>
      <c r="K153" s="629">
        <v>270195.45</v>
      </c>
      <c r="L153" s="629">
        <v>1.2802134514699961</v>
      </c>
      <c r="M153" s="629">
        <v>2573.29</v>
      </c>
      <c r="N153" s="629">
        <v>24</v>
      </c>
      <c r="O153" s="629">
        <v>61758.96</v>
      </c>
      <c r="P153" s="642">
        <v>0.29262021747885619</v>
      </c>
      <c r="Q153" s="630">
        <v>2573.29</v>
      </c>
    </row>
    <row r="154" spans="1:17" ht="14.4" customHeight="1" x14ac:dyDescent="0.3">
      <c r="A154" s="625" t="s">
        <v>525</v>
      </c>
      <c r="B154" s="626" t="s">
        <v>5150</v>
      </c>
      <c r="C154" s="626" t="s">
        <v>5195</v>
      </c>
      <c r="D154" s="626" t="s">
        <v>5417</v>
      </c>
      <c r="E154" s="626" t="s">
        <v>5418</v>
      </c>
      <c r="F154" s="629">
        <v>1</v>
      </c>
      <c r="G154" s="629">
        <v>3358</v>
      </c>
      <c r="H154" s="629">
        <v>1</v>
      </c>
      <c r="I154" s="629">
        <v>3358</v>
      </c>
      <c r="J154" s="629"/>
      <c r="K154" s="629"/>
      <c r="L154" s="629"/>
      <c r="M154" s="629"/>
      <c r="N154" s="629"/>
      <c r="O154" s="629"/>
      <c r="P154" s="642"/>
      <c r="Q154" s="630"/>
    </row>
    <row r="155" spans="1:17" ht="14.4" customHeight="1" x14ac:dyDescent="0.3">
      <c r="A155" s="625" t="s">
        <v>525</v>
      </c>
      <c r="B155" s="626" t="s">
        <v>5150</v>
      </c>
      <c r="C155" s="626" t="s">
        <v>5195</v>
      </c>
      <c r="D155" s="626" t="s">
        <v>5419</v>
      </c>
      <c r="E155" s="626" t="s">
        <v>5418</v>
      </c>
      <c r="F155" s="629">
        <v>1</v>
      </c>
      <c r="G155" s="629">
        <v>6716</v>
      </c>
      <c r="H155" s="629">
        <v>1</v>
      </c>
      <c r="I155" s="629">
        <v>6716</v>
      </c>
      <c r="J155" s="629"/>
      <c r="K155" s="629"/>
      <c r="L155" s="629"/>
      <c r="M155" s="629"/>
      <c r="N155" s="629"/>
      <c r="O155" s="629"/>
      <c r="P155" s="642"/>
      <c r="Q155" s="630"/>
    </row>
    <row r="156" spans="1:17" ht="14.4" customHeight="1" x14ac:dyDescent="0.3">
      <c r="A156" s="625" t="s">
        <v>525</v>
      </c>
      <c r="B156" s="626" t="s">
        <v>5150</v>
      </c>
      <c r="C156" s="626" t="s">
        <v>5195</v>
      </c>
      <c r="D156" s="626" t="s">
        <v>5420</v>
      </c>
      <c r="E156" s="626" t="s">
        <v>5421</v>
      </c>
      <c r="F156" s="629">
        <v>5</v>
      </c>
      <c r="G156" s="629">
        <v>95560</v>
      </c>
      <c r="H156" s="629">
        <v>1</v>
      </c>
      <c r="I156" s="629">
        <v>19112</v>
      </c>
      <c r="J156" s="629">
        <v>7</v>
      </c>
      <c r="K156" s="629">
        <v>138648.85999999999</v>
      </c>
      <c r="L156" s="629">
        <v>1.4509089577228964</v>
      </c>
      <c r="M156" s="629">
        <v>19806.98</v>
      </c>
      <c r="N156" s="629"/>
      <c r="O156" s="629"/>
      <c r="P156" s="642"/>
      <c r="Q156" s="630"/>
    </row>
    <row r="157" spans="1:17" ht="14.4" customHeight="1" x14ac:dyDescent="0.3">
      <c r="A157" s="625" t="s">
        <v>525</v>
      </c>
      <c r="B157" s="626" t="s">
        <v>5150</v>
      </c>
      <c r="C157" s="626" t="s">
        <v>5195</v>
      </c>
      <c r="D157" s="626" t="s">
        <v>5422</v>
      </c>
      <c r="E157" s="626" t="s">
        <v>5421</v>
      </c>
      <c r="F157" s="629">
        <v>14</v>
      </c>
      <c r="G157" s="629">
        <v>243359.19999999998</v>
      </c>
      <c r="H157" s="629">
        <v>1</v>
      </c>
      <c r="I157" s="629">
        <v>17382.8</v>
      </c>
      <c r="J157" s="629">
        <v>16</v>
      </c>
      <c r="K157" s="629">
        <v>288238.40000000002</v>
      </c>
      <c r="L157" s="629">
        <v>1.1844154648766105</v>
      </c>
      <c r="M157" s="629">
        <v>18014.900000000001</v>
      </c>
      <c r="N157" s="629"/>
      <c r="O157" s="629"/>
      <c r="P157" s="642"/>
      <c r="Q157" s="630"/>
    </row>
    <row r="158" spans="1:17" ht="14.4" customHeight="1" x14ac:dyDescent="0.3">
      <c r="A158" s="625" t="s">
        <v>525</v>
      </c>
      <c r="B158" s="626" t="s">
        <v>5150</v>
      </c>
      <c r="C158" s="626" t="s">
        <v>5195</v>
      </c>
      <c r="D158" s="626" t="s">
        <v>5423</v>
      </c>
      <c r="E158" s="626" t="s">
        <v>5421</v>
      </c>
      <c r="F158" s="629">
        <v>5</v>
      </c>
      <c r="G158" s="629">
        <v>33993.5</v>
      </c>
      <c r="H158" s="629">
        <v>1</v>
      </c>
      <c r="I158" s="629">
        <v>6798.7</v>
      </c>
      <c r="J158" s="629">
        <v>6</v>
      </c>
      <c r="K158" s="629">
        <v>42275.58</v>
      </c>
      <c r="L158" s="629">
        <v>1.2436371659287806</v>
      </c>
      <c r="M158" s="629">
        <v>7045.93</v>
      </c>
      <c r="N158" s="629"/>
      <c r="O158" s="629"/>
      <c r="P158" s="642"/>
      <c r="Q158" s="630"/>
    </row>
    <row r="159" spans="1:17" ht="14.4" customHeight="1" x14ac:dyDescent="0.3">
      <c r="A159" s="625" t="s">
        <v>525</v>
      </c>
      <c r="B159" s="626" t="s">
        <v>5150</v>
      </c>
      <c r="C159" s="626" t="s">
        <v>5195</v>
      </c>
      <c r="D159" s="626" t="s">
        <v>5424</v>
      </c>
      <c r="E159" s="626" t="s">
        <v>5425</v>
      </c>
      <c r="F159" s="629"/>
      <c r="G159" s="629"/>
      <c r="H159" s="629"/>
      <c r="I159" s="629"/>
      <c r="J159" s="629">
        <v>2</v>
      </c>
      <c r="K159" s="629">
        <v>1592890.9</v>
      </c>
      <c r="L159" s="629"/>
      <c r="M159" s="629">
        <v>796445.45</v>
      </c>
      <c r="N159" s="629"/>
      <c r="O159" s="629"/>
      <c r="P159" s="642"/>
      <c r="Q159" s="630"/>
    </row>
    <row r="160" spans="1:17" ht="14.4" customHeight="1" x14ac:dyDescent="0.3">
      <c r="A160" s="625" t="s">
        <v>525</v>
      </c>
      <c r="B160" s="626" t="s">
        <v>5150</v>
      </c>
      <c r="C160" s="626" t="s">
        <v>5195</v>
      </c>
      <c r="D160" s="626" t="s">
        <v>5426</v>
      </c>
      <c r="E160" s="626" t="s">
        <v>5390</v>
      </c>
      <c r="F160" s="629">
        <v>52</v>
      </c>
      <c r="G160" s="629">
        <v>206284</v>
      </c>
      <c r="H160" s="629">
        <v>1</v>
      </c>
      <c r="I160" s="629">
        <v>3967</v>
      </c>
      <c r="J160" s="629">
        <v>54</v>
      </c>
      <c r="K160" s="629">
        <v>222007.5</v>
      </c>
      <c r="L160" s="629">
        <v>1.0762225863372825</v>
      </c>
      <c r="M160" s="629">
        <v>4111.25</v>
      </c>
      <c r="N160" s="629">
        <v>10</v>
      </c>
      <c r="O160" s="629">
        <v>41112.5</v>
      </c>
      <c r="P160" s="642">
        <v>0.19930047895134861</v>
      </c>
      <c r="Q160" s="630">
        <v>4111.25</v>
      </c>
    </row>
    <row r="161" spans="1:17" ht="14.4" customHeight="1" x14ac:dyDescent="0.3">
      <c r="A161" s="625" t="s">
        <v>525</v>
      </c>
      <c r="B161" s="626" t="s">
        <v>5150</v>
      </c>
      <c r="C161" s="626" t="s">
        <v>5195</v>
      </c>
      <c r="D161" s="626" t="s">
        <v>5427</v>
      </c>
      <c r="E161" s="626" t="s">
        <v>5390</v>
      </c>
      <c r="F161" s="629">
        <v>1</v>
      </c>
      <c r="G161" s="629">
        <v>4417</v>
      </c>
      <c r="H161" s="629">
        <v>1</v>
      </c>
      <c r="I161" s="629">
        <v>4417</v>
      </c>
      <c r="J161" s="629">
        <v>1</v>
      </c>
      <c r="K161" s="629">
        <v>4577.62</v>
      </c>
      <c r="L161" s="629">
        <v>1.0363640479963776</v>
      </c>
      <c r="M161" s="629">
        <v>4577.62</v>
      </c>
      <c r="N161" s="629"/>
      <c r="O161" s="629"/>
      <c r="P161" s="642"/>
      <c r="Q161" s="630"/>
    </row>
    <row r="162" spans="1:17" ht="14.4" customHeight="1" x14ac:dyDescent="0.3">
      <c r="A162" s="625" t="s">
        <v>525</v>
      </c>
      <c r="B162" s="626" t="s">
        <v>5150</v>
      </c>
      <c r="C162" s="626" t="s">
        <v>5195</v>
      </c>
      <c r="D162" s="626" t="s">
        <v>5428</v>
      </c>
      <c r="E162" s="626" t="s">
        <v>5429</v>
      </c>
      <c r="F162" s="629">
        <v>81</v>
      </c>
      <c r="G162" s="629">
        <v>143937</v>
      </c>
      <c r="H162" s="629">
        <v>1</v>
      </c>
      <c r="I162" s="629">
        <v>1777</v>
      </c>
      <c r="J162" s="629">
        <v>12</v>
      </c>
      <c r="K162" s="629">
        <v>22099.439999999999</v>
      </c>
      <c r="L162" s="629">
        <v>0.15353550511682193</v>
      </c>
      <c r="M162" s="629">
        <v>1841.62</v>
      </c>
      <c r="N162" s="629">
        <v>4</v>
      </c>
      <c r="O162" s="629">
        <v>7366.48</v>
      </c>
      <c r="P162" s="642">
        <v>5.117850170560731E-2</v>
      </c>
      <c r="Q162" s="630">
        <v>1841.62</v>
      </c>
    </row>
    <row r="163" spans="1:17" ht="14.4" customHeight="1" x14ac:dyDescent="0.3">
      <c r="A163" s="625" t="s">
        <v>525</v>
      </c>
      <c r="B163" s="626" t="s">
        <v>5150</v>
      </c>
      <c r="C163" s="626" t="s">
        <v>5195</v>
      </c>
      <c r="D163" s="626" t="s">
        <v>5430</v>
      </c>
      <c r="E163" s="626" t="s">
        <v>5429</v>
      </c>
      <c r="F163" s="629">
        <v>5</v>
      </c>
      <c r="G163" s="629">
        <v>78575</v>
      </c>
      <c r="H163" s="629">
        <v>1</v>
      </c>
      <c r="I163" s="629">
        <v>15715</v>
      </c>
      <c r="J163" s="629"/>
      <c r="K163" s="629"/>
      <c r="L163" s="629"/>
      <c r="M163" s="629"/>
      <c r="N163" s="629">
        <v>1</v>
      </c>
      <c r="O163" s="629">
        <v>16286.45</v>
      </c>
      <c r="P163" s="642">
        <v>0.2072726694241171</v>
      </c>
      <c r="Q163" s="630">
        <v>16286.45</v>
      </c>
    </row>
    <row r="164" spans="1:17" ht="14.4" customHeight="1" x14ac:dyDescent="0.3">
      <c r="A164" s="625" t="s">
        <v>525</v>
      </c>
      <c r="B164" s="626" t="s">
        <v>5150</v>
      </c>
      <c r="C164" s="626" t="s">
        <v>5195</v>
      </c>
      <c r="D164" s="626" t="s">
        <v>5431</v>
      </c>
      <c r="E164" s="626" t="s">
        <v>5429</v>
      </c>
      <c r="F164" s="629">
        <v>14</v>
      </c>
      <c r="G164" s="629">
        <v>420518</v>
      </c>
      <c r="H164" s="629">
        <v>1</v>
      </c>
      <c r="I164" s="629">
        <v>30037</v>
      </c>
      <c r="J164" s="629">
        <v>3</v>
      </c>
      <c r="K164" s="629">
        <v>93387.75</v>
      </c>
      <c r="L164" s="629">
        <v>0.22207788965038358</v>
      </c>
      <c r="M164" s="629">
        <v>31129.25</v>
      </c>
      <c r="N164" s="629"/>
      <c r="O164" s="629"/>
      <c r="P164" s="642"/>
      <c r="Q164" s="630"/>
    </row>
    <row r="165" spans="1:17" ht="14.4" customHeight="1" x14ac:dyDescent="0.3">
      <c r="A165" s="625" t="s">
        <v>525</v>
      </c>
      <c r="B165" s="626" t="s">
        <v>5150</v>
      </c>
      <c r="C165" s="626" t="s">
        <v>5195</v>
      </c>
      <c r="D165" s="626" t="s">
        <v>5432</v>
      </c>
      <c r="E165" s="626" t="s">
        <v>5433</v>
      </c>
      <c r="F165" s="629">
        <v>6</v>
      </c>
      <c r="G165" s="629">
        <v>34266</v>
      </c>
      <c r="H165" s="629">
        <v>1</v>
      </c>
      <c r="I165" s="629">
        <v>5711</v>
      </c>
      <c r="J165" s="629">
        <v>5</v>
      </c>
      <c r="K165" s="629">
        <v>29593.35</v>
      </c>
      <c r="L165" s="629">
        <v>0.86363596568026613</v>
      </c>
      <c r="M165" s="629">
        <v>5918.67</v>
      </c>
      <c r="N165" s="629">
        <v>7</v>
      </c>
      <c r="O165" s="629">
        <v>41430.689999999995</v>
      </c>
      <c r="P165" s="642">
        <v>1.2090903519523726</v>
      </c>
      <c r="Q165" s="630">
        <v>5918.6699999999992</v>
      </c>
    </row>
    <row r="166" spans="1:17" ht="14.4" customHeight="1" x14ac:dyDescent="0.3">
      <c r="A166" s="625" t="s">
        <v>525</v>
      </c>
      <c r="B166" s="626" t="s">
        <v>5150</v>
      </c>
      <c r="C166" s="626" t="s">
        <v>5195</v>
      </c>
      <c r="D166" s="626" t="s">
        <v>5434</v>
      </c>
      <c r="E166" s="626" t="s">
        <v>5433</v>
      </c>
      <c r="F166" s="629">
        <v>6</v>
      </c>
      <c r="G166" s="629">
        <v>47976</v>
      </c>
      <c r="H166" s="629">
        <v>1</v>
      </c>
      <c r="I166" s="629">
        <v>7996</v>
      </c>
      <c r="J166" s="629">
        <v>4</v>
      </c>
      <c r="K166" s="629">
        <v>33147.040000000001</v>
      </c>
      <c r="L166" s="629">
        <v>0.69090878772719699</v>
      </c>
      <c r="M166" s="629">
        <v>8286.76</v>
      </c>
      <c r="N166" s="629">
        <v>2</v>
      </c>
      <c r="O166" s="629">
        <v>16573.52</v>
      </c>
      <c r="P166" s="642">
        <v>0.3454543938635985</v>
      </c>
      <c r="Q166" s="630">
        <v>8286.76</v>
      </c>
    </row>
    <row r="167" spans="1:17" ht="14.4" customHeight="1" x14ac:dyDescent="0.3">
      <c r="A167" s="625" t="s">
        <v>525</v>
      </c>
      <c r="B167" s="626" t="s">
        <v>5150</v>
      </c>
      <c r="C167" s="626" t="s">
        <v>5195</v>
      </c>
      <c r="D167" s="626" t="s">
        <v>5435</v>
      </c>
      <c r="E167" s="626" t="s">
        <v>5433</v>
      </c>
      <c r="F167" s="629">
        <v>74</v>
      </c>
      <c r="G167" s="629">
        <v>206164</v>
      </c>
      <c r="H167" s="629">
        <v>1</v>
      </c>
      <c r="I167" s="629">
        <v>2786</v>
      </c>
      <c r="J167" s="629">
        <v>42</v>
      </c>
      <c r="K167" s="629">
        <v>121267.02</v>
      </c>
      <c r="L167" s="629">
        <v>0.58820657340757843</v>
      </c>
      <c r="M167" s="629">
        <v>2887.31</v>
      </c>
      <c r="N167" s="629">
        <v>38</v>
      </c>
      <c r="O167" s="629">
        <v>109717.78</v>
      </c>
      <c r="P167" s="642">
        <v>0.53218689974971378</v>
      </c>
      <c r="Q167" s="630">
        <v>2887.31</v>
      </c>
    </row>
    <row r="168" spans="1:17" ht="14.4" customHeight="1" x14ac:dyDescent="0.3">
      <c r="A168" s="625" t="s">
        <v>525</v>
      </c>
      <c r="B168" s="626" t="s">
        <v>5150</v>
      </c>
      <c r="C168" s="626" t="s">
        <v>5195</v>
      </c>
      <c r="D168" s="626" t="s">
        <v>5436</v>
      </c>
      <c r="E168" s="626" t="s">
        <v>5437</v>
      </c>
      <c r="F168" s="629">
        <v>30</v>
      </c>
      <c r="G168" s="629">
        <v>388080</v>
      </c>
      <c r="H168" s="629">
        <v>1</v>
      </c>
      <c r="I168" s="629">
        <v>12936</v>
      </c>
      <c r="J168" s="629">
        <v>22</v>
      </c>
      <c r="K168" s="629">
        <v>294940.79999999999</v>
      </c>
      <c r="L168" s="629">
        <v>0.76</v>
      </c>
      <c r="M168" s="629">
        <v>13406.4</v>
      </c>
      <c r="N168" s="629"/>
      <c r="O168" s="629"/>
      <c r="P168" s="642"/>
      <c r="Q168" s="630"/>
    </row>
    <row r="169" spans="1:17" ht="14.4" customHeight="1" x14ac:dyDescent="0.3">
      <c r="A169" s="625" t="s">
        <v>525</v>
      </c>
      <c r="B169" s="626" t="s">
        <v>5150</v>
      </c>
      <c r="C169" s="626" t="s">
        <v>5195</v>
      </c>
      <c r="D169" s="626" t="s">
        <v>5438</v>
      </c>
      <c r="E169" s="626" t="s">
        <v>5437</v>
      </c>
      <c r="F169" s="629"/>
      <c r="G169" s="629"/>
      <c r="H169" s="629"/>
      <c r="I169" s="629"/>
      <c r="J169" s="629">
        <v>4</v>
      </c>
      <c r="K169" s="629">
        <v>29685.599999999999</v>
      </c>
      <c r="L169" s="629"/>
      <c r="M169" s="629">
        <v>7421.4</v>
      </c>
      <c r="N169" s="629"/>
      <c r="O169" s="629"/>
      <c r="P169" s="642"/>
      <c r="Q169" s="630"/>
    </row>
    <row r="170" spans="1:17" ht="14.4" customHeight="1" x14ac:dyDescent="0.3">
      <c r="A170" s="625" t="s">
        <v>525</v>
      </c>
      <c r="B170" s="626" t="s">
        <v>5150</v>
      </c>
      <c r="C170" s="626" t="s">
        <v>5195</v>
      </c>
      <c r="D170" s="626" t="s">
        <v>5439</v>
      </c>
      <c r="E170" s="626" t="s">
        <v>5437</v>
      </c>
      <c r="F170" s="629">
        <v>45</v>
      </c>
      <c r="G170" s="629">
        <v>93150</v>
      </c>
      <c r="H170" s="629">
        <v>1</v>
      </c>
      <c r="I170" s="629">
        <v>2070</v>
      </c>
      <c r="J170" s="629">
        <v>66</v>
      </c>
      <c r="K170" s="629">
        <v>141587.81999999998</v>
      </c>
      <c r="L170" s="629">
        <v>1.5199980676328499</v>
      </c>
      <c r="M170" s="629">
        <v>2145.2699999999995</v>
      </c>
      <c r="N170" s="629">
        <v>6</v>
      </c>
      <c r="O170" s="629">
        <v>12871.62</v>
      </c>
      <c r="P170" s="642">
        <v>0.13818164251207729</v>
      </c>
      <c r="Q170" s="630">
        <v>2145.27</v>
      </c>
    </row>
    <row r="171" spans="1:17" ht="14.4" customHeight="1" x14ac:dyDescent="0.3">
      <c r="A171" s="625" t="s">
        <v>525</v>
      </c>
      <c r="B171" s="626" t="s">
        <v>5150</v>
      </c>
      <c r="C171" s="626" t="s">
        <v>5195</v>
      </c>
      <c r="D171" s="626" t="s">
        <v>5440</v>
      </c>
      <c r="E171" s="626" t="s">
        <v>5441</v>
      </c>
      <c r="F171" s="629">
        <v>39</v>
      </c>
      <c r="G171" s="629">
        <v>257790</v>
      </c>
      <c r="H171" s="629">
        <v>1</v>
      </c>
      <c r="I171" s="629">
        <v>6610</v>
      </c>
      <c r="J171" s="629">
        <v>30</v>
      </c>
      <c r="K171" s="629">
        <v>205510.8</v>
      </c>
      <c r="L171" s="629">
        <v>0.79720237402536942</v>
      </c>
      <c r="M171" s="629">
        <v>6850.36</v>
      </c>
      <c r="N171" s="629">
        <v>25</v>
      </c>
      <c r="O171" s="629">
        <v>171259</v>
      </c>
      <c r="P171" s="642">
        <v>0.66433531168780791</v>
      </c>
      <c r="Q171" s="630">
        <v>6850.36</v>
      </c>
    </row>
    <row r="172" spans="1:17" ht="14.4" customHeight="1" x14ac:dyDescent="0.3">
      <c r="A172" s="625" t="s">
        <v>525</v>
      </c>
      <c r="B172" s="626" t="s">
        <v>5150</v>
      </c>
      <c r="C172" s="626" t="s">
        <v>5195</v>
      </c>
      <c r="D172" s="626" t="s">
        <v>5442</v>
      </c>
      <c r="E172" s="626" t="s">
        <v>5441</v>
      </c>
      <c r="F172" s="629"/>
      <c r="G172" s="629"/>
      <c r="H172" s="629"/>
      <c r="I172" s="629"/>
      <c r="J172" s="629">
        <v>1</v>
      </c>
      <c r="K172" s="629">
        <v>4151.67</v>
      </c>
      <c r="L172" s="629"/>
      <c r="M172" s="629">
        <v>4151.67</v>
      </c>
      <c r="N172" s="629"/>
      <c r="O172" s="629"/>
      <c r="P172" s="642"/>
      <c r="Q172" s="630"/>
    </row>
    <row r="173" spans="1:17" ht="14.4" customHeight="1" x14ac:dyDescent="0.3">
      <c r="A173" s="625" t="s">
        <v>525</v>
      </c>
      <c r="B173" s="626" t="s">
        <v>5150</v>
      </c>
      <c r="C173" s="626" t="s">
        <v>5195</v>
      </c>
      <c r="D173" s="626" t="s">
        <v>5443</v>
      </c>
      <c r="E173" s="626" t="s">
        <v>5444</v>
      </c>
      <c r="F173" s="629">
        <v>7</v>
      </c>
      <c r="G173" s="629">
        <v>34713</v>
      </c>
      <c r="H173" s="629">
        <v>1</v>
      </c>
      <c r="I173" s="629">
        <v>4959</v>
      </c>
      <c r="J173" s="629">
        <v>6</v>
      </c>
      <c r="K173" s="629">
        <v>29754</v>
      </c>
      <c r="L173" s="629">
        <v>0.8571428571428571</v>
      </c>
      <c r="M173" s="629">
        <v>4959</v>
      </c>
      <c r="N173" s="629">
        <v>3</v>
      </c>
      <c r="O173" s="629">
        <v>14877</v>
      </c>
      <c r="P173" s="642">
        <v>0.42857142857142855</v>
      </c>
      <c r="Q173" s="630">
        <v>4959</v>
      </c>
    </row>
    <row r="174" spans="1:17" ht="14.4" customHeight="1" x14ac:dyDescent="0.3">
      <c r="A174" s="625" t="s">
        <v>525</v>
      </c>
      <c r="B174" s="626" t="s">
        <v>5150</v>
      </c>
      <c r="C174" s="626" t="s">
        <v>5195</v>
      </c>
      <c r="D174" s="626" t="s">
        <v>5445</v>
      </c>
      <c r="E174" s="626" t="s">
        <v>5446</v>
      </c>
      <c r="F174" s="629">
        <v>3</v>
      </c>
      <c r="G174" s="629">
        <v>252348</v>
      </c>
      <c r="H174" s="629">
        <v>1</v>
      </c>
      <c r="I174" s="629">
        <v>84116</v>
      </c>
      <c r="J174" s="629"/>
      <c r="K174" s="629"/>
      <c r="L174" s="629"/>
      <c r="M174" s="629"/>
      <c r="N174" s="629"/>
      <c r="O174" s="629"/>
      <c r="P174" s="642"/>
      <c r="Q174" s="630"/>
    </row>
    <row r="175" spans="1:17" ht="14.4" customHeight="1" x14ac:dyDescent="0.3">
      <c r="A175" s="625" t="s">
        <v>525</v>
      </c>
      <c r="B175" s="626" t="s">
        <v>5150</v>
      </c>
      <c r="C175" s="626" t="s">
        <v>5195</v>
      </c>
      <c r="D175" s="626" t="s">
        <v>5447</v>
      </c>
      <c r="E175" s="626" t="s">
        <v>5448</v>
      </c>
      <c r="F175" s="629"/>
      <c r="G175" s="629"/>
      <c r="H175" s="629"/>
      <c r="I175" s="629"/>
      <c r="J175" s="629"/>
      <c r="K175" s="629"/>
      <c r="L175" s="629"/>
      <c r="M175" s="629"/>
      <c r="N175" s="629">
        <v>2</v>
      </c>
      <c r="O175" s="629">
        <v>12740</v>
      </c>
      <c r="P175" s="642"/>
      <c r="Q175" s="630">
        <v>6370</v>
      </c>
    </row>
    <row r="176" spans="1:17" ht="14.4" customHeight="1" x14ac:dyDescent="0.3">
      <c r="A176" s="625" t="s">
        <v>525</v>
      </c>
      <c r="B176" s="626" t="s">
        <v>5150</v>
      </c>
      <c r="C176" s="626" t="s">
        <v>5195</v>
      </c>
      <c r="D176" s="626" t="s">
        <v>5449</v>
      </c>
      <c r="E176" s="626" t="s">
        <v>5448</v>
      </c>
      <c r="F176" s="629"/>
      <c r="G176" s="629"/>
      <c r="H176" s="629"/>
      <c r="I176" s="629"/>
      <c r="J176" s="629"/>
      <c r="K176" s="629"/>
      <c r="L176" s="629"/>
      <c r="M176" s="629"/>
      <c r="N176" s="629">
        <v>4</v>
      </c>
      <c r="O176" s="629">
        <v>45432</v>
      </c>
      <c r="P176" s="642"/>
      <c r="Q176" s="630">
        <v>11358</v>
      </c>
    </row>
    <row r="177" spans="1:17" ht="14.4" customHeight="1" x14ac:dyDescent="0.3">
      <c r="A177" s="625" t="s">
        <v>525</v>
      </c>
      <c r="B177" s="626" t="s">
        <v>5150</v>
      </c>
      <c r="C177" s="626" t="s">
        <v>5195</v>
      </c>
      <c r="D177" s="626" t="s">
        <v>5450</v>
      </c>
      <c r="E177" s="626" t="s">
        <v>5451</v>
      </c>
      <c r="F177" s="629">
        <v>1</v>
      </c>
      <c r="G177" s="629">
        <v>481621</v>
      </c>
      <c r="H177" s="629">
        <v>1</v>
      </c>
      <c r="I177" s="629">
        <v>481621</v>
      </c>
      <c r="J177" s="629">
        <v>1</v>
      </c>
      <c r="K177" s="629">
        <v>499134.49</v>
      </c>
      <c r="L177" s="629">
        <v>1.0363636344760714</v>
      </c>
      <c r="M177" s="629">
        <v>499134.49</v>
      </c>
      <c r="N177" s="629">
        <v>2</v>
      </c>
      <c r="O177" s="629">
        <v>998268.98</v>
      </c>
      <c r="P177" s="642">
        <v>2.0727272689521428</v>
      </c>
      <c r="Q177" s="630">
        <v>499134.49</v>
      </c>
    </row>
    <row r="178" spans="1:17" ht="14.4" customHeight="1" x14ac:dyDescent="0.3">
      <c r="A178" s="625" t="s">
        <v>525</v>
      </c>
      <c r="B178" s="626" t="s">
        <v>5150</v>
      </c>
      <c r="C178" s="626" t="s">
        <v>5195</v>
      </c>
      <c r="D178" s="626" t="s">
        <v>5452</v>
      </c>
      <c r="E178" s="626" t="s">
        <v>5448</v>
      </c>
      <c r="F178" s="629"/>
      <c r="G178" s="629"/>
      <c r="H178" s="629"/>
      <c r="I178" s="629"/>
      <c r="J178" s="629"/>
      <c r="K178" s="629"/>
      <c r="L178" s="629"/>
      <c r="M178" s="629"/>
      <c r="N178" s="629">
        <v>4</v>
      </c>
      <c r="O178" s="629">
        <v>30880</v>
      </c>
      <c r="P178" s="642"/>
      <c r="Q178" s="630">
        <v>7720</v>
      </c>
    </row>
    <row r="179" spans="1:17" ht="14.4" customHeight="1" x14ac:dyDescent="0.3">
      <c r="A179" s="625" t="s">
        <v>525</v>
      </c>
      <c r="B179" s="626" t="s">
        <v>5150</v>
      </c>
      <c r="C179" s="626" t="s">
        <v>5195</v>
      </c>
      <c r="D179" s="626" t="s">
        <v>5453</v>
      </c>
      <c r="E179" s="626" t="s">
        <v>5448</v>
      </c>
      <c r="F179" s="629">
        <v>2</v>
      </c>
      <c r="G179" s="629">
        <v>21030</v>
      </c>
      <c r="H179" s="629">
        <v>1</v>
      </c>
      <c r="I179" s="629">
        <v>10515</v>
      </c>
      <c r="J179" s="629"/>
      <c r="K179" s="629"/>
      <c r="L179" s="629"/>
      <c r="M179" s="629"/>
      <c r="N179" s="629"/>
      <c r="O179" s="629"/>
      <c r="P179" s="642"/>
      <c r="Q179" s="630"/>
    </row>
    <row r="180" spans="1:17" ht="14.4" customHeight="1" x14ac:dyDescent="0.3">
      <c r="A180" s="625" t="s">
        <v>525</v>
      </c>
      <c r="B180" s="626" t="s">
        <v>5150</v>
      </c>
      <c r="C180" s="626" t="s">
        <v>5195</v>
      </c>
      <c r="D180" s="626" t="s">
        <v>5454</v>
      </c>
      <c r="E180" s="626" t="s">
        <v>5455</v>
      </c>
      <c r="F180" s="629">
        <v>12</v>
      </c>
      <c r="G180" s="629">
        <v>94176</v>
      </c>
      <c r="H180" s="629">
        <v>1</v>
      </c>
      <c r="I180" s="629">
        <v>7848</v>
      </c>
      <c r="J180" s="629">
        <v>30</v>
      </c>
      <c r="K180" s="629">
        <v>243990</v>
      </c>
      <c r="L180" s="629">
        <v>2.5907874617737003</v>
      </c>
      <c r="M180" s="629">
        <v>8133</v>
      </c>
      <c r="N180" s="629">
        <v>348</v>
      </c>
      <c r="O180" s="629">
        <v>2830284</v>
      </c>
      <c r="P180" s="642">
        <v>30.053134556574925</v>
      </c>
      <c r="Q180" s="630">
        <v>8133</v>
      </c>
    </row>
    <row r="181" spans="1:17" ht="14.4" customHeight="1" x14ac:dyDescent="0.3">
      <c r="A181" s="625" t="s">
        <v>525</v>
      </c>
      <c r="B181" s="626" t="s">
        <v>5150</v>
      </c>
      <c r="C181" s="626" t="s">
        <v>5195</v>
      </c>
      <c r="D181" s="626" t="s">
        <v>5456</v>
      </c>
      <c r="E181" s="626" t="s">
        <v>5457</v>
      </c>
      <c r="F181" s="629"/>
      <c r="G181" s="629"/>
      <c r="H181" s="629"/>
      <c r="I181" s="629"/>
      <c r="J181" s="629">
        <v>2</v>
      </c>
      <c r="K181" s="629">
        <v>12492</v>
      </c>
      <c r="L181" s="629"/>
      <c r="M181" s="629">
        <v>6246</v>
      </c>
      <c r="N181" s="629">
        <v>7</v>
      </c>
      <c r="O181" s="629">
        <v>43722</v>
      </c>
      <c r="P181" s="642"/>
      <c r="Q181" s="630">
        <v>6246</v>
      </c>
    </row>
    <row r="182" spans="1:17" ht="14.4" customHeight="1" x14ac:dyDescent="0.3">
      <c r="A182" s="625" t="s">
        <v>525</v>
      </c>
      <c r="B182" s="626" t="s">
        <v>5150</v>
      </c>
      <c r="C182" s="626" t="s">
        <v>5195</v>
      </c>
      <c r="D182" s="626" t="s">
        <v>5458</v>
      </c>
      <c r="E182" s="626" t="s">
        <v>5455</v>
      </c>
      <c r="F182" s="629">
        <v>50</v>
      </c>
      <c r="G182" s="629">
        <v>277400</v>
      </c>
      <c r="H182" s="629">
        <v>1</v>
      </c>
      <c r="I182" s="629">
        <v>5548</v>
      </c>
      <c r="J182" s="629">
        <v>123</v>
      </c>
      <c r="K182" s="629">
        <v>688200.76</v>
      </c>
      <c r="L182" s="629">
        <v>2.4808967555875991</v>
      </c>
      <c r="M182" s="629">
        <v>5595.1281300813007</v>
      </c>
      <c r="N182" s="629">
        <v>144</v>
      </c>
      <c r="O182" s="629">
        <v>827856</v>
      </c>
      <c r="P182" s="642">
        <v>2.9843403028118241</v>
      </c>
      <c r="Q182" s="630">
        <v>5749</v>
      </c>
    </row>
    <row r="183" spans="1:17" ht="14.4" customHeight="1" x14ac:dyDescent="0.3">
      <c r="A183" s="625" t="s">
        <v>525</v>
      </c>
      <c r="B183" s="626" t="s">
        <v>5150</v>
      </c>
      <c r="C183" s="626" t="s">
        <v>5195</v>
      </c>
      <c r="D183" s="626" t="s">
        <v>5459</v>
      </c>
      <c r="E183" s="626" t="s">
        <v>5457</v>
      </c>
      <c r="F183" s="629">
        <v>115</v>
      </c>
      <c r="G183" s="629">
        <v>302105</v>
      </c>
      <c r="H183" s="629">
        <v>1</v>
      </c>
      <c r="I183" s="629">
        <v>2627</v>
      </c>
      <c r="J183" s="629">
        <v>267</v>
      </c>
      <c r="K183" s="629">
        <v>719649</v>
      </c>
      <c r="L183" s="629">
        <v>2.3821154896476391</v>
      </c>
      <c r="M183" s="629">
        <v>2695.3146067415732</v>
      </c>
      <c r="N183" s="629">
        <v>353</v>
      </c>
      <c r="O183" s="629">
        <v>960866</v>
      </c>
      <c r="P183" s="642">
        <v>3.180569669485775</v>
      </c>
      <c r="Q183" s="630">
        <v>2722</v>
      </c>
    </row>
    <row r="184" spans="1:17" ht="14.4" customHeight="1" x14ac:dyDescent="0.3">
      <c r="A184" s="625" t="s">
        <v>525</v>
      </c>
      <c r="B184" s="626" t="s">
        <v>5150</v>
      </c>
      <c r="C184" s="626" t="s">
        <v>5195</v>
      </c>
      <c r="D184" s="626" t="s">
        <v>5460</v>
      </c>
      <c r="E184" s="626" t="s">
        <v>5461</v>
      </c>
      <c r="F184" s="629">
        <v>2</v>
      </c>
      <c r="G184" s="629">
        <v>12300</v>
      </c>
      <c r="H184" s="629">
        <v>1</v>
      </c>
      <c r="I184" s="629">
        <v>6150</v>
      </c>
      <c r="J184" s="629">
        <v>6</v>
      </c>
      <c r="K184" s="629">
        <v>38241.840000000004</v>
      </c>
      <c r="L184" s="629">
        <v>3.1090926829268297</v>
      </c>
      <c r="M184" s="629">
        <v>6373.64</v>
      </c>
      <c r="N184" s="629"/>
      <c r="O184" s="629"/>
      <c r="P184" s="642"/>
      <c r="Q184" s="630"/>
    </row>
    <row r="185" spans="1:17" ht="14.4" customHeight="1" x14ac:dyDescent="0.3">
      <c r="A185" s="625" t="s">
        <v>525</v>
      </c>
      <c r="B185" s="626" t="s">
        <v>5150</v>
      </c>
      <c r="C185" s="626" t="s">
        <v>5195</v>
      </c>
      <c r="D185" s="626" t="s">
        <v>5462</v>
      </c>
      <c r="E185" s="626" t="s">
        <v>5461</v>
      </c>
      <c r="F185" s="629">
        <v>17</v>
      </c>
      <c r="G185" s="629">
        <v>101099</v>
      </c>
      <c r="H185" s="629">
        <v>1</v>
      </c>
      <c r="I185" s="629">
        <v>5947</v>
      </c>
      <c r="J185" s="629">
        <v>25</v>
      </c>
      <c r="K185" s="629">
        <v>154081.25</v>
      </c>
      <c r="L185" s="629">
        <v>1.5240630471122365</v>
      </c>
      <c r="M185" s="629">
        <v>6163.25</v>
      </c>
      <c r="N185" s="629">
        <v>50</v>
      </c>
      <c r="O185" s="629">
        <v>308162.5</v>
      </c>
      <c r="P185" s="642">
        <v>3.048126094224473</v>
      </c>
      <c r="Q185" s="630">
        <v>6163.25</v>
      </c>
    </row>
    <row r="186" spans="1:17" ht="14.4" customHeight="1" x14ac:dyDescent="0.3">
      <c r="A186" s="625" t="s">
        <v>525</v>
      </c>
      <c r="B186" s="626" t="s">
        <v>5150</v>
      </c>
      <c r="C186" s="626" t="s">
        <v>5195</v>
      </c>
      <c r="D186" s="626" t="s">
        <v>5463</v>
      </c>
      <c r="E186" s="626" t="s">
        <v>5461</v>
      </c>
      <c r="F186" s="629">
        <v>19</v>
      </c>
      <c r="G186" s="629">
        <v>19646</v>
      </c>
      <c r="H186" s="629">
        <v>1</v>
      </c>
      <c r="I186" s="629">
        <v>1034</v>
      </c>
      <c r="J186" s="629">
        <v>35</v>
      </c>
      <c r="K186" s="629">
        <v>37506</v>
      </c>
      <c r="L186" s="629">
        <v>1.9090909090909092</v>
      </c>
      <c r="M186" s="629">
        <v>1071.5999999999999</v>
      </c>
      <c r="N186" s="629">
        <v>58</v>
      </c>
      <c r="O186" s="629">
        <v>62152.800000000003</v>
      </c>
      <c r="P186" s="642">
        <v>3.1636363636363636</v>
      </c>
      <c r="Q186" s="630">
        <v>1071.6000000000001</v>
      </c>
    </row>
    <row r="187" spans="1:17" ht="14.4" customHeight="1" x14ac:dyDescent="0.3">
      <c r="A187" s="625" t="s">
        <v>525</v>
      </c>
      <c r="B187" s="626" t="s">
        <v>5150</v>
      </c>
      <c r="C187" s="626" t="s">
        <v>5195</v>
      </c>
      <c r="D187" s="626" t="s">
        <v>5464</v>
      </c>
      <c r="E187" s="626" t="s">
        <v>5465</v>
      </c>
      <c r="F187" s="629">
        <v>14</v>
      </c>
      <c r="G187" s="629">
        <v>231798</v>
      </c>
      <c r="H187" s="629">
        <v>1</v>
      </c>
      <c r="I187" s="629">
        <v>16557</v>
      </c>
      <c r="J187" s="629">
        <v>38</v>
      </c>
      <c r="K187" s="629">
        <v>652044.66</v>
      </c>
      <c r="L187" s="629">
        <v>2.8129865658892657</v>
      </c>
      <c r="M187" s="629">
        <v>17159.07</v>
      </c>
      <c r="N187" s="629">
        <v>29</v>
      </c>
      <c r="O187" s="629">
        <v>497613.03</v>
      </c>
      <c r="P187" s="642">
        <v>2.1467529055470713</v>
      </c>
      <c r="Q187" s="630">
        <v>17159.07</v>
      </c>
    </row>
    <row r="188" spans="1:17" ht="14.4" customHeight="1" x14ac:dyDescent="0.3">
      <c r="A188" s="625" t="s">
        <v>525</v>
      </c>
      <c r="B188" s="626" t="s">
        <v>5150</v>
      </c>
      <c r="C188" s="626" t="s">
        <v>5195</v>
      </c>
      <c r="D188" s="626" t="s">
        <v>5466</v>
      </c>
      <c r="E188" s="626" t="s">
        <v>5467</v>
      </c>
      <c r="F188" s="629">
        <v>6</v>
      </c>
      <c r="G188" s="629">
        <v>362760</v>
      </c>
      <c r="H188" s="629">
        <v>1</v>
      </c>
      <c r="I188" s="629">
        <v>60460</v>
      </c>
      <c r="J188" s="629">
        <v>5</v>
      </c>
      <c r="K188" s="629">
        <v>313290</v>
      </c>
      <c r="L188" s="629">
        <v>0.8636288455176977</v>
      </c>
      <c r="M188" s="629">
        <v>62658</v>
      </c>
      <c r="N188" s="629">
        <v>7</v>
      </c>
      <c r="O188" s="629">
        <v>438606</v>
      </c>
      <c r="P188" s="642">
        <v>1.2090803837247768</v>
      </c>
      <c r="Q188" s="630">
        <v>62658</v>
      </c>
    </row>
    <row r="189" spans="1:17" ht="14.4" customHeight="1" x14ac:dyDescent="0.3">
      <c r="A189" s="625" t="s">
        <v>525</v>
      </c>
      <c r="B189" s="626" t="s">
        <v>5150</v>
      </c>
      <c r="C189" s="626" t="s">
        <v>5195</v>
      </c>
      <c r="D189" s="626" t="s">
        <v>5468</v>
      </c>
      <c r="E189" s="626" t="s">
        <v>5469</v>
      </c>
      <c r="F189" s="629">
        <v>16</v>
      </c>
      <c r="G189" s="629">
        <v>106480</v>
      </c>
      <c r="H189" s="629">
        <v>1</v>
      </c>
      <c r="I189" s="629">
        <v>6655</v>
      </c>
      <c r="J189" s="629">
        <v>24</v>
      </c>
      <c r="K189" s="629">
        <v>165528</v>
      </c>
      <c r="L189" s="629">
        <v>1.5545454545454545</v>
      </c>
      <c r="M189" s="629">
        <v>6897</v>
      </c>
      <c r="N189" s="629">
        <v>2</v>
      </c>
      <c r="O189" s="629">
        <v>13794</v>
      </c>
      <c r="P189" s="642">
        <v>0.12954545454545455</v>
      </c>
      <c r="Q189" s="630">
        <v>6897</v>
      </c>
    </row>
    <row r="190" spans="1:17" ht="14.4" customHeight="1" x14ac:dyDescent="0.3">
      <c r="A190" s="625" t="s">
        <v>525</v>
      </c>
      <c r="B190" s="626" t="s">
        <v>5150</v>
      </c>
      <c r="C190" s="626" t="s">
        <v>5195</v>
      </c>
      <c r="D190" s="626" t="s">
        <v>5470</v>
      </c>
      <c r="E190" s="626" t="s">
        <v>5469</v>
      </c>
      <c r="F190" s="629">
        <v>2</v>
      </c>
      <c r="G190" s="629">
        <v>18086</v>
      </c>
      <c r="H190" s="629">
        <v>1</v>
      </c>
      <c r="I190" s="629">
        <v>9043</v>
      </c>
      <c r="J190" s="629">
        <v>5</v>
      </c>
      <c r="K190" s="629">
        <v>46859.199999999997</v>
      </c>
      <c r="L190" s="629">
        <v>2.5909100962070108</v>
      </c>
      <c r="M190" s="629">
        <v>9371.84</v>
      </c>
      <c r="N190" s="629"/>
      <c r="O190" s="629"/>
      <c r="P190" s="642"/>
      <c r="Q190" s="630"/>
    </row>
    <row r="191" spans="1:17" ht="14.4" customHeight="1" x14ac:dyDescent="0.3">
      <c r="A191" s="625" t="s">
        <v>525</v>
      </c>
      <c r="B191" s="626" t="s">
        <v>5150</v>
      </c>
      <c r="C191" s="626" t="s">
        <v>5195</v>
      </c>
      <c r="D191" s="626" t="s">
        <v>5471</v>
      </c>
      <c r="E191" s="626" t="s">
        <v>5472</v>
      </c>
      <c r="F191" s="629">
        <v>14</v>
      </c>
      <c r="G191" s="629">
        <v>273840</v>
      </c>
      <c r="H191" s="629">
        <v>1</v>
      </c>
      <c r="I191" s="629">
        <v>19560</v>
      </c>
      <c r="J191" s="629">
        <v>7</v>
      </c>
      <c r="K191" s="629">
        <v>136920</v>
      </c>
      <c r="L191" s="629">
        <v>0.5</v>
      </c>
      <c r="M191" s="629">
        <v>19560</v>
      </c>
      <c r="N191" s="629">
        <v>9</v>
      </c>
      <c r="O191" s="629">
        <v>176040</v>
      </c>
      <c r="P191" s="642">
        <v>0.6428571428571429</v>
      </c>
      <c r="Q191" s="630">
        <v>19560</v>
      </c>
    </row>
    <row r="192" spans="1:17" ht="14.4" customHeight="1" x14ac:dyDescent="0.3">
      <c r="A192" s="625" t="s">
        <v>525</v>
      </c>
      <c r="B192" s="626" t="s">
        <v>5150</v>
      </c>
      <c r="C192" s="626" t="s">
        <v>5195</v>
      </c>
      <c r="D192" s="626" t="s">
        <v>5473</v>
      </c>
      <c r="E192" s="626" t="s">
        <v>5474</v>
      </c>
      <c r="F192" s="629">
        <v>2</v>
      </c>
      <c r="G192" s="629">
        <v>6026</v>
      </c>
      <c r="H192" s="629">
        <v>1</v>
      </c>
      <c r="I192" s="629">
        <v>3013</v>
      </c>
      <c r="J192" s="629">
        <v>3</v>
      </c>
      <c r="K192" s="629">
        <v>9367.68</v>
      </c>
      <c r="L192" s="629">
        <v>1.5545436442084302</v>
      </c>
      <c r="M192" s="629">
        <v>3122.56</v>
      </c>
      <c r="N192" s="629">
        <v>1</v>
      </c>
      <c r="O192" s="629">
        <v>3122.56</v>
      </c>
      <c r="P192" s="642">
        <v>0.51818121473614343</v>
      </c>
      <c r="Q192" s="630">
        <v>3122.56</v>
      </c>
    </row>
    <row r="193" spans="1:17" ht="14.4" customHeight="1" x14ac:dyDescent="0.3">
      <c r="A193" s="625" t="s">
        <v>525</v>
      </c>
      <c r="B193" s="626" t="s">
        <v>5150</v>
      </c>
      <c r="C193" s="626" t="s">
        <v>5195</v>
      </c>
      <c r="D193" s="626" t="s">
        <v>5475</v>
      </c>
      <c r="E193" s="626" t="s">
        <v>5474</v>
      </c>
      <c r="F193" s="629"/>
      <c r="G193" s="629"/>
      <c r="H193" s="629"/>
      <c r="I193" s="629"/>
      <c r="J193" s="629"/>
      <c r="K193" s="629"/>
      <c r="L193" s="629"/>
      <c r="M193" s="629"/>
      <c r="N193" s="629">
        <v>3</v>
      </c>
      <c r="O193" s="629">
        <v>10598.880000000001</v>
      </c>
      <c r="P193" s="642"/>
      <c r="Q193" s="630">
        <v>3532.9600000000005</v>
      </c>
    </row>
    <row r="194" spans="1:17" ht="14.4" customHeight="1" x14ac:dyDescent="0.3">
      <c r="A194" s="625" t="s">
        <v>525</v>
      </c>
      <c r="B194" s="626" t="s">
        <v>5150</v>
      </c>
      <c r="C194" s="626" t="s">
        <v>5195</v>
      </c>
      <c r="D194" s="626" t="s">
        <v>5476</v>
      </c>
      <c r="E194" s="626" t="s">
        <v>5474</v>
      </c>
      <c r="F194" s="629">
        <v>1</v>
      </c>
      <c r="G194" s="629">
        <v>5631</v>
      </c>
      <c r="H194" s="629">
        <v>1</v>
      </c>
      <c r="I194" s="629">
        <v>5631</v>
      </c>
      <c r="J194" s="629">
        <v>1</v>
      </c>
      <c r="K194" s="629">
        <v>5835.76</v>
      </c>
      <c r="L194" s="629">
        <v>1.0363629905878176</v>
      </c>
      <c r="M194" s="629">
        <v>5835.76</v>
      </c>
      <c r="N194" s="629">
        <v>7</v>
      </c>
      <c r="O194" s="629">
        <v>40850.32</v>
      </c>
      <c r="P194" s="642">
        <v>7.254540934114722</v>
      </c>
      <c r="Q194" s="630">
        <v>5835.76</v>
      </c>
    </row>
    <row r="195" spans="1:17" ht="14.4" customHeight="1" x14ac:dyDescent="0.3">
      <c r="A195" s="625" t="s">
        <v>525</v>
      </c>
      <c r="B195" s="626" t="s">
        <v>5150</v>
      </c>
      <c r="C195" s="626" t="s">
        <v>5195</v>
      </c>
      <c r="D195" s="626" t="s">
        <v>5477</v>
      </c>
      <c r="E195" s="626" t="s">
        <v>5474</v>
      </c>
      <c r="F195" s="629"/>
      <c r="G195" s="629"/>
      <c r="H195" s="629"/>
      <c r="I195" s="629"/>
      <c r="J195" s="629"/>
      <c r="K195" s="629"/>
      <c r="L195" s="629"/>
      <c r="M195" s="629"/>
      <c r="N195" s="629">
        <v>2</v>
      </c>
      <c r="O195" s="629">
        <v>6475.2</v>
      </c>
      <c r="P195" s="642"/>
      <c r="Q195" s="630">
        <v>3237.6</v>
      </c>
    </row>
    <row r="196" spans="1:17" ht="14.4" customHeight="1" x14ac:dyDescent="0.3">
      <c r="A196" s="625" t="s">
        <v>525</v>
      </c>
      <c r="B196" s="626" t="s">
        <v>5150</v>
      </c>
      <c r="C196" s="626" t="s">
        <v>5195</v>
      </c>
      <c r="D196" s="626" t="s">
        <v>5478</v>
      </c>
      <c r="E196" s="626" t="s">
        <v>5474</v>
      </c>
      <c r="F196" s="629"/>
      <c r="G196" s="629"/>
      <c r="H196" s="629"/>
      <c r="I196" s="629"/>
      <c r="J196" s="629">
        <v>1</v>
      </c>
      <c r="K196" s="629">
        <v>5825.4</v>
      </c>
      <c r="L196" s="629"/>
      <c r="M196" s="629">
        <v>5825.4</v>
      </c>
      <c r="N196" s="629"/>
      <c r="O196" s="629"/>
      <c r="P196" s="642"/>
      <c r="Q196" s="630"/>
    </row>
    <row r="197" spans="1:17" ht="14.4" customHeight="1" x14ac:dyDescent="0.3">
      <c r="A197" s="625" t="s">
        <v>525</v>
      </c>
      <c r="B197" s="626" t="s">
        <v>5150</v>
      </c>
      <c r="C197" s="626" t="s">
        <v>5195</v>
      </c>
      <c r="D197" s="626" t="s">
        <v>5479</v>
      </c>
      <c r="E197" s="626" t="s">
        <v>5474</v>
      </c>
      <c r="F197" s="629">
        <v>9</v>
      </c>
      <c r="G197" s="629">
        <v>74952</v>
      </c>
      <c r="H197" s="629">
        <v>1</v>
      </c>
      <c r="I197" s="629">
        <v>8328</v>
      </c>
      <c r="J197" s="629">
        <v>1</v>
      </c>
      <c r="K197" s="629">
        <v>8630.84</v>
      </c>
      <c r="L197" s="629">
        <v>0.11515156366741382</v>
      </c>
      <c r="M197" s="629">
        <v>8630.84</v>
      </c>
      <c r="N197" s="629">
        <v>6</v>
      </c>
      <c r="O197" s="629">
        <v>51785.04</v>
      </c>
      <c r="P197" s="642">
        <v>0.69090938200448293</v>
      </c>
      <c r="Q197" s="630">
        <v>8630.84</v>
      </c>
    </row>
    <row r="198" spans="1:17" ht="14.4" customHeight="1" x14ac:dyDescent="0.3">
      <c r="A198" s="625" t="s">
        <v>525</v>
      </c>
      <c r="B198" s="626" t="s">
        <v>5150</v>
      </c>
      <c r="C198" s="626" t="s">
        <v>5195</v>
      </c>
      <c r="D198" s="626" t="s">
        <v>5480</v>
      </c>
      <c r="E198" s="626" t="s">
        <v>5481</v>
      </c>
      <c r="F198" s="629"/>
      <c r="G198" s="629"/>
      <c r="H198" s="629"/>
      <c r="I198" s="629"/>
      <c r="J198" s="629"/>
      <c r="K198" s="629"/>
      <c r="L198" s="629"/>
      <c r="M198" s="629"/>
      <c r="N198" s="629">
        <v>4</v>
      </c>
      <c r="O198" s="629">
        <v>6006.76</v>
      </c>
      <c r="P198" s="642"/>
      <c r="Q198" s="630">
        <v>1501.69</v>
      </c>
    </row>
    <row r="199" spans="1:17" ht="14.4" customHeight="1" x14ac:dyDescent="0.3">
      <c r="A199" s="625" t="s">
        <v>525</v>
      </c>
      <c r="B199" s="626" t="s">
        <v>5150</v>
      </c>
      <c r="C199" s="626" t="s">
        <v>5195</v>
      </c>
      <c r="D199" s="626" t="s">
        <v>5482</v>
      </c>
      <c r="E199" s="626" t="s">
        <v>5483</v>
      </c>
      <c r="F199" s="629"/>
      <c r="G199" s="629"/>
      <c r="H199" s="629"/>
      <c r="I199" s="629"/>
      <c r="J199" s="629"/>
      <c r="K199" s="629"/>
      <c r="L199" s="629"/>
      <c r="M199" s="629"/>
      <c r="N199" s="629">
        <v>4</v>
      </c>
      <c r="O199" s="629">
        <v>43858.92</v>
      </c>
      <c r="P199" s="642"/>
      <c r="Q199" s="630">
        <v>10964.73</v>
      </c>
    </row>
    <row r="200" spans="1:17" ht="14.4" customHeight="1" x14ac:dyDescent="0.3">
      <c r="A200" s="625" t="s">
        <v>525</v>
      </c>
      <c r="B200" s="626" t="s">
        <v>5150</v>
      </c>
      <c r="C200" s="626" t="s">
        <v>5195</v>
      </c>
      <c r="D200" s="626" t="s">
        <v>5484</v>
      </c>
      <c r="E200" s="626" t="s">
        <v>5483</v>
      </c>
      <c r="F200" s="629"/>
      <c r="G200" s="629"/>
      <c r="H200" s="629"/>
      <c r="I200" s="629"/>
      <c r="J200" s="629"/>
      <c r="K200" s="629"/>
      <c r="L200" s="629"/>
      <c r="M200" s="629"/>
      <c r="N200" s="629">
        <v>4</v>
      </c>
      <c r="O200" s="629">
        <v>4767.28</v>
      </c>
      <c r="P200" s="642"/>
      <c r="Q200" s="630">
        <v>1191.82</v>
      </c>
    </row>
    <row r="201" spans="1:17" ht="14.4" customHeight="1" x14ac:dyDescent="0.3">
      <c r="A201" s="625" t="s">
        <v>525</v>
      </c>
      <c r="B201" s="626" t="s">
        <v>5150</v>
      </c>
      <c r="C201" s="626" t="s">
        <v>5195</v>
      </c>
      <c r="D201" s="626" t="s">
        <v>5485</v>
      </c>
      <c r="E201" s="626" t="s">
        <v>5483</v>
      </c>
      <c r="F201" s="629"/>
      <c r="G201" s="629"/>
      <c r="H201" s="629"/>
      <c r="I201" s="629"/>
      <c r="J201" s="629"/>
      <c r="K201" s="629"/>
      <c r="L201" s="629"/>
      <c r="M201" s="629"/>
      <c r="N201" s="629">
        <v>2</v>
      </c>
      <c r="O201" s="629">
        <v>11439.38</v>
      </c>
      <c r="P201" s="642"/>
      <c r="Q201" s="630">
        <v>5719.69</v>
      </c>
    </row>
    <row r="202" spans="1:17" ht="14.4" customHeight="1" x14ac:dyDescent="0.3">
      <c r="A202" s="625" t="s">
        <v>525</v>
      </c>
      <c r="B202" s="626" t="s">
        <v>5150</v>
      </c>
      <c r="C202" s="626" t="s">
        <v>5195</v>
      </c>
      <c r="D202" s="626" t="s">
        <v>5486</v>
      </c>
      <c r="E202" s="626" t="s">
        <v>5483</v>
      </c>
      <c r="F202" s="629"/>
      <c r="G202" s="629"/>
      <c r="H202" s="629"/>
      <c r="I202" s="629"/>
      <c r="J202" s="629"/>
      <c r="K202" s="629"/>
      <c r="L202" s="629"/>
      <c r="M202" s="629"/>
      <c r="N202" s="629">
        <v>4</v>
      </c>
      <c r="O202" s="629">
        <v>19019.36</v>
      </c>
      <c r="P202" s="642"/>
      <c r="Q202" s="630">
        <v>4754.84</v>
      </c>
    </row>
    <row r="203" spans="1:17" ht="14.4" customHeight="1" x14ac:dyDescent="0.3">
      <c r="A203" s="625" t="s">
        <v>525</v>
      </c>
      <c r="B203" s="626" t="s">
        <v>5150</v>
      </c>
      <c r="C203" s="626" t="s">
        <v>5195</v>
      </c>
      <c r="D203" s="626" t="s">
        <v>5487</v>
      </c>
      <c r="E203" s="626" t="s">
        <v>5488</v>
      </c>
      <c r="F203" s="629">
        <v>1</v>
      </c>
      <c r="G203" s="629">
        <v>14233</v>
      </c>
      <c r="H203" s="629">
        <v>1</v>
      </c>
      <c r="I203" s="629">
        <v>14233</v>
      </c>
      <c r="J203" s="629">
        <v>1</v>
      </c>
      <c r="K203" s="629">
        <v>14750.56</v>
      </c>
      <c r="L203" s="629">
        <v>1.0363633808754302</v>
      </c>
      <c r="M203" s="629">
        <v>14750.56</v>
      </c>
      <c r="N203" s="629"/>
      <c r="O203" s="629"/>
      <c r="P203" s="642"/>
      <c r="Q203" s="630"/>
    </row>
    <row r="204" spans="1:17" ht="14.4" customHeight="1" x14ac:dyDescent="0.3">
      <c r="A204" s="625" t="s">
        <v>525</v>
      </c>
      <c r="B204" s="626" t="s">
        <v>5150</v>
      </c>
      <c r="C204" s="626" t="s">
        <v>5195</v>
      </c>
      <c r="D204" s="626" t="s">
        <v>5489</v>
      </c>
      <c r="E204" s="626" t="s">
        <v>5340</v>
      </c>
      <c r="F204" s="629"/>
      <c r="G204" s="629"/>
      <c r="H204" s="629"/>
      <c r="I204" s="629"/>
      <c r="J204" s="629">
        <v>0.4</v>
      </c>
      <c r="K204" s="629">
        <v>100.81</v>
      </c>
      <c r="L204" s="629"/>
      <c r="M204" s="629">
        <v>252.02500000000001</v>
      </c>
      <c r="N204" s="629"/>
      <c r="O204" s="629"/>
      <c r="P204" s="642"/>
      <c r="Q204" s="630"/>
    </row>
    <row r="205" spans="1:17" ht="14.4" customHeight="1" x14ac:dyDescent="0.3">
      <c r="A205" s="625" t="s">
        <v>525</v>
      </c>
      <c r="B205" s="626" t="s">
        <v>5150</v>
      </c>
      <c r="C205" s="626" t="s">
        <v>5195</v>
      </c>
      <c r="D205" s="626" t="s">
        <v>5490</v>
      </c>
      <c r="E205" s="626" t="s">
        <v>5340</v>
      </c>
      <c r="F205" s="629"/>
      <c r="G205" s="629"/>
      <c r="H205" s="629"/>
      <c r="I205" s="629"/>
      <c r="J205" s="629">
        <v>4</v>
      </c>
      <c r="K205" s="629">
        <v>7395.48</v>
      </c>
      <c r="L205" s="629"/>
      <c r="M205" s="629">
        <v>1848.87</v>
      </c>
      <c r="N205" s="629"/>
      <c r="O205" s="629"/>
      <c r="P205" s="642"/>
      <c r="Q205" s="630"/>
    </row>
    <row r="206" spans="1:17" ht="14.4" customHeight="1" x14ac:dyDescent="0.3">
      <c r="A206" s="625" t="s">
        <v>525</v>
      </c>
      <c r="B206" s="626" t="s">
        <v>5150</v>
      </c>
      <c r="C206" s="626" t="s">
        <v>5195</v>
      </c>
      <c r="D206" s="626" t="s">
        <v>5491</v>
      </c>
      <c r="E206" s="626" t="s">
        <v>5492</v>
      </c>
      <c r="F206" s="629">
        <v>3</v>
      </c>
      <c r="G206" s="629">
        <v>4125</v>
      </c>
      <c r="H206" s="629">
        <v>1</v>
      </c>
      <c r="I206" s="629">
        <v>1375</v>
      </c>
      <c r="J206" s="629"/>
      <c r="K206" s="629"/>
      <c r="L206" s="629"/>
      <c r="M206" s="629"/>
      <c r="N206" s="629"/>
      <c r="O206" s="629"/>
      <c r="P206" s="642"/>
      <c r="Q206" s="630"/>
    </row>
    <row r="207" spans="1:17" ht="14.4" customHeight="1" x14ac:dyDescent="0.3">
      <c r="A207" s="625" t="s">
        <v>525</v>
      </c>
      <c r="B207" s="626" t="s">
        <v>5150</v>
      </c>
      <c r="C207" s="626" t="s">
        <v>5195</v>
      </c>
      <c r="D207" s="626" t="s">
        <v>5493</v>
      </c>
      <c r="E207" s="626" t="s">
        <v>5494</v>
      </c>
      <c r="F207" s="629">
        <v>32</v>
      </c>
      <c r="G207" s="629">
        <v>170560</v>
      </c>
      <c r="H207" s="629">
        <v>1</v>
      </c>
      <c r="I207" s="629">
        <v>5330</v>
      </c>
      <c r="J207" s="629">
        <v>4</v>
      </c>
      <c r="K207" s="629">
        <v>22095.279999999999</v>
      </c>
      <c r="L207" s="629">
        <v>0.12954549718574107</v>
      </c>
      <c r="M207" s="629">
        <v>5523.82</v>
      </c>
      <c r="N207" s="629">
        <v>4</v>
      </c>
      <c r="O207" s="629">
        <v>22095.279999999999</v>
      </c>
      <c r="P207" s="642">
        <v>0.12954549718574107</v>
      </c>
      <c r="Q207" s="630">
        <v>5523.82</v>
      </c>
    </row>
    <row r="208" spans="1:17" ht="14.4" customHeight="1" x14ac:dyDescent="0.3">
      <c r="A208" s="625" t="s">
        <v>525</v>
      </c>
      <c r="B208" s="626" t="s">
        <v>5150</v>
      </c>
      <c r="C208" s="626" t="s">
        <v>5195</v>
      </c>
      <c r="D208" s="626" t="s">
        <v>5495</v>
      </c>
      <c r="E208" s="626" t="s">
        <v>5494</v>
      </c>
      <c r="F208" s="629">
        <v>1</v>
      </c>
      <c r="G208" s="629">
        <v>8269</v>
      </c>
      <c r="H208" s="629">
        <v>1</v>
      </c>
      <c r="I208" s="629">
        <v>8269</v>
      </c>
      <c r="J208" s="629"/>
      <c r="K208" s="629"/>
      <c r="L208" s="629"/>
      <c r="M208" s="629"/>
      <c r="N208" s="629">
        <v>2</v>
      </c>
      <c r="O208" s="629">
        <v>17139.38</v>
      </c>
      <c r="P208" s="642">
        <v>2.0727270528479864</v>
      </c>
      <c r="Q208" s="630">
        <v>8569.69</v>
      </c>
    </row>
    <row r="209" spans="1:17" ht="14.4" customHeight="1" x14ac:dyDescent="0.3">
      <c r="A209" s="625" t="s">
        <v>525</v>
      </c>
      <c r="B209" s="626" t="s">
        <v>5150</v>
      </c>
      <c r="C209" s="626" t="s">
        <v>5195</v>
      </c>
      <c r="D209" s="626" t="s">
        <v>5496</v>
      </c>
      <c r="E209" s="626" t="s">
        <v>5494</v>
      </c>
      <c r="F209" s="629"/>
      <c r="G209" s="629"/>
      <c r="H209" s="629"/>
      <c r="I209" s="629"/>
      <c r="J209" s="629"/>
      <c r="K209" s="629"/>
      <c r="L209" s="629"/>
      <c r="M209" s="629"/>
      <c r="N209" s="629">
        <v>14</v>
      </c>
      <c r="O209" s="629">
        <v>87983.14</v>
      </c>
      <c r="P209" s="642"/>
      <c r="Q209" s="630">
        <v>6284.51</v>
      </c>
    </row>
    <row r="210" spans="1:17" ht="14.4" customHeight="1" x14ac:dyDescent="0.3">
      <c r="A210" s="625" t="s">
        <v>525</v>
      </c>
      <c r="B210" s="626" t="s">
        <v>5150</v>
      </c>
      <c r="C210" s="626" t="s">
        <v>5195</v>
      </c>
      <c r="D210" s="626" t="s">
        <v>5497</v>
      </c>
      <c r="E210" s="626" t="s">
        <v>5498</v>
      </c>
      <c r="F210" s="629"/>
      <c r="G210" s="629"/>
      <c r="H210" s="629"/>
      <c r="I210" s="629"/>
      <c r="J210" s="629"/>
      <c r="K210" s="629"/>
      <c r="L210" s="629"/>
      <c r="M210" s="629"/>
      <c r="N210" s="629">
        <v>1</v>
      </c>
      <c r="O210" s="629">
        <v>2909</v>
      </c>
      <c r="P210" s="642"/>
      <c r="Q210" s="630">
        <v>2909</v>
      </c>
    </row>
    <row r="211" spans="1:17" ht="14.4" customHeight="1" x14ac:dyDescent="0.3">
      <c r="A211" s="625" t="s">
        <v>525</v>
      </c>
      <c r="B211" s="626" t="s">
        <v>5150</v>
      </c>
      <c r="C211" s="626" t="s">
        <v>5195</v>
      </c>
      <c r="D211" s="626" t="s">
        <v>5499</v>
      </c>
      <c r="E211" s="626" t="s">
        <v>5500</v>
      </c>
      <c r="F211" s="629">
        <v>1</v>
      </c>
      <c r="G211" s="629">
        <v>8747</v>
      </c>
      <c r="H211" s="629">
        <v>1</v>
      </c>
      <c r="I211" s="629">
        <v>8747</v>
      </c>
      <c r="J211" s="629"/>
      <c r="K211" s="629"/>
      <c r="L211" s="629"/>
      <c r="M211" s="629"/>
      <c r="N211" s="629"/>
      <c r="O211" s="629"/>
      <c r="P211" s="642"/>
      <c r="Q211" s="630"/>
    </row>
    <row r="212" spans="1:17" ht="14.4" customHeight="1" x14ac:dyDescent="0.3">
      <c r="A212" s="625" t="s">
        <v>525</v>
      </c>
      <c r="B212" s="626" t="s">
        <v>5150</v>
      </c>
      <c r="C212" s="626" t="s">
        <v>5195</v>
      </c>
      <c r="D212" s="626" t="s">
        <v>5501</v>
      </c>
      <c r="E212" s="626" t="s">
        <v>5500</v>
      </c>
      <c r="F212" s="629"/>
      <c r="G212" s="629"/>
      <c r="H212" s="629"/>
      <c r="I212" s="629"/>
      <c r="J212" s="629"/>
      <c r="K212" s="629"/>
      <c r="L212" s="629"/>
      <c r="M212" s="629"/>
      <c r="N212" s="629">
        <v>1</v>
      </c>
      <c r="O212" s="629">
        <v>5610</v>
      </c>
      <c r="P212" s="642"/>
      <c r="Q212" s="630">
        <v>5610</v>
      </c>
    </row>
    <row r="213" spans="1:17" ht="14.4" customHeight="1" x14ac:dyDescent="0.3">
      <c r="A213" s="625" t="s">
        <v>525</v>
      </c>
      <c r="B213" s="626" t="s">
        <v>5150</v>
      </c>
      <c r="C213" s="626" t="s">
        <v>5195</v>
      </c>
      <c r="D213" s="626" t="s">
        <v>5502</v>
      </c>
      <c r="E213" s="626" t="s">
        <v>5500</v>
      </c>
      <c r="F213" s="629">
        <v>1</v>
      </c>
      <c r="G213" s="629">
        <v>6154</v>
      </c>
      <c r="H213" s="629">
        <v>1</v>
      </c>
      <c r="I213" s="629">
        <v>6154</v>
      </c>
      <c r="J213" s="629"/>
      <c r="K213" s="629"/>
      <c r="L213" s="629"/>
      <c r="M213" s="629"/>
      <c r="N213" s="629">
        <v>1</v>
      </c>
      <c r="O213" s="629">
        <v>6154</v>
      </c>
      <c r="P213" s="642">
        <v>1</v>
      </c>
      <c r="Q213" s="630">
        <v>6154</v>
      </c>
    </row>
    <row r="214" spans="1:17" ht="14.4" customHeight="1" x14ac:dyDescent="0.3">
      <c r="A214" s="625" t="s">
        <v>525</v>
      </c>
      <c r="B214" s="626" t="s">
        <v>5150</v>
      </c>
      <c r="C214" s="626" t="s">
        <v>5195</v>
      </c>
      <c r="D214" s="626" t="s">
        <v>5503</v>
      </c>
      <c r="E214" s="626" t="s">
        <v>5504</v>
      </c>
      <c r="F214" s="629">
        <v>137</v>
      </c>
      <c r="G214" s="629">
        <v>401547</v>
      </c>
      <c r="H214" s="629">
        <v>1</v>
      </c>
      <c r="I214" s="629">
        <v>2931</v>
      </c>
      <c r="J214" s="629">
        <v>30</v>
      </c>
      <c r="K214" s="629">
        <v>91127.4</v>
      </c>
      <c r="L214" s="629">
        <v>0.2269408064311276</v>
      </c>
      <c r="M214" s="629">
        <v>3037.58</v>
      </c>
      <c r="N214" s="629">
        <v>8</v>
      </c>
      <c r="O214" s="629">
        <v>24300.639999999999</v>
      </c>
      <c r="P214" s="642">
        <v>6.0517548381634027E-2</v>
      </c>
      <c r="Q214" s="630">
        <v>3037.58</v>
      </c>
    </row>
    <row r="215" spans="1:17" ht="14.4" customHeight="1" x14ac:dyDescent="0.3">
      <c r="A215" s="625" t="s">
        <v>525</v>
      </c>
      <c r="B215" s="626" t="s">
        <v>5150</v>
      </c>
      <c r="C215" s="626" t="s">
        <v>5195</v>
      </c>
      <c r="D215" s="626" t="s">
        <v>5505</v>
      </c>
      <c r="E215" s="626" t="s">
        <v>5506</v>
      </c>
      <c r="F215" s="629">
        <v>5</v>
      </c>
      <c r="G215" s="629">
        <v>86550</v>
      </c>
      <c r="H215" s="629">
        <v>1</v>
      </c>
      <c r="I215" s="629">
        <v>17310</v>
      </c>
      <c r="J215" s="629"/>
      <c r="K215" s="629"/>
      <c r="L215" s="629"/>
      <c r="M215" s="629"/>
      <c r="N215" s="629"/>
      <c r="O215" s="629"/>
      <c r="P215" s="642"/>
      <c r="Q215" s="630"/>
    </row>
    <row r="216" spans="1:17" ht="14.4" customHeight="1" x14ac:dyDescent="0.3">
      <c r="A216" s="625" t="s">
        <v>525</v>
      </c>
      <c r="B216" s="626" t="s">
        <v>5150</v>
      </c>
      <c r="C216" s="626" t="s">
        <v>5195</v>
      </c>
      <c r="D216" s="626" t="s">
        <v>5507</v>
      </c>
      <c r="E216" s="626" t="s">
        <v>5508</v>
      </c>
      <c r="F216" s="629">
        <v>12</v>
      </c>
      <c r="G216" s="629">
        <v>183660</v>
      </c>
      <c r="H216" s="629">
        <v>1</v>
      </c>
      <c r="I216" s="629">
        <v>15305</v>
      </c>
      <c r="J216" s="629">
        <v>44</v>
      </c>
      <c r="K216" s="629">
        <v>697908.19999999984</v>
      </c>
      <c r="L216" s="629">
        <v>3.8000010889687457</v>
      </c>
      <c r="M216" s="629">
        <v>15861.549999999996</v>
      </c>
      <c r="N216" s="629"/>
      <c r="O216" s="629"/>
      <c r="P216" s="642"/>
      <c r="Q216" s="630"/>
    </row>
    <row r="217" spans="1:17" ht="14.4" customHeight="1" x14ac:dyDescent="0.3">
      <c r="A217" s="625" t="s">
        <v>525</v>
      </c>
      <c r="B217" s="626" t="s">
        <v>5150</v>
      </c>
      <c r="C217" s="626" t="s">
        <v>5195</v>
      </c>
      <c r="D217" s="626" t="s">
        <v>5509</v>
      </c>
      <c r="E217" s="626" t="s">
        <v>5510</v>
      </c>
      <c r="F217" s="629"/>
      <c r="G217" s="629"/>
      <c r="H217" s="629"/>
      <c r="I217" s="629"/>
      <c r="J217" s="629">
        <v>1</v>
      </c>
      <c r="K217" s="629">
        <v>6375.71</v>
      </c>
      <c r="L217" s="629"/>
      <c r="M217" s="629">
        <v>6375.71</v>
      </c>
      <c r="N217" s="629"/>
      <c r="O217" s="629"/>
      <c r="P217" s="642"/>
      <c r="Q217" s="630"/>
    </row>
    <row r="218" spans="1:17" ht="14.4" customHeight="1" x14ac:dyDescent="0.3">
      <c r="A218" s="625" t="s">
        <v>525</v>
      </c>
      <c r="B218" s="626" t="s">
        <v>5150</v>
      </c>
      <c r="C218" s="626" t="s">
        <v>5195</v>
      </c>
      <c r="D218" s="626" t="s">
        <v>5511</v>
      </c>
      <c r="E218" s="626" t="s">
        <v>5512</v>
      </c>
      <c r="F218" s="629">
        <v>2</v>
      </c>
      <c r="G218" s="629">
        <v>28274</v>
      </c>
      <c r="H218" s="629">
        <v>1</v>
      </c>
      <c r="I218" s="629">
        <v>14137</v>
      </c>
      <c r="J218" s="629">
        <v>13</v>
      </c>
      <c r="K218" s="629">
        <v>190463.91</v>
      </c>
      <c r="L218" s="629">
        <v>6.7363623824007925</v>
      </c>
      <c r="M218" s="629">
        <v>14651.07</v>
      </c>
      <c r="N218" s="629">
        <v>7</v>
      </c>
      <c r="O218" s="629">
        <v>102557.48999999999</v>
      </c>
      <c r="P218" s="642">
        <v>3.6272720520619646</v>
      </c>
      <c r="Q218" s="630">
        <v>14651.069999999998</v>
      </c>
    </row>
    <row r="219" spans="1:17" ht="14.4" customHeight="1" x14ac:dyDescent="0.3">
      <c r="A219" s="625" t="s">
        <v>525</v>
      </c>
      <c r="B219" s="626" t="s">
        <v>5150</v>
      </c>
      <c r="C219" s="626" t="s">
        <v>5195</v>
      </c>
      <c r="D219" s="626" t="s">
        <v>5513</v>
      </c>
      <c r="E219" s="626" t="s">
        <v>5512</v>
      </c>
      <c r="F219" s="629">
        <v>3</v>
      </c>
      <c r="G219" s="629">
        <v>89070</v>
      </c>
      <c r="H219" s="629">
        <v>1</v>
      </c>
      <c r="I219" s="629">
        <v>29690</v>
      </c>
      <c r="J219" s="629">
        <v>3</v>
      </c>
      <c r="K219" s="629">
        <v>92308.92</v>
      </c>
      <c r="L219" s="629">
        <v>1.0363637588413608</v>
      </c>
      <c r="M219" s="629">
        <v>30769.64</v>
      </c>
      <c r="N219" s="629">
        <v>2</v>
      </c>
      <c r="O219" s="629">
        <v>61539.28</v>
      </c>
      <c r="P219" s="642">
        <v>0.69090917256090711</v>
      </c>
      <c r="Q219" s="630">
        <v>30769.64</v>
      </c>
    </row>
    <row r="220" spans="1:17" ht="14.4" customHeight="1" x14ac:dyDescent="0.3">
      <c r="A220" s="625" t="s">
        <v>525</v>
      </c>
      <c r="B220" s="626" t="s">
        <v>5150</v>
      </c>
      <c r="C220" s="626" t="s">
        <v>5195</v>
      </c>
      <c r="D220" s="626" t="s">
        <v>5514</v>
      </c>
      <c r="E220" s="626" t="s">
        <v>5512</v>
      </c>
      <c r="F220" s="629"/>
      <c r="G220" s="629"/>
      <c r="H220" s="629"/>
      <c r="I220" s="629"/>
      <c r="J220" s="629">
        <v>14</v>
      </c>
      <c r="K220" s="629">
        <v>56048.58</v>
      </c>
      <c r="L220" s="629"/>
      <c r="M220" s="629">
        <v>4003.4700000000003</v>
      </c>
      <c r="N220" s="629">
        <v>11</v>
      </c>
      <c r="O220" s="629">
        <v>44038.17</v>
      </c>
      <c r="P220" s="642"/>
      <c r="Q220" s="630">
        <v>4003.47</v>
      </c>
    </row>
    <row r="221" spans="1:17" ht="14.4" customHeight="1" x14ac:dyDescent="0.3">
      <c r="A221" s="625" t="s">
        <v>525</v>
      </c>
      <c r="B221" s="626" t="s">
        <v>5150</v>
      </c>
      <c r="C221" s="626" t="s">
        <v>5195</v>
      </c>
      <c r="D221" s="626" t="s">
        <v>5515</v>
      </c>
      <c r="E221" s="626" t="s">
        <v>5516</v>
      </c>
      <c r="F221" s="629">
        <v>15</v>
      </c>
      <c r="G221" s="629">
        <v>627015</v>
      </c>
      <c r="H221" s="629">
        <v>1</v>
      </c>
      <c r="I221" s="629">
        <v>41801</v>
      </c>
      <c r="J221" s="629">
        <v>8</v>
      </c>
      <c r="K221" s="629">
        <v>334408</v>
      </c>
      <c r="L221" s="629">
        <v>0.53333333333333333</v>
      </c>
      <c r="M221" s="629">
        <v>41801</v>
      </c>
      <c r="N221" s="629">
        <v>5</v>
      </c>
      <c r="O221" s="629">
        <v>209005</v>
      </c>
      <c r="P221" s="642">
        <v>0.33333333333333331</v>
      </c>
      <c r="Q221" s="630">
        <v>41801</v>
      </c>
    </row>
    <row r="222" spans="1:17" ht="14.4" customHeight="1" x14ac:dyDescent="0.3">
      <c r="A222" s="625" t="s">
        <v>525</v>
      </c>
      <c r="B222" s="626" t="s">
        <v>5150</v>
      </c>
      <c r="C222" s="626" t="s">
        <v>5195</v>
      </c>
      <c r="D222" s="626" t="s">
        <v>5517</v>
      </c>
      <c r="E222" s="626" t="s">
        <v>5518</v>
      </c>
      <c r="F222" s="629"/>
      <c r="G222" s="629"/>
      <c r="H222" s="629"/>
      <c r="I222" s="629"/>
      <c r="J222" s="629"/>
      <c r="K222" s="629"/>
      <c r="L222" s="629"/>
      <c r="M222" s="629"/>
      <c r="N222" s="629">
        <v>5</v>
      </c>
      <c r="O222" s="629">
        <v>79903.649999999994</v>
      </c>
      <c r="P222" s="642"/>
      <c r="Q222" s="630">
        <v>15980.73</v>
      </c>
    </row>
    <row r="223" spans="1:17" ht="14.4" customHeight="1" x14ac:dyDescent="0.3">
      <c r="A223" s="625" t="s">
        <v>525</v>
      </c>
      <c r="B223" s="626" t="s">
        <v>5150</v>
      </c>
      <c r="C223" s="626" t="s">
        <v>5195</v>
      </c>
      <c r="D223" s="626" t="s">
        <v>5519</v>
      </c>
      <c r="E223" s="626" t="s">
        <v>5518</v>
      </c>
      <c r="F223" s="629"/>
      <c r="G223" s="629"/>
      <c r="H223" s="629"/>
      <c r="I223" s="629"/>
      <c r="J223" s="629"/>
      <c r="K223" s="629"/>
      <c r="L223" s="629"/>
      <c r="M223" s="629"/>
      <c r="N223" s="629">
        <v>18</v>
      </c>
      <c r="O223" s="629">
        <v>14774.400000000001</v>
      </c>
      <c r="P223" s="642"/>
      <c r="Q223" s="630">
        <v>820.80000000000007</v>
      </c>
    </row>
    <row r="224" spans="1:17" ht="14.4" customHeight="1" x14ac:dyDescent="0.3">
      <c r="A224" s="625" t="s">
        <v>525</v>
      </c>
      <c r="B224" s="626" t="s">
        <v>5150</v>
      </c>
      <c r="C224" s="626" t="s">
        <v>5195</v>
      </c>
      <c r="D224" s="626" t="s">
        <v>5520</v>
      </c>
      <c r="E224" s="626" t="s">
        <v>5518</v>
      </c>
      <c r="F224" s="629"/>
      <c r="G224" s="629"/>
      <c r="H224" s="629"/>
      <c r="I224" s="629"/>
      <c r="J224" s="629"/>
      <c r="K224" s="629"/>
      <c r="L224" s="629"/>
      <c r="M224" s="629"/>
      <c r="N224" s="629">
        <v>8</v>
      </c>
      <c r="O224" s="629">
        <v>54521.04</v>
      </c>
      <c r="P224" s="642"/>
      <c r="Q224" s="630">
        <v>6815.13</v>
      </c>
    </row>
    <row r="225" spans="1:17" ht="14.4" customHeight="1" x14ac:dyDescent="0.3">
      <c r="A225" s="625" t="s">
        <v>525</v>
      </c>
      <c r="B225" s="626" t="s">
        <v>5150</v>
      </c>
      <c r="C225" s="626" t="s">
        <v>5195</v>
      </c>
      <c r="D225" s="626" t="s">
        <v>5521</v>
      </c>
      <c r="E225" s="626" t="s">
        <v>5504</v>
      </c>
      <c r="F225" s="629">
        <v>139</v>
      </c>
      <c r="G225" s="629">
        <v>1795463</v>
      </c>
      <c r="H225" s="629">
        <v>1</v>
      </c>
      <c r="I225" s="629">
        <v>12917</v>
      </c>
      <c r="J225" s="629">
        <v>33</v>
      </c>
      <c r="K225" s="629">
        <v>441761.42999999993</v>
      </c>
      <c r="L225" s="629">
        <v>0.24604318217640794</v>
      </c>
      <c r="M225" s="629">
        <v>13386.709999999997</v>
      </c>
      <c r="N225" s="629">
        <v>8</v>
      </c>
      <c r="O225" s="629">
        <v>107093.68</v>
      </c>
      <c r="P225" s="642">
        <v>5.9646832042765566E-2</v>
      </c>
      <c r="Q225" s="630">
        <v>13386.71</v>
      </c>
    </row>
    <row r="226" spans="1:17" ht="14.4" customHeight="1" x14ac:dyDescent="0.3">
      <c r="A226" s="625" t="s">
        <v>525</v>
      </c>
      <c r="B226" s="626" t="s">
        <v>5150</v>
      </c>
      <c r="C226" s="626" t="s">
        <v>5195</v>
      </c>
      <c r="D226" s="626" t="s">
        <v>5522</v>
      </c>
      <c r="E226" s="626" t="s">
        <v>5523</v>
      </c>
      <c r="F226" s="629">
        <v>8</v>
      </c>
      <c r="G226" s="629">
        <v>5504</v>
      </c>
      <c r="H226" s="629">
        <v>1</v>
      </c>
      <c r="I226" s="629">
        <v>688</v>
      </c>
      <c r="J226" s="629">
        <v>2</v>
      </c>
      <c r="K226" s="629">
        <v>1426.04</v>
      </c>
      <c r="L226" s="629">
        <v>0.25909156976744185</v>
      </c>
      <c r="M226" s="629">
        <v>713.02</v>
      </c>
      <c r="N226" s="629"/>
      <c r="O226" s="629"/>
      <c r="P226" s="642"/>
      <c r="Q226" s="630"/>
    </row>
    <row r="227" spans="1:17" ht="14.4" customHeight="1" x14ac:dyDescent="0.3">
      <c r="A227" s="625" t="s">
        <v>525</v>
      </c>
      <c r="B227" s="626" t="s">
        <v>5150</v>
      </c>
      <c r="C227" s="626" t="s">
        <v>5195</v>
      </c>
      <c r="D227" s="626" t="s">
        <v>5524</v>
      </c>
      <c r="E227" s="626" t="s">
        <v>5525</v>
      </c>
      <c r="F227" s="629"/>
      <c r="G227" s="629"/>
      <c r="H227" s="629"/>
      <c r="I227" s="629"/>
      <c r="J227" s="629">
        <v>1</v>
      </c>
      <c r="K227" s="629">
        <v>22007</v>
      </c>
      <c r="L227" s="629"/>
      <c r="M227" s="629">
        <v>22007</v>
      </c>
      <c r="N227" s="629"/>
      <c r="O227" s="629"/>
      <c r="P227" s="642"/>
      <c r="Q227" s="630"/>
    </row>
    <row r="228" spans="1:17" ht="14.4" customHeight="1" x14ac:dyDescent="0.3">
      <c r="A228" s="625" t="s">
        <v>525</v>
      </c>
      <c r="B228" s="626" t="s">
        <v>5150</v>
      </c>
      <c r="C228" s="626" t="s">
        <v>5195</v>
      </c>
      <c r="D228" s="626" t="s">
        <v>5526</v>
      </c>
      <c r="E228" s="626" t="s">
        <v>5527</v>
      </c>
      <c r="F228" s="629">
        <v>3</v>
      </c>
      <c r="G228" s="629">
        <v>17949</v>
      </c>
      <c r="H228" s="629">
        <v>1</v>
      </c>
      <c r="I228" s="629">
        <v>5983</v>
      </c>
      <c r="J228" s="629"/>
      <c r="K228" s="629"/>
      <c r="L228" s="629"/>
      <c r="M228" s="629"/>
      <c r="N228" s="629"/>
      <c r="O228" s="629"/>
      <c r="P228" s="642"/>
      <c r="Q228" s="630"/>
    </row>
    <row r="229" spans="1:17" ht="14.4" customHeight="1" x14ac:dyDescent="0.3">
      <c r="A229" s="625" t="s">
        <v>525</v>
      </c>
      <c r="B229" s="626" t="s">
        <v>5150</v>
      </c>
      <c r="C229" s="626" t="s">
        <v>5195</v>
      </c>
      <c r="D229" s="626" t="s">
        <v>5528</v>
      </c>
      <c r="E229" s="626" t="s">
        <v>5527</v>
      </c>
      <c r="F229" s="629">
        <v>8</v>
      </c>
      <c r="G229" s="629">
        <v>52136</v>
      </c>
      <c r="H229" s="629">
        <v>1</v>
      </c>
      <c r="I229" s="629">
        <v>6517</v>
      </c>
      <c r="J229" s="629">
        <v>19</v>
      </c>
      <c r="K229" s="629">
        <v>123823</v>
      </c>
      <c r="L229" s="629">
        <v>2.375</v>
      </c>
      <c r="M229" s="629">
        <v>6517</v>
      </c>
      <c r="N229" s="629">
        <v>15</v>
      </c>
      <c r="O229" s="629">
        <v>97755</v>
      </c>
      <c r="P229" s="642">
        <v>1.875</v>
      </c>
      <c r="Q229" s="630">
        <v>6517</v>
      </c>
    </row>
    <row r="230" spans="1:17" ht="14.4" customHeight="1" x14ac:dyDescent="0.3">
      <c r="A230" s="625" t="s">
        <v>525</v>
      </c>
      <c r="B230" s="626" t="s">
        <v>5150</v>
      </c>
      <c r="C230" s="626" t="s">
        <v>5195</v>
      </c>
      <c r="D230" s="626" t="s">
        <v>5529</v>
      </c>
      <c r="E230" s="626" t="s">
        <v>5527</v>
      </c>
      <c r="F230" s="629">
        <v>5</v>
      </c>
      <c r="G230" s="629">
        <v>64635</v>
      </c>
      <c r="H230" s="629">
        <v>1</v>
      </c>
      <c r="I230" s="629">
        <v>12927</v>
      </c>
      <c r="J230" s="629">
        <v>11</v>
      </c>
      <c r="K230" s="629">
        <v>142197</v>
      </c>
      <c r="L230" s="629">
        <v>2.2000000000000002</v>
      </c>
      <c r="M230" s="629">
        <v>12927</v>
      </c>
      <c r="N230" s="629"/>
      <c r="O230" s="629"/>
      <c r="P230" s="642"/>
      <c r="Q230" s="630"/>
    </row>
    <row r="231" spans="1:17" ht="14.4" customHeight="1" x14ac:dyDescent="0.3">
      <c r="A231" s="625" t="s">
        <v>525</v>
      </c>
      <c r="B231" s="626" t="s">
        <v>5150</v>
      </c>
      <c r="C231" s="626" t="s">
        <v>5195</v>
      </c>
      <c r="D231" s="626" t="s">
        <v>5530</v>
      </c>
      <c r="E231" s="626" t="s">
        <v>5531</v>
      </c>
      <c r="F231" s="629">
        <v>2</v>
      </c>
      <c r="G231" s="629">
        <v>707528</v>
      </c>
      <c r="H231" s="629">
        <v>1</v>
      </c>
      <c r="I231" s="629">
        <v>353764</v>
      </c>
      <c r="J231" s="629">
        <v>1</v>
      </c>
      <c r="K231" s="629">
        <v>353764</v>
      </c>
      <c r="L231" s="629">
        <v>0.5</v>
      </c>
      <c r="M231" s="629">
        <v>353764</v>
      </c>
      <c r="N231" s="629">
        <v>2</v>
      </c>
      <c r="O231" s="629">
        <v>733256.3</v>
      </c>
      <c r="P231" s="642">
        <v>1.0363636492124695</v>
      </c>
      <c r="Q231" s="630">
        <v>366628.15</v>
      </c>
    </row>
    <row r="232" spans="1:17" ht="14.4" customHeight="1" x14ac:dyDescent="0.3">
      <c r="A232" s="625" t="s">
        <v>525</v>
      </c>
      <c r="B232" s="626" t="s">
        <v>5150</v>
      </c>
      <c r="C232" s="626" t="s">
        <v>5195</v>
      </c>
      <c r="D232" s="626" t="s">
        <v>5532</v>
      </c>
      <c r="E232" s="626" t="s">
        <v>5512</v>
      </c>
      <c r="F232" s="629">
        <v>32</v>
      </c>
      <c r="G232" s="629">
        <v>128000</v>
      </c>
      <c r="H232" s="629">
        <v>1</v>
      </c>
      <c r="I232" s="629">
        <v>4000</v>
      </c>
      <c r="J232" s="629">
        <v>68</v>
      </c>
      <c r="K232" s="629">
        <v>281890.60000000003</v>
      </c>
      <c r="L232" s="629">
        <v>2.2022703125000005</v>
      </c>
      <c r="M232" s="629">
        <v>4145.4500000000007</v>
      </c>
      <c r="N232" s="629">
        <v>33</v>
      </c>
      <c r="O232" s="629">
        <v>136799.84999999998</v>
      </c>
      <c r="P232" s="642">
        <v>1.0687488281249997</v>
      </c>
      <c r="Q232" s="630">
        <v>4145.4499999999989</v>
      </c>
    </row>
    <row r="233" spans="1:17" ht="14.4" customHeight="1" x14ac:dyDescent="0.3">
      <c r="A233" s="625" t="s">
        <v>525</v>
      </c>
      <c r="B233" s="626" t="s">
        <v>5150</v>
      </c>
      <c r="C233" s="626" t="s">
        <v>5195</v>
      </c>
      <c r="D233" s="626" t="s">
        <v>5533</v>
      </c>
      <c r="E233" s="626" t="s">
        <v>5534</v>
      </c>
      <c r="F233" s="629"/>
      <c r="G233" s="629"/>
      <c r="H233" s="629"/>
      <c r="I233" s="629"/>
      <c r="J233" s="629"/>
      <c r="K233" s="629"/>
      <c r="L233" s="629"/>
      <c r="M233" s="629"/>
      <c r="N233" s="629">
        <v>1</v>
      </c>
      <c r="O233" s="629">
        <v>21759</v>
      </c>
      <c r="P233" s="642"/>
      <c r="Q233" s="630">
        <v>21759</v>
      </c>
    </row>
    <row r="234" spans="1:17" ht="14.4" customHeight="1" x14ac:dyDescent="0.3">
      <c r="A234" s="625" t="s">
        <v>525</v>
      </c>
      <c r="B234" s="626" t="s">
        <v>5150</v>
      </c>
      <c r="C234" s="626" t="s">
        <v>5195</v>
      </c>
      <c r="D234" s="626" t="s">
        <v>5535</v>
      </c>
      <c r="E234" s="626" t="s">
        <v>5536</v>
      </c>
      <c r="F234" s="629">
        <v>68</v>
      </c>
      <c r="G234" s="629">
        <v>252570</v>
      </c>
      <c r="H234" s="629">
        <v>1</v>
      </c>
      <c r="I234" s="629">
        <v>3714.2647058823532</v>
      </c>
      <c r="J234" s="629">
        <v>16</v>
      </c>
      <c r="K234" s="629">
        <v>61982.880000000005</v>
      </c>
      <c r="L234" s="629">
        <v>0.24540871837510395</v>
      </c>
      <c r="M234" s="629">
        <v>3873.9300000000003</v>
      </c>
      <c r="N234" s="629">
        <v>4</v>
      </c>
      <c r="O234" s="629">
        <v>15495.72</v>
      </c>
      <c r="P234" s="642">
        <v>6.135217959377598E-2</v>
      </c>
      <c r="Q234" s="630">
        <v>3873.93</v>
      </c>
    </row>
    <row r="235" spans="1:17" ht="14.4" customHeight="1" x14ac:dyDescent="0.3">
      <c r="A235" s="625" t="s">
        <v>525</v>
      </c>
      <c r="B235" s="626" t="s">
        <v>5150</v>
      </c>
      <c r="C235" s="626" t="s">
        <v>5195</v>
      </c>
      <c r="D235" s="626" t="s">
        <v>5537</v>
      </c>
      <c r="E235" s="626" t="s">
        <v>5538</v>
      </c>
      <c r="F235" s="629"/>
      <c r="G235" s="629"/>
      <c r="H235" s="629"/>
      <c r="I235" s="629"/>
      <c r="J235" s="629"/>
      <c r="K235" s="629"/>
      <c r="L235" s="629"/>
      <c r="M235" s="629"/>
      <c r="N235" s="629">
        <v>2</v>
      </c>
      <c r="O235" s="629">
        <v>14292.4</v>
      </c>
      <c r="P235" s="642"/>
      <c r="Q235" s="630">
        <v>7146.2</v>
      </c>
    </row>
    <row r="236" spans="1:17" ht="14.4" customHeight="1" x14ac:dyDescent="0.3">
      <c r="A236" s="625" t="s">
        <v>525</v>
      </c>
      <c r="B236" s="626" t="s">
        <v>5150</v>
      </c>
      <c r="C236" s="626" t="s">
        <v>5195</v>
      </c>
      <c r="D236" s="626" t="s">
        <v>5539</v>
      </c>
      <c r="E236" s="626" t="s">
        <v>5540</v>
      </c>
      <c r="F236" s="629">
        <v>21</v>
      </c>
      <c r="G236" s="629">
        <v>355173</v>
      </c>
      <c r="H236" s="629">
        <v>1</v>
      </c>
      <c r="I236" s="629">
        <v>16913</v>
      </c>
      <c r="J236" s="629">
        <v>31</v>
      </c>
      <c r="K236" s="629">
        <v>524303</v>
      </c>
      <c r="L236" s="629">
        <v>1.4761904761904763</v>
      </c>
      <c r="M236" s="629">
        <v>16913</v>
      </c>
      <c r="N236" s="629">
        <v>21</v>
      </c>
      <c r="O236" s="629">
        <v>355173</v>
      </c>
      <c r="P236" s="642">
        <v>1</v>
      </c>
      <c r="Q236" s="630">
        <v>16913</v>
      </c>
    </row>
    <row r="237" spans="1:17" ht="14.4" customHeight="1" x14ac:dyDescent="0.3">
      <c r="A237" s="625" t="s">
        <v>525</v>
      </c>
      <c r="B237" s="626" t="s">
        <v>5150</v>
      </c>
      <c r="C237" s="626" t="s">
        <v>5195</v>
      </c>
      <c r="D237" s="626" t="s">
        <v>5541</v>
      </c>
      <c r="E237" s="626" t="s">
        <v>5542</v>
      </c>
      <c r="F237" s="629"/>
      <c r="G237" s="629"/>
      <c r="H237" s="629"/>
      <c r="I237" s="629"/>
      <c r="J237" s="629">
        <v>4</v>
      </c>
      <c r="K237" s="629">
        <v>8788</v>
      </c>
      <c r="L237" s="629"/>
      <c r="M237" s="629">
        <v>2197</v>
      </c>
      <c r="N237" s="629"/>
      <c r="O237" s="629"/>
      <c r="P237" s="642"/>
      <c r="Q237" s="630"/>
    </row>
    <row r="238" spans="1:17" ht="14.4" customHeight="1" x14ac:dyDescent="0.3">
      <c r="A238" s="625" t="s">
        <v>525</v>
      </c>
      <c r="B238" s="626" t="s">
        <v>5150</v>
      </c>
      <c r="C238" s="626" t="s">
        <v>5195</v>
      </c>
      <c r="D238" s="626" t="s">
        <v>5543</v>
      </c>
      <c r="E238" s="626" t="s">
        <v>5542</v>
      </c>
      <c r="F238" s="629"/>
      <c r="G238" s="629"/>
      <c r="H238" s="629"/>
      <c r="I238" s="629"/>
      <c r="J238" s="629">
        <v>1</v>
      </c>
      <c r="K238" s="629">
        <v>21561.55</v>
      </c>
      <c r="L238" s="629"/>
      <c r="M238" s="629">
        <v>21561.55</v>
      </c>
      <c r="N238" s="629"/>
      <c r="O238" s="629"/>
      <c r="P238" s="642"/>
      <c r="Q238" s="630"/>
    </row>
    <row r="239" spans="1:17" ht="14.4" customHeight="1" x14ac:dyDescent="0.3">
      <c r="A239" s="625" t="s">
        <v>525</v>
      </c>
      <c r="B239" s="626" t="s">
        <v>5150</v>
      </c>
      <c r="C239" s="626" t="s">
        <v>5195</v>
      </c>
      <c r="D239" s="626" t="s">
        <v>5544</v>
      </c>
      <c r="E239" s="626" t="s">
        <v>5545</v>
      </c>
      <c r="F239" s="629">
        <v>3</v>
      </c>
      <c r="G239" s="629">
        <v>76518</v>
      </c>
      <c r="H239" s="629">
        <v>1</v>
      </c>
      <c r="I239" s="629">
        <v>25506</v>
      </c>
      <c r="J239" s="629"/>
      <c r="K239" s="629"/>
      <c r="L239" s="629"/>
      <c r="M239" s="629"/>
      <c r="N239" s="629"/>
      <c r="O239" s="629"/>
      <c r="P239" s="642"/>
      <c r="Q239" s="630"/>
    </row>
    <row r="240" spans="1:17" ht="14.4" customHeight="1" x14ac:dyDescent="0.3">
      <c r="A240" s="625" t="s">
        <v>525</v>
      </c>
      <c r="B240" s="626" t="s">
        <v>5150</v>
      </c>
      <c r="C240" s="626" t="s">
        <v>5195</v>
      </c>
      <c r="D240" s="626" t="s">
        <v>5546</v>
      </c>
      <c r="E240" s="626" t="s">
        <v>5457</v>
      </c>
      <c r="F240" s="629">
        <v>30</v>
      </c>
      <c r="G240" s="629">
        <v>171870</v>
      </c>
      <c r="H240" s="629">
        <v>1</v>
      </c>
      <c r="I240" s="629">
        <v>5729</v>
      </c>
      <c r="J240" s="629"/>
      <c r="K240" s="629"/>
      <c r="L240" s="629"/>
      <c r="M240" s="629"/>
      <c r="N240" s="629">
        <v>6</v>
      </c>
      <c r="O240" s="629">
        <v>35622</v>
      </c>
      <c r="P240" s="642">
        <v>0.20726130214697155</v>
      </c>
      <c r="Q240" s="630">
        <v>5937</v>
      </c>
    </row>
    <row r="241" spans="1:17" ht="14.4" customHeight="1" x14ac:dyDescent="0.3">
      <c r="A241" s="625" t="s">
        <v>525</v>
      </c>
      <c r="B241" s="626" t="s">
        <v>5150</v>
      </c>
      <c r="C241" s="626" t="s">
        <v>5195</v>
      </c>
      <c r="D241" s="626" t="s">
        <v>5547</v>
      </c>
      <c r="E241" s="626" t="s">
        <v>5457</v>
      </c>
      <c r="F241" s="629">
        <v>56</v>
      </c>
      <c r="G241" s="629">
        <v>152320</v>
      </c>
      <c r="H241" s="629">
        <v>1</v>
      </c>
      <c r="I241" s="629">
        <v>2720</v>
      </c>
      <c r="J241" s="629">
        <v>14</v>
      </c>
      <c r="K241" s="629">
        <v>39060</v>
      </c>
      <c r="L241" s="629">
        <v>0.25643382352941174</v>
      </c>
      <c r="M241" s="629">
        <v>2790</v>
      </c>
      <c r="N241" s="629"/>
      <c r="O241" s="629"/>
      <c r="P241" s="642"/>
      <c r="Q241" s="630"/>
    </row>
    <row r="242" spans="1:17" ht="14.4" customHeight="1" x14ac:dyDescent="0.3">
      <c r="A242" s="625" t="s">
        <v>525</v>
      </c>
      <c r="B242" s="626" t="s">
        <v>5150</v>
      </c>
      <c r="C242" s="626" t="s">
        <v>5195</v>
      </c>
      <c r="D242" s="626" t="s">
        <v>5548</v>
      </c>
      <c r="E242" s="626" t="s">
        <v>5549</v>
      </c>
      <c r="F242" s="629">
        <v>28</v>
      </c>
      <c r="G242" s="629">
        <v>909608</v>
      </c>
      <c r="H242" s="629">
        <v>1</v>
      </c>
      <c r="I242" s="629">
        <v>32486</v>
      </c>
      <c r="J242" s="629">
        <v>4</v>
      </c>
      <c r="K242" s="629">
        <v>134669.24</v>
      </c>
      <c r="L242" s="629">
        <v>0.14805195204967414</v>
      </c>
      <c r="M242" s="629">
        <v>33667.31</v>
      </c>
      <c r="N242" s="629">
        <v>2</v>
      </c>
      <c r="O242" s="629">
        <v>67334.62</v>
      </c>
      <c r="P242" s="642">
        <v>7.402597602483707E-2</v>
      </c>
      <c r="Q242" s="630">
        <v>33667.31</v>
      </c>
    </row>
    <row r="243" spans="1:17" ht="14.4" customHeight="1" x14ac:dyDescent="0.3">
      <c r="A243" s="625" t="s">
        <v>525</v>
      </c>
      <c r="B243" s="626" t="s">
        <v>5150</v>
      </c>
      <c r="C243" s="626" t="s">
        <v>5195</v>
      </c>
      <c r="D243" s="626" t="s">
        <v>5550</v>
      </c>
      <c r="E243" s="626" t="s">
        <v>5551</v>
      </c>
      <c r="F243" s="629">
        <v>2</v>
      </c>
      <c r="G243" s="629">
        <v>30170</v>
      </c>
      <c r="H243" s="629">
        <v>1</v>
      </c>
      <c r="I243" s="629">
        <v>15085</v>
      </c>
      <c r="J243" s="629">
        <v>22</v>
      </c>
      <c r="K243" s="629">
        <v>339542</v>
      </c>
      <c r="L243" s="629">
        <v>11.254292343387471</v>
      </c>
      <c r="M243" s="629">
        <v>15433.727272727272</v>
      </c>
      <c r="N243" s="629"/>
      <c r="O243" s="629"/>
      <c r="P243" s="642"/>
      <c r="Q243" s="630"/>
    </row>
    <row r="244" spans="1:17" ht="14.4" customHeight="1" x14ac:dyDescent="0.3">
      <c r="A244" s="625" t="s">
        <v>525</v>
      </c>
      <c r="B244" s="626" t="s">
        <v>5150</v>
      </c>
      <c r="C244" s="626" t="s">
        <v>5195</v>
      </c>
      <c r="D244" s="626" t="s">
        <v>5552</v>
      </c>
      <c r="E244" s="626" t="s">
        <v>5553</v>
      </c>
      <c r="F244" s="629">
        <v>8</v>
      </c>
      <c r="G244" s="629">
        <v>219024</v>
      </c>
      <c r="H244" s="629">
        <v>1</v>
      </c>
      <c r="I244" s="629">
        <v>27378</v>
      </c>
      <c r="J244" s="629"/>
      <c r="K244" s="629"/>
      <c r="L244" s="629"/>
      <c r="M244" s="629"/>
      <c r="N244" s="629">
        <v>6</v>
      </c>
      <c r="O244" s="629">
        <v>164268</v>
      </c>
      <c r="P244" s="642">
        <v>0.75</v>
      </c>
      <c r="Q244" s="630">
        <v>27378</v>
      </c>
    </row>
    <row r="245" spans="1:17" ht="14.4" customHeight="1" x14ac:dyDescent="0.3">
      <c r="A245" s="625" t="s">
        <v>525</v>
      </c>
      <c r="B245" s="626" t="s">
        <v>5150</v>
      </c>
      <c r="C245" s="626" t="s">
        <v>5195</v>
      </c>
      <c r="D245" s="626" t="s">
        <v>5554</v>
      </c>
      <c r="E245" s="626" t="s">
        <v>5555</v>
      </c>
      <c r="F245" s="629">
        <v>20</v>
      </c>
      <c r="G245" s="629">
        <v>39560</v>
      </c>
      <c r="H245" s="629">
        <v>1</v>
      </c>
      <c r="I245" s="629">
        <v>1978</v>
      </c>
      <c r="J245" s="629"/>
      <c r="K245" s="629"/>
      <c r="L245" s="629"/>
      <c r="M245" s="629"/>
      <c r="N245" s="629"/>
      <c r="O245" s="629"/>
      <c r="P245" s="642"/>
      <c r="Q245" s="630"/>
    </row>
    <row r="246" spans="1:17" ht="14.4" customHeight="1" x14ac:dyDescent="0.3">
      <c r="A246" s="625" t="s">
        <v>525</v>
      </c>
      <c r="B246" s="626" t="s">
        <v>5150</v>
      </c>
      <c r="C246" s="626" t="s">
        <v>5195</v>
      </c>
      <c r="D246" s="626" t="s">
        <v>5556</v>
      </c>
      <c r="E246" s="626" t="s">
        <v>5555</v>
      </c>
      <c r="F246" s="629">
        <v>5</v>
      </c>
      <c r="G246" s="629">
        <v>154935</v>
      </c>
      <c r="H246" s="629">
        <v>1</v>
      </c>
      <c r="I246" s="629">
        <v>30987</v>
      </c>
      <c r="J246" s="629"/>
      <c r="K246" s="629"/>
      <c r="L246" s="629"/>
      <c r="M246" s="629"/>
      <c r="N246" s="629"/>
      <c r="O246" s="629"/>
      <c r="P246" s="642"/>
      <c r="Q246" s="630"/>
    </row>
    <row r="247" spans="1:17" ht="14.4" customHeight="1" x14ac:dyDescent="0.3">
      <c r="A247" s="625" t="s">
        <v>525</v>
      </c>
      <c r="B247" s="626" t="s">
        <v>5150</v>
      </c>
      <c r="C247" s="626" t="s">
        <v>5195</v>
      </c>
      <c r="D247" s="626" t="s">
        <v>5557</v>
      </c>
      <c r="E247" s="626" t="s">
        <v>5558</v>
      </c>
      <c r="F247" s="629">
        <v>1</v>
      </c>
      <c r="G247" s="629">
        <v>18178</v>
      </c>
      <c r="H247" s="629">
        <v>1</v>
      </c>
      <c r="I247" s="629">
        <v>18178</v>
      </c>
      <c r="J247" s="629"/>
      <c r="K247" s="629"/>
      <c r="L247" s="629"/>
      <c r="M247" s="629"/>
      <c r="N247" s="629"/>
      <c r="O247" s="629"/>
      <c r="P247" s="642"/>
      <c r="Q247" s="630"/>
    </row>
    <row r="248" spans="1:17" ht="14.4" customHeight="1" x14ac:dyDescent="0.3">
      <c r="A248" s="625" t="s">
        <v>525</v>
      </c>
      <c r="B248" s="626" t="s">
        <v>5150</v>
      </c>
      <c r="C248" s="626" t="s">
        <v>5195</v>
      </c>
      <c r="D248" s="626" t="s">
        <v>5559</v>
      </c>
      <c r="E248" s="626" t="s">
        <v>5560</v>
      </c>
      <c r="F248" s="629">
        <v>1</v>
      </c>
      <c r="G248" s="629">
        <v>27706</v>
      </c>
      <c r="H248" s="629">
        <v>1</v>
      </c>
      <c r="I248" s="629">
        <v>27706</v>
      </c>
      <c r="J248" s="629"/>
      <c r="K248" s="629"/>
      <c r="L248" s="629"/>
      <c r="M248" s="629"/>
      <c r="N248" s="629"/>
      <c r="O248" s="629"/>
      <c r="P248" s="642"/>
      <c r="Q248" s="630"/>
    </row>
    <row r="249" spans="1:17" ht="14.4" customHeight="1" x14ac:dyDescent="0.3">
      <c r="A249" s="625" t="s">
        <v>525</v>
      </c>
      <c r="B249" s="626" t="s">
        <v>5150</v>
      </c>
      <c r="C249" s="626" t="s">
        <v>5195</v>
      </c>
      <c r="D249" s="626" t="s">
        <v>5561</v>
      </c>
      <c r="E249" s="626" t="s">
        <v>5562</v>
      </c>
      <c r="F249" s="629"/>
      <c r="G249" s="629"/>
      <c r="H249" s="629"/>
      <c r="I249" s="629"/>
      <c r="J249" s="629"/>
      <c r="K249" s="629"/>
      <c r="L249" s="629"/>
      <c r="M249" s="629"/>
      <c r="N249" s="629">
        <v>16</v>
      </c>
      <c r="O249" s="629">
        <v>174623.2</v>
      </c>
      <c r="P249" s="642"/>
      <c r="Q249" s="630">
        <v>10913.95</v>
      </c>
    </row>
    <row r="250" spans="1:17" ht="14.4" customHeight="1" x14ac:dyDescent="0.3">
      <c r="A250" s="625" t="s">
        <v>525</v>
      </c>
      <c r="B250" s="626" t="s">
        <v>5150</v>
      </c>
      <c r="C250" s="626" t="s">
        <v>5195</v>
      </c>
      <c r="D250" s="626" t="s">
        <v>5563</v>
      </c>
      <c r="E250" s="626" t="s">
        <v>5562</v>
      </c>
      <c r="F250" s="629"/>
      <c r="G250" s="629"/>
      <c r="H250" s="629"/>
      <c r="I250" s="629"/>
      <c r="J250" s="629">
        <v>53</v>
      </c>
      <c r="K250" s="629">
        <v>750746.05999999994</v>
      </c>
      <c r="L250" s="629"/>
      <c r="M250" s="629">
        <v>14165.019999999999</v>
      </c>
      <c r="N250" s="629">
        <v>32</v>
      </c>
      <c r="O250" s="629">
        <v>453280.64</v>
      </c>
      <c r="P250" s="642"/>
      <c r="Q250" s="630">
        <v>14165.02</v>
      </c>
    </row>
    <row r="251" spans="1:17" ht="14.4" customHeight="1" x14ac:dyDescent="0.3">
      <c r="A251" s="625" t="s">
        <v>525</v>
      </c>
      <c r="B251" s="626" t="s">
        <v>5150</v>
      </c>
      <c r="C251" s="626" t="s">
        <v>5195</v>
      </c>
      <c r="D251" s="626" t="s">
        <v>5564</v>
      </c>
      <c r="E251" s="626" t="s">
        <v>5562</v>
      </c>
      <c r="F251" s="629"/>
      <c r="G251" s="629"/>
      <c r="H251" s="629"/>
      <c r="I251" s="629"/>
      <c r="J251" s="629">
        <v>42</v>
      </c>
      <c r="K251" s="629">
        <v>574056</v>
      </c>
      <c r="L251" s="629"/>
      <c r="M251" s="629">
        <v>13668</v>
      </c>
      <c r="N251" s="629">
        <v>36</v>
      </c>
      <c r="O251" s="629">
        <v>492048</v>
      </c>
      <c r="P251" s="642"/>
      <c r="Q251" s="630">
        <v>13668</v>
      </c>
    </row>
    <row r="252" spans="1:17" ht="14.4" customHeight="1" x14ac:dyDescent="0.3">
      <c r="A252" s="625" t="s">
        <v>525</v>
      </c>
      <c r="B252" s="626" t="s">
        <v>5150</v>
      </c>
      <c r="C252" s="626" t="s">
        <v>5195</v>
      </c>
      <c r="D252" s="626" t="s">
        <v>5565</v>
      </c>
      <c r="E252" s="626" t="s">
        <v>5562</v>
      </c>
      <c r="F252" s="629"/>
      <c r="G252" s="629"/>
      <c r="H252" s="629"/>
      <c r="I252" s="629"/>
      <c r="J252" s="629">
        <v>30</v>
      </c>
      <c r="K252" s="629">
        <v>100579.2</v>
      </c>
      <c r="L252" s="629"/>
      <c r="M252" s="629">
        <v>3352.64</v>
      </c>
      <c r="N252" s="629">
        <v>30</v>
      </c>
      <c r="O252" s="629">
        <v>100579.20000000001</v>
      </c>
      <c r="P252" s="642"/>
      <c r="Q252" s="630">
        <v>3352.6400000000003</v>
      </c>
    </row>
    <row r="253" spans="1:17" ht="14.4" customHeight="1" x14ac:dyDescent="0.3">
      <c r="A253" s="625" t="s">
        <v>525</v>
      </c>
      <c r="B253" s="626" t="s">
        <v>5150</v>
      </c>
      <c r="C253" s="626" t="s">
        <v>5195</v>
      </c>
      <c r="D253" s="626" t="s">
        <v>5566</v>
      </c>
      <c r="E253" s="626" t="s">
        <v>5562</v>
      </c>
      <c r="F253" s="629"/>
      <c r="G253" s="629"/>
      <c r="H253" s="629"/>
      <c r="I253" s="629"/>
      <c r="J253" s="629">
        <v>93</v>
      </c>
      <c r="K253" s="629">
        <v>298879.68</v>
      </c>
      <c r="L253" s="629"/>
      <c r="M253" s="629">
        <v>3213.7599999999998</v>
      </c>
      <c r="N253" s="629">
        <v>88</v>
      </c>
      <c r="O253" s="629">
        <v>282810.88</v>
      </c>
      <c r="P253" s="642"/>
      <c r="Q253" s="630">
        <v>3213.76</v>
      </c>
    </row>
    <row r="254" spans="1:17" ht="14.4" customHeight="1" x14ac:dyDescent="0.3">
      <c r="A254" s="625" t="s">
        <v>525</v>
      </c>
      <c r="B254" s="626" t="s">
        <v>5150</v>
      </c>
      <c r="C254" s="626" t="s">
        <v>5195</v>
      </c>
      <c r="D254" s="626" t="s">
        <v>5567</v>
      </c>
      <c r="E254" s="626" t="s">
        <v>5562</v>
      </c>
      <c r="F254" s="629"/>
      <c r="G254" s="629"/>
      <c r="H254" s="629"/>
      <c r="I254" s="629"/>
      <c r="J254" s="629">
        <v>44</v>
      </c>
      <c r="K254" s="629">
        <v>188555.84</v>
      </c>
      <c r="L254" s="629"/>
      <c r="M254" s="629">
        <v>4285.3599999999997</v>
      </c>
      <c r="N254" s="629">
        <v>41</v>
      </c>
      <c r="O254" s="629">
        <v>175699.75999999998</v>
      </c>
      <c r="P254" s="642"/>
      <c r="Q254" s="630">
        <v>4285.3599999999997</v>
      </c>
    </row>
    <row r="255" spans="1:17" ht="14.4" customHeight="1" x14ac:dyDescent="0.3">
      <c r="A255" s="625" t="s">
        <v>525</v>
      </c>
      <c r="B255" s="626" t="s">
        <v>5150</v>
      </c>
      <c r="C255" s="626" t="s">
        <v>5195</v>
      </c>
      <c r="D255" s="626" t="s">
        <v>5568</v>
      </c>
      <c r="E255" s="626" t="s">
        <v>5569</v>
      </c>
      <c r="F255" s="629"/>
      <c r="G255" s="629"/>
      <c r="H255" s="629"/>
      <c r="I255" s="629"/>
      <c r="J255" s="629">
        <v>2</v>
      </c>
      <c r="K255" s="629">
        <v>6145.64</v>
      </c>
      <c r="L255" s="629"/>
      <c r="M255" s="629">
        <v>3072.82</v>
      </c>
      <c r="N255" s="629">
        <v>2</v>
      </c>
      <c r="O255" s="629">
        <v>6145.64</v>
      </c>
      <c r="P255" s="642"/>
      <c r="Q255" s="630">
        <v>3072.82</v>
      </c>
    </row>
    <row r="256" spans="1:17" ht="14.4" customHeight="1" x14ac:dyDescent="0.3">
      <c r="A256" s="625" t="s">
        <v>525</v>
      </c>
      <c r="B256" s="626" t="s">
        <v>5150</v>
      </c>
      <c r="C256" s="626" t="s">
        <v>5195</v>
      </c>
      <c r="D256" s="626" t="s">
        <v>5570</v>
      </c>
      <c r="E256" s="626" t="s">
        <v>5569</v>
      </c>
      <c r="F256" s="629"/>
      <c r="G256" s="629"/>
      <c r="H256" s="629"/>
      <c r="I256" s="629"/>
      <c r="J256" s="629">
        <v>12</v>
      </c>
      <c r="K256" s="629">
        <v>5695.8</v>
      </c>
      <c r="L256" s="629"/>
      <c r="M256" s="629">
        <v>474.65000000000003</v>
      </c>
      <c r="N256" s="629">
        <v>18</v>
      </c>
      <c r="O256" s="629">
        <v>8543.7000000000007</v>
      </c>
      <c r="P256" s="642"/>
      <c r="Q256" s="630">
        <v>474.65000000000003</v>
      </c>
    </row>
    <row r="257" spans="1:17" ht="14.4" customHeight="1" x14ac:dyDescent="0.3">
      <c r="A257" s="625" t="s">
        <v>525</v>
      </c>
      <c r="B257" s="626" t="s">
        <v>5150</v>
      </c>
      <c r="C257" s="626" t="s">
        <v>5195</v>
      </c>
      <c r="D257" s="626" t="s">
        <v>5571</v>
      </c>
      <c r="E257" s="626" t="s">
        <v>5572</v>
      </c>
      <c r="F257" s="629"/>
      <c r="G257" s="629"/>
      <c r="H257" s="629"/>
      <c r="I257" s="629"/>
      <c r="J257" s="629">
        <v>1</v>
      </c>
      <c r="K257" s="629">
        <v>912580.36</v>
      </c>
      <c r="L257" s="629"/>
      <c r="M257" s="629">
        <v>912580.36</v>
      </c>
      <c r="N257" s="629"/>
      <c r="O257" s="629"/>
      <c r="P257" s="642"/>
      <c r="Q257" s="630"/>
    </row>
    <row r="258" spans="1:17" ht="14.4" customHeight="1" x14ac:dyDescent="0.3">
      <c r="A258" s="625" t="s">
        <v>525</v>
      </c>
      <c r="B258" s="626" t="s">
        <v>5150</v>
      </c>
      <c r="C258" s="626" t="s">
        <v>5195</v>
      </c>
      <c r="D258" s="626" t="s">
        <v>5573</v>
      </c>
      <c r="E258" s="626" t="s">
        <v>5574</v>
      </c>
      <c r="F258" s="629"/>
      <c r="G258" s="629"/>
      <c r="H258" s="629"/>
      <c r="I258" s="629"/>
      <c r="J258" s="629">
        <v>4</v>
      </c>
      <c r="K258" s="629">
        <v>13080</v>
      </c>
      <c r="L258" s="629"/>
      <c r="M258" s="629">
        <v>3270</v>
      </c>
      <c r="N258" s="629">
        <v>176</v>
      </c>
      <c r="O258" s="629">
        <v>575520</v>
      </c>
      <c r="P258" s="642"/>
      <c r="Q258" s="630">
        <v>3270</v>
      </c>
    </row>
    <row r="259" spans="1:17" ht="14.4" customHeight="1" x14ac:dyDescent="0.3">
      <c r="A259" s="625" t="s">
        <v>525</v>
      </c>
      <c r="B259" s="626" t="s">
        <v>5150</v>
      </c>
      <c r="C259" s="626" t="s">
        <v>5195</v>
      </c>
      <c r="D259" s="626" t="s">
        <v>5575</v>
      </c>
      <c r="E259" s="626" t="s">
        <v>5574</v>
      </c>
      <c r="F259" s="629"/>
      <c r="G259" s="629"/>
      <c r="H259" s="629"/>
      <c r="I259" s="629"/>
      <c r="J259" s="629">
        <v>2</v>
      </c>
      <c r="K259" s="629">
        <v>12622</v>
      </c>
      <c r="L259" s="629"/>
      <c r="M259" s="629">
        <v>6311</v>
      </c>
      <c r="N259" s="629">
        <v>82</v>
      </c>
      <c r="O259" s="629">
        <v>517502</v>
      </c>
      <c r="P259" s="642"/>
      <c r="Q259" s="630">
        <v>6311</v>
      </c>
    </row>
    <row r="260" spans="1:17" ht="14.4" customHeight="1" x14ac:dyDescent="0.3">
      <c r="A260" s="625" t="s">
        <v>525</v>
      </c>
      <c r="B260" s="626" t="s">
        <v>5150</v>
      </c>
      <c r="C260" s="626" t="s">
        <v>5195</v>
      </c>
      <c r="D260" s="626" t="s">
        <v>5576</v>
      </c>
      <c r="E260" s="626" t="s">
        <v>5574</v>
      </c>
      <c r="F260" s="629"/>
      <c r="G260" s="629"/>
      <c r="H260" s="629"/>
      <c r="I260" s="629"/>
      <c r="J260" s="629">
        <v>4</v>
      </c>
      <c r="K260" s="629">
        <v>40480</v>
      </c>
      <c r="L260" s="629"/>
      <c r="M260" s="629">
        <v>10120</v>
      </c>
      <c r="N260" s="629">
        <v>177</v>
      </c>
      <c r="O260" s="629">
        <v>1791240</v>
      </c>
      <c r="P260" s="642"/>
      <c r="Q260" s="630">
        <v>10120</v>
      </c>
    </row>
    <row r="261" spans="1:17" ht="14.4" customHeight="1" x14ac:dyDescent="0.3">
      <c r="A261" s="625" t="s">
        <v>525</v>
      </c>
      <c r="B261" s="626" t="s">
        <v>5150</v>
      </c>
      <c r="C261" s="626" t="s">
        <v>5195</v>
      </c>
      <c r="D261" s="626" t="s">
        <v>5577</v>
      </c>
      <c r="E261" s="626" t="s">
        <v>5578</v>
      </c>
      <c r="F261" s="629"/>
      <c r="G261" s="629"/>
      <c r="H261" s="629"/>
      <c r="I261" s="629"/>
      <c r="J261" s="629"/>
      <c r="K261" s="629"/>
      <c r="L261" s="629"/>
      <c r="M261" s="629"/>
      <c r="N261" s="629">
        <v>1</v>
      </c>
      <c r="O261" s="629">
        <v>7795</v>
      </c>
      <c r="P261" s="642"/>
      <c r="Q261" s="630">
        <v>7795</v>
      </c>
    </row>
    <row r="262" spans="1:17" ht="14.4" customHeight="1" x14ac:dyDescent="0.3">
      <c r="A262" s="625" t="s">
        <v>525</v>
      </c>
      <c r="B262" s="626" t="s">
        <v>5150</v>
      </c>
      <c r="C262" s="626" t="s">
        <v>5195</v>
      </c>
      <c r="D262" s="626" t="s">
        <v>5579</v>
      </c>
      <c r="E262" s="626" t="s">
        <v>5578</v>
      </c>
      <c r="F262" s="629"/>
      <c r="G262" s="629"/>
      <c r="H262" s="629"/>
      <c r="I262" s="629"/>
      <c r="J262" s="629"/>
      <c r="K262" s="629"/>
      <c r="L262" s="629"/>
      <c r="M262" s="629"/>
      <c r="N262" s="629">
        <v>1</v>
      </c>
      <c r="O262" s="629">
        <v>2580</v>
      </c>
      <c r="P262" s="642"/>
      <c r="Q262" s="630">
        <v>2580</v>
      </c>
    </row>
    <row r="263" spans="1:17" ht="14.4" customHeight="1" x14ac:dyDescent="0.3">
      <c r="A263" s="625" t="s">
        <v>525</v>
      </c>
      <c r="B263" s="626" t="s">
        <v>5150</v>
      </c>
      <c r="C263" s="626" t="s">
        <v>5195</v>
      </c>
      <c r="D263" s="626" t="s">
        <v>5580</v>
      </c>
      <c r="E263" s="626" t="s">
        <v>5581</v>
      </c>
      <c r="F263" s="629"/>
      <c r="G263" s="629"/>
      <c r="H263" s="629"/>
      <c r="I263" s="629"/>
      <c r="J263" s="629"/>
      <c r="K263" s="629"/>
      <c r="L263" s="629"/>
      <c r="M263" s="629"/>
      <c r="N263" s="629">
        <v>2</v>
      </c>
      <c r="O263" s="629">
        <v>56922</v>
      </c>
      <c r="P263" s="642"/>
      <c r="Q263" s="630">
        <v>28461</v>
      </c>
    </row>
    <row r="264" spans="1:17" ht="14.4" customHeight="1" x14ac:dyDescent="0.3">
      <c r="A264" s="625" t="s">
        <v>525</v>
      </c>
      <c r="B264" s="626" t="s">
        <v>5150</v>
      </c>
      <c r="C264" s="626" t="s">
        <v>5195</v>
      </c>
      <c r="D264" s="626" t="s">
        <v>5582</v>
      </c>
      <c r="E264" s="626" t="s">
        <v>5583</v>
      </c>
      <c r="F264" s="629"/>
      <c r="G264" s="629"/>
      <c r="H264" s="629"/>
      <c r="I264" s="629"/>
      <c r="J264" s="629">
        <v>1</v>
      </c>
      <c r="K264" s="629">
        <v>75685.7</v>
      </c>
      <c r="L264" s="629"/>
      <c r="M264" s="629">
        <v>75685.7</v>
      </c>
      <c r="N264" s="629"/>
      <c r="O264" s="629"/>
      <c r="P264" s="642"/>
      <c r="Q264" s="630"/>
    </row>
    <row r="265" spans="1:17" ht="14.4" customHeight="1" x14ac:dyDescent="0.3">
      <c r="A265" s="625" t="s">
        <v>525</v>
      </c>
      <c r="B265" s="626" t="s">
        <v>5150</v>
      </c>
      <c r="C265" s="626" t="s">
        <v>5195</v>
      </c>
      <c r="D265" s="626" t="s">
        <v>5584</v>
      </c>
      <c r="E265" s="626" t="s">
        <v>5585</v>
      </c>
      <c r="F265" s="629"/>
      <c r="G265" s="629"/>
      <c r="H265" s="629"/>
      <c r="I265" s="629"/>
      <c r="J265" s="629"/>
      <c r="K265" s="629"/>
      <c r="L265" s="629"/>
      <c r="M265" s="629"/>
      <c r="N265" s="629">
        <v>1</v>
      </c>
      <c r="O265" s="629">
        <v>52248.3</v>
      </c>
      <c r="P265" s="642"/>
      <c r="Q265" s="630">
        <v>52248.3</v>
      </c>
    </row>
    <row r="266" spans="1:17" ht="14.4" customHeight="1" x14ac:dyDescent="0.3">
      <c r="A266" s="625" t="s">
        <v>525</v>
      </c>
      <c r="B266" s="626" t="s">
        <v>5150</v>
      </c>
      <c r="C266" s="626" t="s">
        <v>5195</v>
      </c>
      <c r="D266" s="626" t="s">
        <v>5586</v>
      </c>
      <c r="E266" s="626" t="s">
        <v>5587</v>
      </c>
      <c r="F266" s="629">
        <v>1</v>
      </c>
      <c r="G266" s="629">
        <v>2923</v>
      </c>
      <c r="H266" s="629">
        <v>1</v>
      </c>
      <c r="I266" s="629">
        <v>2923</v>
      </c>
      <c r="J266" s="629"/>
      <c r="K266" s="629"/>
      <c r="L266" s="629"/>
      <c r="M266" s="629"/>
      <c r="N266" s="629"/>
      <c r="O266" s="629"/>
      <c r="P266" s="642"/>
      <c r="Q266" s="630"/>
    </row>
    <row r="267" spans="1:17" ht="14.4" customHeight="1" x14ac:dyDescent="0.3">
      <c r="A267" s="625" t="s">
        <v>525</v>
      </c>
      <c r="B267" s="626" t="s">
        <v>5150</v>
      </c>
      <c r="C267" s="626" t="s">
        <v>5195</v>
      </c>
      <c r="D267" s="626" t="s">
        <v>5588</v>
      </c>
      <c r="E267" s="626" t="s">
        <v>5474</v>
      </c>
      <c r="F267" s="629"/>
      <c r="G267" s="629"/>
      <c r="H267" s="629"/>
      <c r="I267" s="629"/>
      <c r="J267" s="629">
        <v>1</v>
      </c>
      <c r="K267" s="629">
        <v>4768.3100000000004</v>
      </c>
      <c r="L267" s="629"/>
      <c r="M267" s="629">
        <v>4768.3100000000004</v>
      </c>
      <c r="N267" s="629"/>
      <c r="O267" s="629"/>
      <c r="P267" s="642"/>
      <c r="Q267" s="630"/>
    </row>
    <row r="268" spans="1:17" ht="14.4" customHeight="1" x14ac:dyDescent="0.3">
      <c r="A268" s="625" t="s">
        <v>525</v>
      </c>
      <c r="B268" s="626" t="s">
        <v>5150</v>
      </c>
      <c r="C268" s="626" t="s">
        <v>5195</v>
      </c>
      <c r="D268" s="626" t="s">
        <v>5589</v>
      </c>
      <c r="E268" s="626" t="s">
        <v>5590</v>
      </c>
      <c r="F268" s="629"/>
      <c r="G268" s="629"/>
      <c r="H268" s="629"/>
      <c r="I268" s="629"/>
      <c r="J268" s="629">
        <v>1</v>
      </c>
      <c r="K268" s="629">
        <v>4646.54</v>
      </c>
      <c r="L268" s="629"/>
      <c r="M268" s="629">
        <v>4646.54</v>
      </c>
      <c r="N268" s="629"/>
      <c r="O268" s="629"/>
      <c r="P268" s="642"/>
      <c r="Q268" s="630"/>
    </row>
    <row r="269" spans="1:17" ht="14.4" customHeight="1" x14ac:dyDescent="0.3">
      <c r="A269" s="625" t="s">
        <v>525</v>
      </c>
      <c r="B269" s="626" t="s">
        <v>5150</v>
      </c>
      <c r="C269" s="626" t="s">
        <v>5195</v>
      </c>
      <c r="D269" s="626" t="s">
        <v>5591</v>
      </c>
      <c r="E269" s="626" t="s">
        <v>5350</v>
      </c>
      <c r="F269" s="629"/>
      <c r="G269" s="629"/>
      <c r="H269" s="629"/>
      <c r="I269" s="629"/>
      <c r="J269" s="629">
        <v>1</v>
      </c>
      <c r="K269" s="629">
        <v>1786</v>
      </c>
      <c r="L269" s="629"/>
      <c r="M269" s="629">
        <v>1786</v>
      </c>
      <c r="N269" s="629"/>
      <c r="O269" s="629"/>
      <c r="P269" s="642"/>
      <c r="Q269" s="630"/>
    </row>
    <row r="270" spans="1:17" ht="14.4" customHeight="1" x14ac:dyDescent="0.3">
      <c r="A270" s="625" t="s">
        <v>525</v>
      </c>
      <c r="B270" s="626" t="s">
        <v>5150</v>
      </c>
      <c r="C270" s="626" t="s">
        <v>5195</v>
      </c>
      <c r="D270" s="626" t="s">
        <v>5592</v>
      </c>
      <c r="E270" s="626" t="s">
        <v>5467</v>
      </c>
      <c r="F270" s="629">
        <v>1</v>
      </c>
      <c r="G270" s="629">
        <v>55041</v>
      </c>
      <c r="H270" s="629">
        <v>1</v>
      </c>
      <c r="I270" s="629">
        <v>55041</v>
      </c>
      <c r="J270" s="629"/>
      <c r="K270" s="629"/>
      <c r="L270" s="629"/>
      <c r="M270" s="629"/>
      <c r="N270" s="629"/>
      <c r="O270" s="629"/>
      <c r="P270" s="642"/>
      <c r="Q270" s="630"/>
    </row>
    <row r="271" spans="1:17" ht="14.4" customHeight="1" x14ac:dyDescent="0.3">
      <c r="A271" s="625" t="s">
        <v>525</v>
      </c>
      <c r="B271" s="626" t="s">
        <v>5150</v>
      </c>
      <c r="C271" s="626" t="s">
        <v>5195</v>
      </c>
      <c r="D271" s="626" t="s">
        <v>5593</v>
      </c>
      <c r="E271" s="626" t="s">
        <v>5433</v>
      </c>
      <c r="F271" s="629">
        <v>2</v>
      </c>
      <c r="G271" s="629">
        <v>20564</v>
      </c>
      <c r="H271" s="629">
        <v>1</v>
      </c>
      <c r="I271" s="629">
        <v>10282</v>
      </c>
      <c r="J271" s="629"/>
      <c r="K271" s="629"/>
      <c r="L271" s="629"/>
      <c r="M271" s="629"/>
      <c r="N271" s="629"/>
      <c r="O271" s="629"/>
      <c r="P271" s="642"/>
      <c r="Q271" s="630"/>
    </row>
    <row r="272" spans="1:17" ht="14.4" customHeight="1" x14ac:dyDescent="0.3">
      <c r="A272" s="625" t="s">
        <v>525</v>
      </c>
      <c r="B272" s="626" t="s">
        <v>5150</v>
      </c>
      <c r="C272" s="626" t="s">
        <v>5195</v>
      </c>
      <c r="D272" s="626" t="s">
        <v>5594</v>
      </c>
      <c r="E272" s="626" t="s">
        <v>5474</v>
      </c>
      <c r="F272" s="629">
        <v>4</v>
      </c>
      <c r="G272" s="629">
        <v>22524</v>
      </c>
      <c r="H272" s="629">
        <v>1</v>
      </c>
      <c r="I272" s="629">
        <v>5631</v>
      </c>
      <c r="J272" s="629">
        <v>3</v>
      </c>
      <c r="K272" s="629">
        <v>17507.28</v>
      </c>
      <c r="L272" s="629">
        <v>0.77727224294086306</v>
      </c>
      <c r="M272" s="629">
        <v>5835.7599999999993</v>
      </c>
      <c r="N272" s="629">
        <v>2</v>
      </c>
      <c r="O272" s="629">
        <v>11671.52</v>
      </c>
      <c r="P272" s="642">
        <v>0.51818149529390878</v>
      </c>
      <c r="Q272" s="630">
        <v>5835.76</v>
      </c>
    </row>
    <row r="273" spans="1:17" ht="14.4" customHeight="1" x14ac:dyDescent="0.3">
      <c r="A273" s="625" t="s">
        <v>525</v>
      </c>
      <c r="B273" s="626" t="s">
        <v>5150</v>
      </c>
      <c r="C273" s="626" t="s">
        <v>5195</v>
      </c>
      <c r="D273" s="626" t="s">
        <v>5595</v>
      </c>
      <c r="E273" s="626" t="s">
        <v>5395</v>
      </c>
      <c r="F273" s="629">
        <v>2</v>
      </c>
      <c r="G273" s="629">
        <v>10376</v>
      </c>
      <c r="H273" s="629">
        <v>1</v>
      </c>
      <c r="I273" s="629">
        <v>5188</v>
      </c>
      <c r="J273" s="629"/>
      <c r="K273" s="629"/>
      <c r="L273" s="629"/>
      <c r="M273" s="629"/>
      <c r="N273" s="629"/>
      <c r="O273" s="629"/>
      <c r="P273" s="642"/>
      <c r="Q273" s="630"/>
    </row>
    <row r="274" spans="1:17" ht="14.4" customHeight="1" x14ac:dyDescent="0.3">
      <c r="A274" s="625" t="s">
        <v>525</v>
      </c>
      <c r="B274" s="626" t="s">
        <v>5150</v>
      </c>
      <c r="C274" s="626" t="s">
        <v>5195</v>
      </c>
      <c r="D274" s="626" t="s">
        <v>5596</v>
      </c>
      <c r="E274" s="626" t="s">
        <v>5467</v>
      </c>
      <c r="F274" s="629">
        <v>1</v>
      </c>
      <c r="G274" s="629">
        <v>26996</v>
      </c>
      <c r="H274" s="629">
        <v>1</v>
      </c>
      <c r="I274" s="629">
        <v>26996</v>
      </c>
      <c r="J274" s="629"/>
      <c r="K274" s="629"/>
      <c r="L274" s="629"/>
      <c r="M274" s="629"/>
      <c r="N274" s="629"/>
      <c r="O274" s="629"/>
      <c r="P274" s="642"/>
      <c r="Q274" s="630"/>
    </row>
    <row r="275" spans="1:17" ht="14.4" customHeight="1" x14ac:dyDescent="0.3">
      <c r="A275" s="625" t="s">
        <v>525</v>
      </c>
      <c r="B275" s="626" t="s">
        <v>5150</v>
      </c>
      <c r="C275" s="626" t="s">
        <v>5195</v>
      </c>
      <c r="D275" s="626" t="s">
        <v>5597</v>
      </c>
      <c r="E275" s="626" t="s">
        <v>5598</v>
      </c>
      <c r="F275" s="629"/>
      <c r="G275" s="629"/>
      <c r="H275" s="629"/>
      <c r="I275" s="629"/>
      <c r="J275" s="629">
        <v>1</v>
      </c>
      <c r="K275" s="629">
        <v>15532.71</v>
      </c>
      <c r="L275" s="629"/>
      <c r="M275" s="629">
        <v>15532.71</v>
      </c>
      <c r="N275" s="629"/>
      <c r="O275" s="629"/>
      <c r="P275" s="642"/>
      <c r="Q275" s="630"/>
    </row>
    <row r="276" spans="1:17" ht="14.4" customHeight="1" x14ac:dyDescent="0.3">
      <c r="A276" s="625" t="s">
        <v>525</v>
      </c>
      <c r="B276" s="626" t="s">
        <v>5150</v>
      </c>
      <c r="C276" s="626" t="s">
        <v>5195</v>
      </c>
      <c r="D276" s="626" t="s">
        <v>5599</v>
      </c>
      <c r="E276" s="626" t="s">
        <v>5600</v>
      </c>
      <c r="F276" s="629"/>
      <c r="G276" s="629"/>
      <c r="H276" s="629"/>
      <c r="I276" s="629"/>
      <c r="J276" s="629"/>
      <c r="K276" s="629"/>
      <c r="L276" s="629"/>
      <c r="M276" s="629"/>
      <c r="N276" s="629">
        <v>2</v>
      </c>
      <c r="O276" s="629">
        <v>119782</v>
      </c>
      <c r="P276" s="642"/>
      <c r="Q276" s="630">
        <v>59891</v>
      </c>
    </row>
    <row r="277" spans="1:17" ht="14.4" customHeight="1" x14ac:dyDescent="0.3">
      <c r="A277" s="625" t="s">
        <v>525</v>
      </c>
      <c r="B277" s="626" t="s">
        <v>5150</v>
      </c>
      <c r="C277" s="626" t="s">
        <v>5195</v>
      </c>
      <c r="D277" s="626" t="s">
        <v>5601</v>
      </c>
      <c r="E277" s="626" t="s">
        <v>5600</v>
      </c>
      <c r="F277" s="629"/>
      <c r="G277" s="629"/>
      <c r="H277" s="629"/>
      <c r="I277" s="629"/>
      <c r="J277" s="629"/>
      <c r="K277" s="629"/>
      <c r="L277" s="629"/>
      <c r="M277" s="629"/>
      <c r="N277" s="629">
        <v>3</v>
      </c>
      <c r="O277" s="629">
        <v>12963</v>
      </c>
      <c r="P277" s="642"/>
      <c r="Q277" s="630">
        <v>4321</v>
      </c>
    </row>
    <row r="278" spans="1:17" ht="14.4" customHeight="1" x14ac:dyDescent="0.3">
      <c r="A278" s="625" t="s">
        <v>525</v>
      </c>
      <c r="B278" s="626" t="s">
        <v>5150</v>
      </c>
      <c r="C278" s="626" t="s">
        <v>5195</v>
      </c>
      <c r="D278" s="626" t="s">
        <v>5602</v>
      </c>
      <c r="E278" s="626" t="s">
        <v>5603</v>
      </c>
      <c r="F278" s="629"/>
      <c r="G278" s="629"/>
      <c r="H278" s="629"/>
      <c r="I278" s="629"/>
      <c r="J278" s="629">
        <v>2</v>
      </c>
      <c r="K278" s="629">
        <v>3235.52</v>
      </c>
      <c r="L278" s="629"/>
      <c r="M278" s="629">
        <v>1617.76</v>
      </c>
      <c r="N278" s="629">
        <v>1</v>
      </c>
      <c r="O278" s="629">
        <v>1617.76</v>
      </c>
      <c r="P278" s="642"/>
      <c r="Q278" s="630">
        <v>1617.76</v>
      </c>
    </row>
    <row r="279" spans="1:17" ht="14.4" customHeight="1" x14ac:dyDescent="0.3">
      <c r="A279" s="625" t="s">
        <v>525</v>
      </c>
      <c r="B279" s="626" t="s">
        <v>5150</v>
      </c>
      <c r="C279" s="626" t="s">
        <v>5195</v>
      </c>
      <c r="D279" s="626" t="s">
        <v>5604</v>
      </c>
      <c r="E279" s="626" t="s">
        <v>5605</v>
      </c>
      <c r="F279" s="629">
        <v>1</v>
      </c>
      <c r="G279" s="629">
        <v>4636.3500000000004</v>
      </c>
      <c r="H279" s="629">
        <v>1</v>
      </c>
      <c r="I279" s="629">
        <v>4636.3500000000004</v>
      </c>
      <c r="J279" s="629"/>
      <c r="K279" s="629"/>
      <c r="L279" s="629"/>
      <c r="M279" s="629"/>
      <c r="N279" s="629"/>
      <c r="O279" s="629"/>
      <c r="P279" s="642"/>
      <c r="Q279" s="630"/>
    </row>
    <row r="280" spans="1:17" ht="14.4" customHeight="1" x14ac:dyDescent="0.3">
      <c r="A280" s="625" t="s">
        <v>525</v>
      </c>
      <c r="B280" s="626" t="s">
        <v>5150</v>
      </c>
      <c r="C280" s="626" t="s">
        <v>5195</v>
      </c>
      <c r="D280" s="626" t="s">
        <v>5606</v>
      </c>
      <c r="E280" s="626" t="s">
        <v>5384</v>
      </c>
      <c r="F280" s="629">
        <v>1</v>
      </c>
      <c r="G280" s="629">
        <v>579.6</v>
      </c>
      <c r="H280" s="629">
        <v>1</v>
      </c>
      <c r="I280" s="629">
        <v>579.6</v>
      </c>
      <c r="J280" s="629"/>
      <c r="K280" s="629"/>
      <c r="L280" s="629"/>
      <c r="M280" s="629"/>
      <c r="N280" s="629"/>
      <c r="O280" s="629"/>
      <c r="P280" s="642"/>
      <c r="Q280" s="630"/>
    </row>
    <row r="281" spans="1:17" ht="14.4" customHeight="1" x14ac:dyDescent="0.3">
      <c r="A281" s="625" t="s">
        <v>525</v>
      </c>
      <c r="B281" s="626" t="s">
        <v>5150</v>
      </c>
      <c r="C281" s="626" t="s">
        <v>5195</v>
      </c>
      <c r="D281" s="626" t="s">
        <v>5607</v>
      </c>
      <c r="E281" s="626" t="s">
        <v>5608</v>
      </c>
      <c r="F281" s="629"/>
      <c r="G281" s="629"/>
      <c r="H281" s="629"/>
      <c r="I281" s="629"/>
      <c r="J281" s="629">
        <v>1</v>
      </c>
      <c r="K281" s="629">
        <v>5255.92</v>
      </c>
      <c r="L281" s="629"/>
      <c r="M281" s="629">
        <v>5255.92</v>
      </c>
      <c r="N281" s="629"/>
      <c r="O281" s="629"/>
      <c r="P281" s="642"/>
      <c r="Q281" s="630"/>
    </row>
    <row r="282" spans="1:17" ht="14.4" customHeight="1" x14ac:dyDescent="0.3">
      <c r="A282" s="625" t="s">
        <v>525</v>
      </c>
      <c r="B282" s="626" t="s">
        <v>5150</v>
      </c>
      <c r="C282" s="626" t="s">
        <v>5195</v>
      </c>
      <c r="D282" s="626" t="s">
        <v>5609</v>
      </c>
      <c r="E282" s="626" t="s">
        <v>5610</v>
      </c>
      <c r="F282" s="629">
        <v>1</v>
      </c>
      <c r="G282" s="629">
        <v>58118</v>
      </c>
      <c r="H282" s="629">
        <v>1</v>
      </c>
      <c r="I282" s="629">
        <v>58118</v>
      </c>
      <c r="J282" s="629"/>
      <c r="K282" s="629"/>
      <c r="L282" s="629"/>
      <c r="M282" s="629"/>
      <c r="N282" s="629"/>
      <c r="O282" s="629"/>
      <c r="P282" s="642"/>
      <c r="Q282" s="630"/>
    </row>
    <row r="283" spans="1:17" ht="14.4" customHeight="1" x14ac:dyDescent="0.3">
      <c r="A283" s="625" t="s">
        <v>525</v>
      </c>
      <c r="B283" s="626" t="s">
        <v>5150</v>
      </c>
      <c r="C283" s="626" t="s">
        <v>5195</v>
      </c>
      <c r="D283" s="626" t="s">
        <v>5611</v>
      </c>
      <c r="E283" s="626" t="s">
        <v>5612</v>
      </c>
      <c r="F283" s="629"/>
      <c r="G283" s="629"/>
      <c r="H283" s="629"/>
      <c r="I283" s="629"/>
      <c r="J283" s="629">
        <v>4</v>
      </c>
      <c r="K283" s="629">
        <v>86840</v>
      </c>
      <c r="L283" s="629"/>
      <c r="M283" s="629">
        <v>21710</v>
      </c>
      <c r="N283" s="629"/>
      <c r="O283" s="629"/>
      <c r="P283" s="642"/>
      <c r="Q283" s="630"/>
    </row>
    <row r="284" spans="1:17" ht="14.4" customHeight="1" x14ac:dyDescent="0.3">
      <c r="A284" s="625" t="s">
        <v>525</v>
      </c>
      <c r="B284" s="626" t="s">
        <v>5150</v>
      </c>
      <c r="C284" s="626" t="s">
        <v>5195</v>
      </c>
      <c r="D284" s="626" t="s">
        <v>5613</v>
      </c>
      <c r="E284" s="626" t="s">
        <v>5614</v>
      </c>
      <c r="F284" s="629"/>
      <c r="G284" s="629"/>
      <c r="H284" s="629"/>
      <c r="I284" s="629"/>
      <c r="J284" s="629">
        <v>1</v>
      </c>
      <c r="K284" s="629">
        <v>10353.27</v>
      </c>
      <c r="L284" s="629"/>
      <c r="M284" s="629">
        <v>10353.27</v>
      </c>
      <c r="N284" s="629"/>
      <c r="O284" s="629"/>
      <c r="P284" s="642"/>
      <c r="Q284" s="630"/>
    </row>
    <row r="285" spans="1:17" ht="14.4" customHeight="1" x14ac:dyDescent="0.3">
      <c r="A285" s="625" t="s">
        <v>525</v>
      </c>
      <c r="B285" s="626" t="s">
        <v>5150</v>
      </c>
      <c r="C285" s="626" t="s">
        <v>5195</v>
      </c>
      <c r="D285" s="626" t="s">
        <v>5615</v>
      </c>
      <c r="E285" s="626" t="s">
        <v>5616</v>
      </c>
      <c r="F285" s="629"/>
      <c r="G285" s="629"/>
      <c r="H285" s="629"/>
      <c r="I285" s="629"/>
      <c r="J285" s="629">
        <v>2</v>
      </c>
      <c r="K285" s="629">
        <v>4240</v>
      </c>
      <c r="L285" s="629"/>
      <c r="M285" s="629">
        <v>2120</v>
      </c>
      <c r="N285" s="629"/>
      <c r="O285" s="629"/>
      <c r="P285" s="642"/>
      <c r="Q285" s="630"/>
    </row>
    <row r="286" spans="1:17" ht="14.4" customHeight="1" x14ac:dyDescent="0.3">
      <c r="A286" s="625" t="s">
        <v>525</v>
      </c>
      <c r="B286" s="626" t="s">
        <v>5150</v>
      </c>
      <c r="C286" s="626" t="s">
        <v>5195</v>
      </c>
      <c r="D286" s="626" t="s">
        <v>5617</v>
      </c>
      <c r="E286" s="626" t="s">
        <v>5540</v>
      </c>
      <c r="F286" s="629"/>
      <c r="G286" s="629"/>
      <c r="H286" s="629"/>
      <c r="I286" s="629"/>
      <c r="J286" s="629">
        <v>1</v>
      </c>
      <c r="K286" s="629">
        <v>33119</v>
      </c>
      <c r="L286" s="629"/>
      <c r="M286" s="629">
        <v>33119</v>
      </c>
      <c r="N286" s="629"/>
      <c r="O286" s="629"/>
      <c r="P286" s="642"/>
      <c r="Q286" s="630"/>
    </row>
    <row r="287" spans="1:17" ht="14.4" customHeight="1" x14ac:dyDescent="0.3">
      <c r="A287" s="625" t="s">
        <v>525</v>
      </c>
      <c r="B287" s="626" t="s">
        <v>5150</v>
      </c>
      <c r="C287" s="626" t="s">
        <v>5195</v>
      </c>
      <c r="D287" s="626" t="s">
        <v>5618</v>
      </c>
      <c r="E287" s="626" t="s">
        <v>5619</v>
      </c>
      <c r="F287" s="629"/>
      <c r="G287" s="629"/>
      <c r="H287" s="629"/>
      <c r="I287" s="629"/>
      <c r="J287" s="629"/>
      <c r="K287" s="629"/>
      <c r="L287" s="629"/>
      <c r="M287" s="629"/>
      <c r="N287" s="629">
        <v>1</v>
      </c>
      <c r="O287" s="629">
        <v>20469</v>
      </c>
      <c r="P287" s="642"/>
      <c r="Q287" s="630">
        <v>20469</v>
      </c>
    </row>
    <row r="288" spans="1:17" ht="14.4" customHeight="1" x14ac:dyDescent="0.3">
      <c r="A288" s="625" t="s">
        <v>525</v>
      </c>
      <c r="B288" s="626" t="s">
        <v>5150</v>
      </c>
      <c r="C288" s="626" t="s">
        <v>5195</v>
      </c>
      <c r="D288" s="626" t="s">
        <v>5620</v>
      </c>
      <c r="E288" s="626" t="s">
        <v>5621</v>
      </c>
      <c r="F288" s="629">
        <v>1</v>
      </c>
      <c r="G288" s="629">
        <v>635256</v>
      </c>
      <c r="H288" s="629">
        <v>1</v>
      </c>
      <c r="I288" s="629">
        <v>635256</v>
      </c>
      <c r="J288" s="629"/>
      <c r="K288" s="629"/>
      <c r="L288" s="629"/>
      <c r="M288" s="629"/>
      <c r="N288" s="629"/>
      <c r="O288" s="629"/>
      <c r="P288" s="642"/>
      <c r="Q288" s="630"/>
    </row>
    <row r="289" spans="1:17" ht="14.4" customHeight="1" x14ac:dyDescent="0.3">
      <c r="A289" s="625" t="s">
        <v>525</v>
      </c>
      <c r="B289" s="626" t="s">
        <v>5150</v>
      </c>
      <c r="C289" s="626" t="s">
        <v>5195</v>
      </c>
      <c r="D289" s="626" t="s">
        <v>5622</v>
      </c>
      <c r="E289" s="626" t="s">
        <v>5583</v>
      </c>
      <c r="F289" s="629"/>
      <c r="G289" s="629"/>
      <c r="H289" s="629"/>
      <c r="I289" s="629"/>
      <c r="J289" s="629"/>
      <c r="K289" s="629"/>
      <c r="L289" s="629"/>
      <c r="M289" s="629"/>
      <c r="N289" s="629">
        <v>2</v>
      </c>
      <c r="O289" s="629">
        <v>119367.64</v>
      </c>
      <c r="P289" s="642"/>
      <c r="Q289" s="630">
        <v>59683.82</v>
      </c>
    </row>
    <row r="290" spans="1:17" ht="14.4" customHeight="1" x14ac:dyDescent="0.3">
      <c r="A290" s="625" t="s">
        <v>525</v>
      </c>
      <c r="B290" s="626" t="s">
        <v>5150</v>
      </c>
      <c r="C290" s="626" t="s">
        <v>5195</v>
      </c>
      <c r="D290" s="626" t="s">
        <v>5623</v>
      </c>
      <c r="E290" s="626" t="s">
        <v>5610</v>
      </c>
      <c r="F290" s="629"/>
      <c r="G290" s="629"/>
      <c r="H290" s="629"/>
      <c r="I290" s="629"/>
      <c r="J290" s="629"/>
      <c r="K290" s="629"/>
      <c r="L290" s="629"/>
      <c r="M290" s="629"/>
      <c r="N290" s="629">
        <v>2</v>
      </c>
      <c r="O290" s="629">
        <v>120462.76</v>
      </c>
      <c r="P290" s="642"/>
      <c r="Q290" s="630">
        <v>60231.38</v>
      </c>
    </row>
    <row r="291" spans="1:17" ht="14.4" customHeight="1" x14ac:dyDescent="0.3">
      <c r="A291" s="625" t="s">
        <v>525</v>
      </c>
      <c r="B291" s="626" t="s">
        <v>5150</v>
      </c>
      <c r="C291" s="626" t="s">
        <v>5195</v>
      </c>
      <c r="D291" s="626" t="s">
        <v>5624</v>
      </c>
      <c r="E291" s="626" t="s">
        <v>5583</v>
      </c>
      <c r="F291" s="629"/>
      <c r="G291" s="629"/>
      <c r="H291" s="629"/>
      <c r="I291" s="629"/>
      <c r="J291" s="629"/>
      <c r="K291" s="629"/>
      <c r="L291" s="629"/>
      <c r="M291" s="629"/>
      <c r="N291" s="629">
        <v>1</v>
      </c>
      <c r="O291" s="629">
        <v>361801.32</v>
      </c>
      <c r="P291" s="642"/>
      <c r="Q291" s="630">
        <v>361801.32</v>
      </c>
    </row>
    <row r="292" spans="1:17" ht="14.4" customHeight="1" x14ac:dyDescent="0.3">
      <c r="A292" s="625" t="s">
        <v>525</v>
      </c>
      <c r="B292" s="626" t="s">
        <v>5150</v>
      </c>
      <c r="C292" s="626" t="s">
        <v>5195</v>
      </c>
      <c r="D292" s="626" t="s">
        <v>5625</v>
      </c>
      <c r="E292" s="626" t="s">
        <v>5616</v>
      </c>
      <c r="F292" s="629"/>
      <c r="G292" s="629"/>
      <c r="H292" s="629"/>
      <c r="I292" s="629"/>
      <c r="J292" s="629">
        <v>1</v>
      </c>
      <c r="K292" s="629">
        <v>24118</v>
      </c>
      <c r="L292" s="629"/>
      <c r="M292" s="629">
        <v>24118</v>
      </c>
      <c r="N292" s="629"/>
      <c r="O292" s="629"/>
      <c r="P292" s="642"/>
      <c r="Q292" s="630"/>
    </row>
    <row r="293" spans="1:17" ht="14.4" customHeight="1" x14ac:dyDescent="0.3">
      <c r="A293" s="625" t="s">
        <v>525</v>
      </c>
      <c r="B293" s="626" t="s">
        <v>5150</v>
      </c>
      <c r="C293" s="626" t="s">
        <v>5195</v>
      </c>
      <c r="D293" s="626" t="s">
        <v>5626</v>
      </c>
      <c r="E293" s="626" t="s">
        <v>5627</v>
      </c>
      <c r="F293" s="629"/>
      <c r="G293" s="629"/>
      <c r="H293" s="629"/>
      <c r="I293" s="629"/>
      <c r="J293" s="629"/>
      <c r="K293" s="629"/>
      <c r="L293" s="629"/>
      <c r="M293" s="629"/>
      <c r="N293" s="629">
        <v>1</v>
      </c>
      <c r="O293" s="629">
        <v>366628.15</v>
      </c>
      <c r="P293" s="642"/>
      <c r="Q293" s="630">
        <v>366628.15</v>
      </c>
    </row>
    <row r="294" spans="1:17" ht="14.4" customHeight="1" x14ac:dyDescent="0.3">
      <c r="A294" s="625" t="s">
        <v>525</v>
      </c>
      <c r="B294" s="626" t="s">
        <v>5150</v>
      </c>
      <c r="C294" s="626" t="s">
        <v>5097</v>
      </c>
      <c r="D294" s="626" t="s">
        <v>5628</v>
      </c>
      <c r="E294" s="626" t="s">
        <v>5629</v>
      </c>
      <c r="F294" s="629">
        <v>5</v>
      </c>
      <c r="G294" s="629">
        <v>0</v>
      </c>
      <c r="H294" s="629"/>
      <c r="I294" s="629">
        <v>0</v>
      </c>
      <c r="J294" s="629"/>
      <c r="K294" s="629"/>
      <c r="L294" s="629"/>
      <c r="M294" s="629"/>
      <c r="N294" s="629"/>
      <c r="O294" s="629"/>
      <c r="P294" s="642"/>
      <c r="Q294" s="630"/>
    </row>
    <row r="295" spans="1:17" ht="14.4" customHeight="1" x14ac:dyDescent="0.3">
      <c r="A295" s="625" t="s">
        <v>525</v>
      </c>
      <c r="B295" s="626" t="s">
        <v>5150</v>
      </c>
      <c r="C295" s="626" t="s">
        <v>5097</v>
      </c>
      <c r="D295" s="626" t="s">
        <v>5630</v>
      </c>
      <c r="E295" s="626" t="s">
        <v>5631</v>
      </c>
      <c r="F295" s="629">
        <v>0</v>
      </c>
      <c r="G295" s="629">
        <v>0</v>
      </c>
      <c r="H295" s="629"/>
      <c r="I295" s="629"/>
      <c r="J295" s="629">
        <v>0</v>
      </c>
      <c r="K295" s="629">
        <v>0</v>
      </c>
      <c r="L295" s="629"/>
      <c r="M295" s="629"/>
      <c r="N295" s="629">
        <v>0</v>
      </c>
      <c r="O295" s="629">
        <v>0</v>
      </c>
      <c r="P295" s="642"/>
      <c r="Q295" s="630"/>
    </row>
    <row r="296" spans="1:17" ht="14.4" customHeight="1" x14ac:dyDescent="0.3">
      <c r="A296" s="625" t="s">
        <v>525</v>
      </c>
      <c r="B296" s="626" t="s">
        <v>5150</v>
      </c>
      <c r="C296" s="626" t="s">
        <v>5097</v>
      </c>
      <c r="D296" s="626" t="s">
        <v>5632</v>
      </c>
      <c r="E296" s="626" t="s">
        <v>5633</v>
      </c>
      <c r="F296" s="629">
        <v>1497</v>
      </c>
      <c r="G296" s="629">
        <v>0</v>
      </c>
      <c r="H296" s="629"/>
      <c r="I296" s="629">
        <v>0</v>
      </c>
      <c r="J296" s="629">
        <v>1720</v>
      </c>
      <c r="K296" s="629">
        <v>0</v>
      </c>
      <c r="L296" s="629"/>
      <c r="M296" s="629">
        <v>0</v>
      </c>
      <c r="N296" s="629">
        <v>1324</v>
      </c>
      <c r="O296" s="629">
        <v>0</v>
      </c>
      <c r="P296" s="642"/>
      <c r="Q296" s="630">
        <v>0</v>
      </c>
    </row>
    <row r="297" spans="1:17" ht="14.4" customHeight="1" x14ac:dyDescent="0.3">
      <c r="A297" s="625" t="s">
        <v>525</v>
      </c>
      <c r="B297" s="626" t="s">
        <v>5150</v>
      </c>
      <c r="C297" s="626" t="s">
        <v>5097</v>
      </c>
      <c r="D297" s="626" t="s">
        <v>5098</v>
      </c>
      <c r="E297" s="626" t="s">
        <v>5099</v>
      </c>
      <c r="F297" s="629">
        <v>267</v>
      </c>
      <c r="G297" s="629">
        <v>0</v>
      </c>
      <c r="H297" s="629"/>
      <c r="I297" s="629">
        <v>0</v>
      </c>
      <c r="J297" s="629">
        <v>158</v>
      </c>
      <c r="K297" s="629">
        <v>0</v>
      </c>
      <c r="L297" s="629"/>
      <c r="M297" s="629">
        <v>0</v>
      </c>
      <c r="N297" s="629">
        <v>174</v>
      </c>
      <c r="O297" s="629">
        <v>0</v>
      </c>
      <c r="P297" s="642"/>
      <c r="Q297" s="630">
        <v>0</v>
      </c>
    </row>
    <row r="298" spans="1:17" ht="14.4" customHeight="1" x14ac:dyDescent="0.3">
      <c r="A298" s="625" t="s">
        <v>525</v>
      </c>
      <c r="B298" s="626" t="s">
        <v>5150</v>
      </c>
      <c r="C298" s="626" t="s">
        <v>5097</v>
      </c>
      <c r="D298" s="626" t="s">
        <v>5634</v>
      </c>
      <c r="E298" s="626" t="s">
        <v>5635</v>
      </c>
      <c r="F298" s="629">
        <v>6765</v>
      </c>
      <c r="G298" s="629">
        <v>0</v>
      </c>
      <c r="H298" s="629"/>
      <c r="I298" s="629">
        <v>0</v>
      </c>
      <c r="J298" s="629">
        <v>6048</v>
      </c>
      <c r="K298" s="629">
        <v>0</v>
      </c>
      <c r="L298" s="629"/>
      <c r="M298" s="629">
        <v>0</v>
      </c>
      <c r="N298" s="629">
        <v>6034</v>
      </c>
      <c r="O298" s="629">
        <v>0</v>
      </c>
      <c r="P298" s="642"/>
      <c r="Q298" s="630">
        <v>0</v>
      </c>
    </row>
    <row r="299" spans="1:17" ht="14.4" customHeight="1" x14ac:dyDescent="0.3">
      <c r="A299" s="625" t="s">
        <v>525</v>
      </c>
      <c r="B299" s="626" t="s">
        <v>5150</v>
      </c>
      <c r="C299" s="626" t="s">
        <v>5097</v>
      </c>
      <c r="D299" s="626" t="s">
        <v>5110</v>
      </c>
      <c r="E299" s="626" t="s">
        <v>5111</v>
      </c>
      <c r="F299" s="629"/>
      <c r="G299" s="629"/>
      <c r="H299" s="629"/>
      <c r="I299" s="629"/>
      <c r="J299" s="629"/>
      <c r="K299" s="629"/>
      <c r="L299" s="629"/>
      <c r="M299" s="629"/>
      <c r="N299" s="629">
        <v>3</v>
      </c>
      <c r="O299" s="629">
        <v>531</v>
      </c>
      <c r="P299" s="642"/>
      <c r="Q299" s="630">
        <v>177</v>
      </c>
    </row>
    <row r="300" spans="1:17" ht="14.4" customHeight="1" x14ac:dyDescent="0.3">
      <c r="A300" s="625" t="s">
        <v>525</v>
      </c>
      <c r="B300" s="626" t="s">
        <v>5150</v>
      </c>
      <c r="C300" s="626" t="s">
        <v>5097</v>
      </c>
      <c r="D300" s="626" t="s">
        <v>5636</v>
      </c>
      <c r="E300" s="626" t="s">
        <v>5637</v>
      </c>
      <c r="F300" s="629"/>
      <c r="G300" s="629"/>
      <c r="H300" s="629"/>
      <c r="I300" s="629"/>
      <c r="J300" s="629">
        <v>1</v>
      </c>
      <c r="K300" s="629">
        <v>604</v>
      </c>
      <c r="L300" s="629"/>
      <c r="M300" s="629">
        <v>604</v>
      </c>
      <c r="N300" s="629"/>
      <c r="O300" s="629"/>
      <c r="P300" s="642"/>
      <c r="Q300" s="630"/>
    </row>
    <row r="301" spans="1:17" ht="14.4" customHeight="1" x14ac:dyDescent="0.3">
      <c r="A301" s="625" t="s">
        <v>525</v>
      </c>
      <c r="B301" s="626" t="s">
        <v>5150</v>
      </c>
      <c r="C301" s="626" t="s">
        <v>5097</v>
      </c>
      <c r="D301" s="626" t="s">
        <v>5638</v>
      </c>
      <c r="E301" s="626" t="s">
        <v>5639</v>
      </c>
      <c r="F301" s="629"/>
      <c r="G301" s="629"/>
      <c r="H301" s="629"/>
      <c r="I301" s="629"/>
      <c r="J301" s="629">
        <v>2</v>
      </c>
      <c r="K301" s="629">
        <v>1600</v>
      </c>
      <c r="L301" s="629"/>
      <c r="M301" s="629">
        <v>800</v>
      </c>
      <c r="N301" s="629">
        <v>4</v>
      </c>
      <c r="O301" s="629">
        <v>3224</v>
      </c>
      <c r="P301" s="642"/>
      <c r="Q301" s="630">
        <v>806</v>
      </c>
    </row>
    <row r="302" spans="1:17" ht="14.4" customHeight="1" x14ac:dyDescent="0.3">
      <c r="A302" s="625" t="s">
        <v>525</v>
      </c>
      <c r="B302" s="626" t="s">
        <v>5150</v>
      </c>
      <c r="C302" s="626" t="s">
        <v>5097</v>
      </c>
      <c r="D302" s="626" t="s">
        <v>5640</v>
      </c>
      <c r="E302" s="626" t="s">
        <v>5641</v>
      </c>
      <c r="F302" s="629">
        <v>6651</v>
      </c>
      <c r="G302" s="629">
        <v>7170054</v>
      </c>
      <c r="H302" s="629">
        <v>1</v>
      </c>
      <c r="I302" s="629">
        <v>1078.04149751917</v>
      </c>
      <c r="J302" s="629">
        <v>6279</v>
      </c>
      <c r="K302" s="629">
        <v>6749353</v>
      </c>
      <c r="L302" s="629">
        <v>0.94132526756423318</v>
      </c>
      <c r="M302" s="629">
        <v>1074.9089026915115</v>
      </c>
      <c r="N302" s="629">
        <v>6096</v>
      </c>
      <c r="O302" s="629">
        <v>6706397</v>
      </c>
      <c r="P302" s="642">
        <v>0.93533423876584476</v>
      </c>
      <c r="Q302" s="630">
        <v>1100.1307414698163</v>
      </c>
    </row>
    <row r="303" spans="1:17" ht="14.4" customHeight="1" x14ac:dyDescent="0.3">
      <c r="A303" s="625" t="s">
        <v>525</v>
      </c>
      <c r="B303" s="626" t="s">
        <v>5150</v>
      </c>
      <c r="C303" s="626" t="s">
        <v>5097</v>
      </c>
      <c r="D303" s="626" t="s">
        <v>5642</v>
      </c>
      <c r="E303" s="626" t="s">
        <v>5643</v>
      </c>
      <c r="F303" s="629">
        <v>1</v>
      </c>
      <c r="G303" s="629">
        <v>2905</v>
      </c>
      <c r="H303" s="629">
        <v>1</v>
      </c>
      <c r="I303" s="629">
        <v>2905</v>
      </c>
      <c r="J303" s="629"/>
      <c r="K303" s="629"/>
      <c r="L303" s="629"/>
      <c r="M303" s="629"/>
      <c r="N303" s="629"/>
      <c r="O303" s="629"/>
      <c r="P303" s="642"/>
      <c r="Q303" s="630"/>
    </row>
    <row r="304" spans="1:17" ht="14.4" customHeight="1" x14ac:dyDescent="0.3">
      <c r="A304" s="625" t="s">
        <v>525</v>
      </c>
      <c r="B304" s="626" t="s">
        <v>5150</v>
      </c>
      <c r="C304" s="626" t="s">
        <v>5097</v>
      </c>
      <c r="D304" s="626" t="s">
        <v>5218</v>
      </c>
      <c r="E304" s="626" t="s">
        <v>5219</v>
      </c>
      <c r="F304" s="629">
        <v>13</v>
      </c>
      <c r="G304" s="629">
        <v>58578</v>
      </c>
      <c r="H304" s="629">
        <v>1</v>
      </c>
      <c r="I304" s="629">
        <v>4506</v>
      </c>
      <c r="J304" s="629">
        <v>4</v>
      </c>
      <c r="K304" s="629">
        <v>18060</v>
      </c>
      <c r="L304" s="629">
        <v>0.30830687288743214</v>
      </c>
      <c r="M304" s="629">
        <v>4515</v>
      </c>
      <c r="N304" s="629"/>
      <c r="O304" s="629"/>
      <c r="P304" s="642"/>
      <c r="Q304" s="630"/>
    </row>
    <row r="305" spans="1:17" ht="14.4" customHeight="1" x14ac:dyDescent="0.3">
      <c r="A305" s="625" t="s">
        <v>525</v>
      </c>
      <c r="B305" s="626" t="s">
        <v>5150</v>
      </c>
      <c r="C305" s="626" t="s">
        <v>5097</v>
      </c>
      <c r="D305" s="626" t="s">
        <v>5644</v>
      </c>
      <c r="E305" s="626" t="s">
        <v>5645</v>
      </c>
      <c r="F305" s="629"/>
      <c r="G305" s="629"/>
      <c r="H305" s="629"/>
      <c r="I305" s="629"/>
      <c r="J305" s="629">
        <v>4</v>
      </c>
      <c r="K305" s="629">
        <v>1260</v>
      </c>
      <c r="L305" s="629"/>
      <c r="M305" s="629">
        <v>315</v>
      </c>
      <c r="N305" s="629"/>
      <c r="O305" s="629"/>
      <c r="P305" s="642"/>
      <c r="Q305" s="630"/>
    </row>
    <row r="306" spans="1:17" ht="14.4" customHeight="1" x14ac:dyDescent="0.3">
      <c r="A306" s="625" t="s">
        <v>525</v>
      </c>
      <c r="B306" s="626" t="s">
        <v>5150</v>
      </c>
      <c r="C306" s="626" t="s">
        <v>5097</v>
      </c>
      <c r="D306" s="626" t="s">
        <v>5646</v>
      </c>
      <c r="E306" s="626" t="s">
        <v>5647</v>
      </c>
      <c r="F306" s="629">
        <v>9</v>
      </c>
      <c r="G306" s="629">
        <v>59679</v>
      </c>
      <c r="H306" s="629">
        <v>1</v>
      </c>
      <c r="I306" s="629">
        <v>6631</v>
      </c>
      <c r="J306" s="629">
        <v>11</v>
      </c>
      <c r="K306" s="629">
        <v>73271</v>
      </c>
      <c r="L306" s="629">
        <v>1.2277518054927195</v>
      </c>
      <c r="M306" s="629">
        <v>6661</v>
      </c>
      <c r="N306" s="629">
        <v>8</v>
      </c>
      <c r="O306" s="629">
        <v>53600</v>
      </c>
      <c r="P306" s="642">
        <v>0.89813837363226601</v>
      </c>
      <c r="Q306" s="630">
        <v>6700</v>
      </c>
    </row>
    <row r="307" spans="1:17" ht="14.4" customHeight="1" x14ac:dyDescent="0.3">
      <c r="A307" s="625" t="s">
        <v>525</v>
      </c>
      <c r="B307" s="626" t="s">
        <v>5150</v>
      </c>
      <c r="C307" s="626" t="s">
        <v>5097</v>
      </c>
      <c r="D307" s="626" t="s">
        <v>5648</v>
      </c>
      <c r="E307" s="626" t="s">
        <v>5649</v>
      </c>
      <c r="F307" s="629">
        <v>34</v>
      </c>
      <c r="G307" s="629">
        <v>80648</v>
      </c>
      <c r="H307" s="629">
        <v>1</v>
      </c>
      <c r="I307" s="629">
        <v>2372</v>
      </c>
      <c r="J307" s="629">
        <v>23</v>
      </c>
      <c r="K307" s="629">
        <v>54970</v>
      </c>
      <c r="L307" s="629">
        <v>0.68160400753893458</v>
      </c>
      <c r="M307" s="629">
        <v>2390</v>
      </c>
      <c r="N307" s="629">
        <v>48</v>
      </c>
      <c r="O307" s="629">
        <v>115824</v>
      </c>
      <c r="P307" s="642">
        <v>1.4361670469199483</v>
      </c>
      <c r="Q307" s="630">
        <v>2413</v>
      </c>
    </row>
    <row r="308" spans="1:17" ht="14.4" customHeight="1" x14ac:dyDescent="0.3">
      <c r="A308" s="625" t="s">
        <v>525</v>
      </c>
      <c r="B308" s="626" t="s">
        <v>5150</v>
      </c>
      <c r="C308" s="626" t="s">
        <v>5097</v>
      </c>
      <c r="D308" s="626" t="s">
        <v>5650</v>
      </c>
      <c r="E308" s="626" t="s">
        <v>5651</v>
      </c>
      <c r="F308" s="629">
        <v>5</v>
      </c>
      <c r="G308" s="629">
        <v>56005</v>
      </c>
      <c r="H308" s="629">
        <v>1</v>
      </c>
      <c r="I308" s="629">
        <v>11201</v>
      </c>
      <c r="J308" s="629">
        <v>10</v>
      </c>
      <c r="K308" s="629">
        <v>112420</v>
      </c>
      <c r="L308" s="629">
        <v>2.0073207749308097</v>
      </c>
      <c r="M308" s="629">
        <v>11242</v>
      </c>
      <c r="N308" s="629">
        <v>9</v>
      </c>
      <c r="O308" s="629">
        <v>101637</v>
      </c>
      <c r="P308" s="642">
        <v>1.8147843942505133</v>
      </c>
      <c r="Q308" s="630">
        <v>11293</v>
      </c>
    </row>
    <row r="309" spans="1:17" ht="14.4" customHeight="1" x14ac:dyDescent="0.3">
      <c r="A309" s="625" t="s">
        <v>525</v>
      </c>
      <c r="B309" s="626" t="s">
        <v>5150</v>
      </c>
      <c r="C309" s="626" t="s">
        <v>5097</v>
      </c>
      <c r="D309" s="626" t="s">
        <v>5222</v>
      </c>
      <c r="E309" s="626" t="s">
        <v>5223</v>
      </c>
      <c r="F309" s="629">
        <v>21</v>
      </c>
      <c r="G309" s="629">
        <v>141813</v>
      </c>
      <c r="H309" s="629">
        <v>1</v>
      </c>
      <c r="I309" s="629">
        <v>6753</v>
      </c>
      <c r="J309" s="629">
        <v>10</v>
      </c>
      <c r="K309" s="629">
        <v>67710</v>
      </c>
      <c r="L309" s="629">
        <v>0.47745975333714119</v>
      </c>
      <c r="M309" s="629">
        <v>6771</v>
      </c>
      <c r="N309" s="629">
        <v>4</v>
      </c>
      <c r="O309" s="629">
        <v>27176</v>
      </c>
      <c r="P309" s="642">
        <v>0.19163264298759633</v>
      </c>
      <c r="Q309" s="630">
        <v>6794</v>
      </c>
    </row>
    <row r="310" spans="1:17" ht="14.4" customHeight="1" x14ac:dyDescent="0.3">
      <c r="A310" s="625" t="s">
        <v>525</v>
      </c>
      <c r="B310" s="626" t="s">
        <v>5150</v>
      </c>
      <c r="C310" s="626" t="s">
        <v>5097</v>
      </c>
      <c r="D310" s="626" t="s">
        <v>5652</v>
      </c>
      <c r="E310" s="626" t="s">
        <v>5653</v>
      </c>
      <c r="F310" s="629">
        <v>10</v>
      </c>
      <c r="G310" s="629">
        <v>97590</v>
      </c>
      <c r="H310" s="629">
        <v>1</v>
      </c>
      <c r="I310" s="629">
        <v>9759</v>
      </c>
      <c r="J310" s="629">
        <v>18</v>
      </c>
      <c r="K310" s="629">
        <v>176220</v>
      </c>
      <c r="L310" s="629">
        <v>1.805717798954811</v>
      </c>
      <c r="M310" s="629">
        <v>9790</v>
      </c>
      <c r="N310" s="629">
        <v>12</v>
      </c>
      <c r="O310" s="629">
        <v>117960</v>
      </c>
      <c r="P310" s="642">
        <v>1.2087304027051953</v>
      </c>
      <c r="Q310" s="630">
        <v>9830</v>
      </c>
    </row>
    <row r="311" spans="1:17" ht="14.4" customHeight="1" x14ac:dyDescent="0.3">
      <c r="A311" s="625" t="s">
        <v>525</v>
      </c>
      <c r="B311" s="626" t="s">
        <v>5150</v>
      </c>
      <c r="C311" s="626" t="s">
        <v>5097</v>
      </c>
      <c r="D311" s="626" t="s">
        <v>5654</v>
      </c>
      <c r="E311" s="626" t="s">
        <v>5655</v>
      </c>
      <c r="F311" s="629">
        <v>31</v>
      </c>
      <c r="G311" s="629">
        <v>54436</v>
      </c>
      <c r="H311" s="629">
        <v>1</v>
      </c>
      <c r="I311" s="629">
        <v>1756</v>
      </c>
      <c r="J311" s="629">
        <v>43</v>
      </c>
      <c r="K311" s="629">
        <v>75760</v>
      </c>
      <c r="L311" s="629">
        <v>1.3917260636343596</v>
      </c>
      <c r="M311" s="629">
        <v>1761.8604651162791</v>
      </c>
      <c r="N311" s="629">
        <v>7</v>
      </c>
      <c r="O311" s="629">
        <v>12383</v>
      </c>
      <c r="P311" s="642">
        <v>0.22747813946652951</v>
      </c>
      <c r="Q311" s="630">
        <v>1769</v>
      </c>
    </row>
    <row r="312" spans="1:17" ht="14.4" customHeight="1" x14ac:dyDescent="0.3">
      <c r="A312" s="625" t="s">
        <v>525</v>
      </c>
      <c r="B312" s="626" t="s">
        <v>5150</v>
      </c>
      <c r="C312" s="626" t="s">
        <v>5097</v>
      </c>
      <c r="D312" s="626" t="s">
        <v>5656</v>
      </c>
      <c r="E312" s="626" t="s">
        <v>5657</v>
      </c>
      <c r="F312" s="629">
        <v>27</v>
      </c>
      <c r="G312" s="629">
        <v>95310</v>
      </c>
      <c r="H312" s="629">
        <v>1</v>
      </c>
      <c r="I312" s="629">
        <v>3530</v>
      </c>
      <c r="J312" s="629">
        <v>15</v>
      </c>
      <c r="K312" s="629">
        <v>53202</v>
      </c>
      <c r="L312" s="629">
        <v>0.55819955933270382</v>
      </c>
      <c r="M312" s="629">
        <v>3546.8</v>
      </c>
      <c r="N312" s="629">
        <v>11</v>
      </c>
      <c r="O312" s="629">
        <v>39281</v>
      </c>
      <c r="P312" s="642">
        <v>0.41213933480222431</v>
      </c>
      <c r="Q312" s="630">
        <v>3571</v>
      </c>
    </row>
    <row r="313" spans="1:17" ht="14.4" customHeight="1" x14ac:dyDescent="0.3">
      <c r="A313" s="625" t="s">
        <v>525</v>
      </c>
      <c r="B313" s="626" t="s">
        <v>5150</v>
      </c>
      <c r="C313" s="626" t="s">
        <v>5097</v>
      </c>
      <c r="D313" s="626" t="s">
        <v>5658</v>
      </c>
      <c r="E313" s="626" t="s">
        <v>5659</v>
      </c>
      <c r="F313" s="629">
        <v>50</v>
      </c>
      <c r="G313" s="629">
        <v>109350</v>
      </c>
      <c r="H313" s="629">
        <v>1</v>
      </c>
      <c r="I313" s="629">
        <v>2187</v>
      </c>
      <c r="J313" s="629">
        <v>85</v>
      </c>
      <c r="K313" s="629">
        <v>186633</v>
      </c>
      <c r="L313" s="629">
        <v>1.7067489711934156</v>
      </c>
      <c r="M313" s="629">
        <v>2195.6823529411763</v>
      </c>
      <c r="N313" s="629">
        <v>80</v>
      </c>
      <c r="O313" s="629">
        <v>176616</v>
      </c>
      <c r="P313" s="642">
        <v>1.6151440329218107</v>
      </c>
      <c r="Q313" s="630">
        <v>2207.6999999999998</v>
      </c>
    </row>
    <row r="314" spans="1:17" ht="14.4" customHeight="1" x14ac:dyDescent="0.3">
      <c r="A314" s="625" t="s">
        <v>525</v>
      </c>
      <c r="B314" s="626" t="s">
        <v>5150</v>
      </c>
      <c r="C314" s="626" t="s">
        <v>5097</v>
      </c>
      <c r="D314" s="626" t="s">
        <v>5203</v>
      </c>
      <c r="E314" s="626" t="s">
        <v>5204</v>
      </c>
      <c r="F314" s="629">
        <v>1123</v>
      </c>
      <c r="G314" s="629">
        <v>755779</v>
      </c>
      <c r="H314" s="629">
        <v>1</v>
      </c>
      <c r="I314" s="629">
        <v>673</v>
      </c>
      <c r="J314" s="629">
        <v>1063</v>
      </c>
      <c r="K314" s="629">
        <v>718573</v>
      </c>
      <c r="L314" s="629">
        <v>0.95077132336304659</v>
      </c>
      <c r="M314" s="629">
        <v>675.98588899341485</v>
      </c>
      <c r="N314" s="629">
        <v>1149</v>
      </c>
      <c r="O314" s="629">
        <v>395588</v>
      </c>
      <c r="P314" s="642">
        <v>0.52341755989515448</v>
      </c>
      <c r="Q314" s="630">
        <v>344.28894691035686</v>
      </c>
    </row>
    <row r="315" spans="1:17" ht="14.4" customHeight="1" x14ac:dyDescent="0.3">
      <c r="A315" s="625" t="s">
        <v>525</v>
      </c>
      <c r="B315" s="626" t="s">
        <v>5150</v>
      </c>
      <c r="C315" s="626" t="s">
        <v>5097</v>
      </c>
      <c r="D315" s="626" t="s">
        <v>5660</v>
      </c>
      <c r="E315" s="626" t="s">
        <v>5661</v>
      </c>
      <c r="F315" s="629">
        <v>19</v>
      </c>
      <c r="G315" s="629">
        <v>94506</v>
      </c>
      <c r="H315" s="629">
        <v>1</v>
      </c>
      <c r="I315" s="629">
        <v>4974</v>
      </c>
      <c r="J315" s="629">
        <v>32</v>
      </c>
      <c r="K315" s="629">
        <v>159456</v>
      </c>
      <c r="L315" s="629">
        <v>1.6872579518760713</v>
      </c>
      <c r="M315" s="629">
        <v>4983</v>
      </c>
      <c r="N315" s="629">
        <v>17</v>
      </c>
      <c r="O315" s="629">
        <v>84887</v>
      </c>
      <c r="P315" s="642">
        <v>0.89821810255433521</v>
      </c>
      <c r="Q315" s="630">
        <v>4993.3529411764703</v>
      </c>
    </row>
    <row r="316" spans="1:17" ht="14.4" customHeight="1" x14ac:dyDescent="0.3">
      <c r="A316" s="625" t="s">
        <v>525</v>
      </c>
      <c r="B316" s="626" t="s">
        <v>5150</v>
      </c>
      <c r="C316" s="626" t="s">
        <v>5097</v>
      </c>
      <c r="D316" s="626" t="s">
        <v>5118</v>
      </c>
      <c r="E316" s="626" t="s">
        <v>5119</v>
      </c>
      <c r="F316" s="629">
        <v>1198</v>
      </c>
      <c r="G316" s="629">
        <v>408518</v>
      </c>
      <c r="H316" s="629">
        <v>1</v>
      </c>
      <c r="I316" s="629">
        <v>341</v>
      </c>
      <c r="J316" s="629">
        <v>1173</v>
      </c>
      <c r="K316" s="629">
        <v>401166</v>
      </c>
      <c r="L316" s="629">
        <v>0.98200324098326142</v>
      </c>
      <c r="M316" s="629">
        <v>342</v>
      </c>
      <c r="N316" s="629">
        <v>1249</v>
      </c>
      <c r="O316" s="629">
        <v>289768</v>
      </c>
      <c r="P316" s="642">
        <v>0.70931513421685211</v>
      </c>
      <c r="Q316" s="630">
        <v>232</v>
      </c>
    </row>
    <row r="317" spans="1:17" ht="14.4" customHeight="1" x14ac:dyDescent="0.3">
      <c r="A317" s="625" t="s">
        <v>525</v>
      </c>
      <c r="B317" s="626" t="s">
        <v>5150</v>
      </c>
      <c r="C317" s="626" t="s">
        <v>5097</v>
      </c>
      <c r="D317" s="626" t="s">
        <v>5662</v>
      </c>
      <c r="E317" s="626" t="s">
        <v>5663</v>
      </c>
      <c r="F317" s="629">
        <v>72</v>
      </c>
      <c r="G317" s="629">
        <v>310968</v>
      </c>
      <c r="H317" s="629">
        <v>1</v>
      </c>
      <c r="I317" s="629">
        <v>4319</v>
      </c>
      <c r="J317" s="629">
        <v>76</v>
      </c>
      <c r="K317" s="629">
        <v>329840</v>
      </c>
      <c r="L317" s="629">
        <v>1.060687916441563</v>
      </c>
      <c r="M317" s="629">
        <v>4340</v>
      </c>
      <c r="N317" s="629">
        <v>65</v>
      </c>
      <c r="O317" s="629">
        <v>283764</v>
      </c>
      <c r="P317" s="642">
        <v>0.91251832986030712</v>
      </c>
      <c r="Q317" s="630">
        <v>4365.6000000000004</v>
      </c>
    </row>
    <row r="318" spans="1:17" ht="14.4" customHeight="1" x14ac:dyDescent="0.3">
      <c r="A318" s="625" t="s">
        <v>525</v>
      </c>
      <c r="B318" s="626" t="s">
        <v>5150</v>
      </c>
      <c r="C318" s="626" t="s">
        <v>5097</v>
      </c>
      <c r="D318" s="626" t="s">
        <v>5205</v>
      </c>
      <c r="E318" s="626" t="s">
        <v>5206</v>
      </c>
      <c r="F318" s="629">
        <v>164</v>
      </c>
      <c r="G318" s="629">
        <v>49036</v>
      </c>
      <c r="H318" s="629">
        <v>1</v>
      </c>
      <c r="I318" s="629">
        <v>299</v>
      </c>
      <c r="J318" s="629">
        <v>327</v>
      </c>
      <c r="K318" s="629">
        <v>98100</v>
      </c>
      <c r="L318" s="629">
        <v>2.0005710090545721</v>
      </c>
      <c r="M318" s="629">
        <v>300</v>
      </c>
      <c r="N318" s="629">
        <v>334</v>
      </c>
      <c r="O318" s="629">
        <v>100534</v>
      </c>
      <c r="P318" s="642">
        <v>2.0502080104413083</v>
      </c>
      <c r="Q318" s="630">
        <v>301</v>
      </c>
    </row>
    <row r="319" spans="1:17" ht="14.4" customHeight="1" x14ac:dyDescent="0.3">
      <c r="A319" s="625" t="s">
        <v>525</v>
      </c>
      <c r="B319" s="626" t="s">
        <v>5150</v>
      </c>
      <c r="C319" s="626" t="s">
        <v>5097</v>
      </c>
      <c r="D319" s="626" t="s">
        <v>5664</v>
      </c>
      <c r="E319" s="626" t="s">
        <v>5665</v>
      </c>
      <c r="F319" s="629">
        <v>23</v>
      </c>
      <c r="G319" s="629">
        <v>119761</v>
      </c>
      <c r="H319" s="629">
        <v>1</v>
      </c>
      <c r="I319" s="629">
        <v>5207</v>
      </c>
      <c r="J319" s="629">
        <v>14</v>
      </c>
      <c r="K319" s="629">
        <v>73192</v>
      </c>
      <c r="L319" s="629">
        <v>0.61115054149514447</v>
      </c>
      <c r="M319" s="629">
        <v>5228</v>
      </c>
      <c r="N319" s="629">
        <v>26</v>
      </c>
      <c r="O319" s="629">
        <v>136630</v>
      </c>
      <c r="P319" s="642">
        <v>1.1408555372784128</v>
      </c>
      <c r="Q319" s="630">
        <v>5255</v>
      </c>
    </row>
    <row r="320" spans="1:17" ht="14.4" customHeight="1" x14ac:dyDescent="0.3">
      <c r="A320" s="625" t="s">
        <v>525</v>
      </c>
      <c r="B320" s="626" t="s">
        <v>5150</v>
      </c>
      <c r="C320" s="626" t="s">
        <v>5097</v>
      </c>
      <c r="D320" s="626" t="s">
        <v>5666</v>
      </c>
      <c r="E320" s="626" t="s">
        <v>5667</v>
      </c>
      <c r="F320" s="629">
        <v>3</v>
      </c>
      <c r="G320" s="629">
        <v>15996</v>
      </c>
      <c r="H320" s="629">
        <v>1</v>
      </c>
      <c r="I320" s="629">
        <v>5332</v>
      </c>
      <c r="J320" s="629">
        <v>2</v>
      </c>
      <c r="K320" s="629">
        <v>10718</v>
      </c>
      <c r="L320" s="629">
        <v>0.67004251062765696</v>
      </c>
      <c r="M320" s="629">
        <v>5359</v>
      </c>
      <c r="N320" s="629">
        <v>2</v>
      </c>
      <c r="O320" s="629">
        <v>10786</v>
      </c>
      <c r="P320" s="642">
        <v>0.67429357339334839</v>
      </c>
      <c r="Q320" s="630">
        <v>5393</v>
      </c>
    </row>
    <row r="321" spans="1:17" ht="14.4" customHeight="1" x14ac:dyDescent="0.3">
      <c r="A321" s="625" t="s">
        <v>525</v>
      </c>
      <c r="B321" s="626" t="s">
        <v>5150</v>
      </c>
      <c r="C321" s="626" t="s">
        <v>5097</v>
      </c>
      <c r="D321" s="626" t="s">
        <v>5668</v>
      </c>
      <c r="E321" s="626" t="s">
        <v>5669</v>
      </c>
      <c r="F321" s="629">
        <v>1</v>
      </c>
      <c r="G321" s="629">
        <v>3856</v>
      </c>
      <c r="H321" s="629">
        <v>1</v>
      </c>
      <c r="I321" s="629">
        <v>3856</v>
      </c>
      <c r="J321" s="629">
        <v>4</v>
      </c>
      <c r="K321" s="629">
        <v>15496</v>
      </c>
      <c r="L321" s="629">
        <v>4.0186721991701244</v>
      </c>
      <c r="M321" s="629">
        <v>3874</v>
      </c>
      <c r="N321" s="629"/>
      <c r="O321" s="629"/>
      <c r="P321" s="642"/>
      <c r="Q321" s="630"/>
    </row>
    <row r="322" spans="1:17" ht="14.4" customHeight="1" x14ac:dyDescent="0.3">
      <c r="A322" s="625" t="s">
        <v>525</v>
      </c>
      <c r="B322" s="626" t="s">
        <v>5150</v>
      </c>
      <c r="C322" s="626" t="s">
        <v>5097</v>
      </c>
      <c r="D322" s="626" t="s">
        <v>5670</v>
      </c>
      <c r="E322" s="626" t="s">
        <v>5671</v>
      </c>
      <c r="F322" s="629">
        <v>1</v>
      </c>
      <c r="G322" s="629">
        <v>10790</v>
      </c>
      <c r="H322" s="629">
        <v>1</v>
      </c>
      <c r="I322" s="629">
        <v>10790</v>
      </c>
      <c r="J322" s="629"/>
      <c r="K322" s="629"/>
      <c r="L322" s="629"/>
      <c r="M322" s="629"/>
      <c r="N322" s="629">
        <v>1</v>
      </c>
      <c r="O322" s="629">
        <v>10899</v>
      </c>
      <c r="P322" s="642">
        <v>1.0101019462465246</v>
      </c>
      <c r="Q322" s="630">
        <v>10899</v>
      </c>
    </row>
    <row r="323" spans="1:17" ht="14.4" customHeight="1" x14ac:dyDescent="0.3">
      <c r="A323" s="625" t="s">
        <v>525</v>
      </c>
      <c r="B323" s="626" t="s">
        <v>5150</v>
      </c>
      <c r="C323" s="626" t="s">
        <v>5097</v>
      </c>
      <c r="D323" s="626" t="s">
        <v>5672</v>
      </c>
      <c r="E323" s="626" t="s">
        <v>5673</v>
      </c>
      <c r="F323" s="629">
        <v>2</v>
      </c>
      <c r="G323" s="629">
        <v>0</v>
      </c>
      <c r="H323" s="629"/>
      <c r="I323" s="629">
        <v>0</v>
      </c>
      <c r="J323" s="629"/>
      <c r="K323" s="629"/>
      <c r="L323" s="629"/>
      <c r="M323" s="629"/>
      <c r="N323" s="629"/>
      <c r="O323" s="629"/>
      <c r="P323" s="642"/>
      <c r="Q323" s="630"/>
    </row>
    <row r="324" spans="1:17" ht="14.4" customHeight="1" x14ac:dyDescent="0.3">
      <c r="A324" s="625" t="s">
        <v>525</v>
      </c>
      <c r="B324" s="626" t="s">
        <v>5150</v>
      </c>
      <c r="C324" s="626" t="s">
        <v>5097</v>
      </c>
      <c r="D324" s="626" t="s">
        <v>5674</v>
      </c>
      <c r="E324" s="626" t="s">
        <v>5675</v>
      </c>
      <c r="F324" s="629">
        <v>36</v>
      </c>
      <c r="G324" s="629">
        <v>191952</v>
      </c>
      <c r="H324" s="629">
        <v>1</v>
      </c>
      <c r="I324" s="629">
        <v>5332</v>
      </c>
      <c r="J324" s="629">
        <v>52</v>
      </c>
      <c r="K324" s="629">
        <v>278641</v>
      </c>
      <c r="L324" s="629">
        <v>1.4516181128615486</v>
      </c>
      <c r="M324" s="629">
        <v>5358.4807692307695</v>
      </c>
      <c r="N324" s="629">
        <v>44</v>
      </c>
      <c r="O324" s="629">
        <v>237292</v>
      </c>
      <c r="P324" s="642">
        <v>1.236204884554472</v>
      </c>
      <c r="Q324" s="630">
        <v>5393</v>
      </c>
    </row>
    <row r="325" spans="1:17" ht="14.4" customHeight="1" x14ac:dyDescent="0.3">
      <c r="A325" s="625" t="s">
        <v>525</v>
      </c>
      <c r="B325" s="626" t="s">
        <v>5150</v>
      </c>
      <c r="C325" s="626" t="s">
        <v>5097</v>
      </c>
      <c r="D325" s="626" t="s">
        <v>5676</v>
      </c>
      <c r="E325" s="626" t="s">
        <v>5677</v>
      </c>
      <c r="F325" s="629">
        <v>11</v>
      </c>
      <c r="G325" s="629">
        <v>123937</v>
      </c>
      <c r="H325" s="629">
        <v>1</v>
      </c>
      <c r="I325" s="629">
        <v>11267</v>
      </c>
      <c r="J325" s="629">
        <v>13</v>
      </c>
      <c r="K325" s="629">
        <v>147004</v>
      </c>
      <c r="L325" s="629">
        <v>1.1861187538830211</v>
      </c>
      <c r="M325" s="629">
        <v>11308</v>
      </c>
      <c r="N325" s="629">
        <v>6</v>
      </c>
      <c r="O325" s="629">
        <v>68154</v>
      </c>
      <c r="P325" s="642">
        <v>0.54990842121400385</v>
      </c>
      <c r="Q325" s="630">
        <v>11359</v>
      </c>
    </row>
    <row r="326" spans="1:17" ht="14.4" customHeight="1" x14ac:dyDescent="0.3">
      <c r="A326" s="625" t="s">
        <v>525</v>
      </c>
      <c r="B326" s="626" t="s">
        <v>5150</v>
      </c>
      <c r="C326" s="626" t="s">
        <v>5097</v>
      </c>
      <c r="D326" s="626" t="s">
        <v>5678</v>
      </c>
      <c r="E326" s="626" t="s">
        <v>5679</v>
      </c>
      <c r="F326" s="629">
        <v>3</v>
      </c>
      <c r="G326" s="629">
        <v>32400</v>
      </c>
      <c r="H326" s="629">
        <v>1</v>
      </c>
      <c r="I326" s="629">
        <v>10800</v>
      </c>
      <c r="J326" s="629">
        <v>3</v>
      </c>
      <c r="K326" s="629">
        <v>32508</v>
      </c>
      <c r="L326" s="629">
        <v>1.0033333333333334</v>
      </c>
      <c r="M326" s="629">
        <v>10836</v>
      </c>
      <c r="N326" s="629">
        <v>1</v>
      </c>
      <c r="O326" s="629">
        <v>10881</v>
      </c>
      <c r="P326" s="642">
        <v>0.33583333333333332</v>
      </c>
      <c r="Q326" s="630">
        <v>10881</v>
      </c>
    </row>
    <row r="327" spans="1:17" ht="14.4" customHeight="1" x14ac:dyDescent="0.3">
      <c r="A327" s="625" t="s">
        <v>525</v>
      </c>
      <c r="B327" s="626" t="s">
        <v>5150</v>
      </c>
      <c r="C327" s="626" t="s">
        <v>5097</v>
      </c>
      <c r="D327" s="626" t="s">
        <v>5122</v>
      </c>
      <c r="E327" s="626" t="s">
        <v>5123</v>
      </c>
      <c r="F327" s="629">
        <v>4</v>
      </c>
      <c r="G327" s="629">
        <v>14724</v>
      </c>
      <c r="H327" s="629">
        <v>1</v>
      </c>
      <c r="I327" s="629">
        <v>3681</v>
      </c>
      <c r="J327" s="629">
        <v>4</v>
      </c>
      <c r="K327" s="629">
        <v>14796</v>
      </c>
      <c r="L327" s="629">
        <v>1.0048899755501222</v>
      </c>
      <c r="M327" s="629">
        <v>3699</v>
      </c>
      <c r="N327" s="629">
        <v>2</v>
      </c>
      <c r="O327" s="629">
        <v>7444</v>
      </c>
      <c r="P327" s="642">
        <v>0.50556913882097254</v>
      </c>
      <c r="Q327" s="630">
        <v>3722</v>
      </c>
    </row>
    <row r="328" spans="1:17" ht="14.4" customHeight="1" x14ac:dyDescent="0.3">
      <c r="A328" s="625" t="s">
        <v>525</v>
      </c>
      <c r="B328" s="626" t="s">
        <v>5150</v>
      </c>
      <c r="C328" s="626" t="s">
        <v>5097</v>
      </c>
      <c r="D328" s="626" t="s">
        <v>5680</v>
      </c>
      <c r="E328" s="626" t="s">
        <v>5681</v>
      </c>
      <c r="F328" s="629">
        <v>5</v>
      </c>
      <c r="G328" s="629">
        <v>28160</v>
      </c>
      <c r="H328" s="629">
        <v>1</v>
      </c>
      <c r="I328" s="629">
        <v>5632</v>
      </c>
      <c r="J328" s="629">
        <v>5</v>
      </c>
      <c r="K328" s="629">
        <v>28240</v>
      </c>
      <c r="L328" s="629">
        <v>1.0028409090909092</v>
      </c>
      <c r="M328" s="629">
        <v>5648</v>
      </c>
      <c r="N328" s="629"/>
      <c r="O328" s="629"/>
      <c r="P328" s="642"/>
      <c r="Q328" s="630"/>
    </row>
    <row r="329" spans="1:17" ht="14.4" customHeight="1" x14ac:dyDescent="0.3">
      <c r="A329" s="625" t="s">
        <v>525</v>
      </c>
      <c r="B329" s="626" t="s">
        <v>5150</v>
      </c>
      <c r="C329" s="626" t="s">
        <v>5097</v>
      </c>
      <c r="D329" s="626" t="s">
        <v>5682</v>
      </c>
      <c r="E329" s="626" t="s">
        <v>5683</v>
      </c>
      <c r="F329" s="629">
        <v>5</v>
      </c>
      <c r="G329" s="629">
        <v>68965</v>
      </c>
      <c r="H329" s="629">
        <v>1</v>
      </c>
      <c r="I329" s="629">
        <v>13793</v>
      </c>
      <c r="J329" s="629">
        <v>3</v>
      </c>
      <c r="K329" s="629">
        <v>41571</v>
      </c>
      <c r="L329" s="629">
        <v>0.60278402088015659</v>
      </c>
      <c r="M329" s="629">
        <v>13857</v>
      </c>
      <c r="N329" s="629">
        <v>5</v>
      </c>
      <c r="O329" s="629">
        <v>69695</v>
      </c>
      <c r="P329" s="642">
        <v>1.0105850793880955</v>
      </c>
      <c r="Q329" s="630">
        <v>13939</v>
      </c>
    </row>
    <row r="330" spans="1:17" ht="14.4" customHeight="1" x14ac:dyDescent="0.3">
      <c r="A330" s="625" t="s">
        <v>525</v>
      </c>
      <c r="B330" s="626" t="s">
        <v>5150</v>
      </c>
      <c r="C330" s="626" t="s">
        <v>5097</v>
      </c>
      <c r="D330" s="626" t="s">
        <v>5684</v>
      </c>
      <c r="E330" s="626" t="s">
        <v>5685</v>
      </c>
      <c r="F330" s="629">
        <v>207</v>
      </c>
      <c r="G330" s="629">
        <v>225009</v>
      </c>
      <c r="H330" s="629">
        <v>1</v>
      </c>
      <c r="I330" s="629">
        <v>1087</v>
      </c>
      <c r="J330" s="629">
        <v>220</v>
      </c>
      <c r="K330" s="629">
        <v>240666</v>
      </c>
      <c r="L330" s="629">
        <v>1.0695838833113342</v>
      </c>
      <c r="M330" s="629">
        <v>1093.9363636363637</v>
      </c>
      <c r="N330" s="629">
        <v>234</v>
      </c>
      <c r="O330" s="629">
        <v>258336</v>
      </c>
      <c r="P330" s="642">
        <v>1.1481140754369825</v>
      </c>
      <c r="Q330" s="630">
        <v>1104</v>
      </c>
    </row>
    <row r="331" spans="1:17" ht="14.4" customHeight="1" x14ac:dyDescent="0.3">
      <c r="A331" s="625" t="s">
        <v>525</v>
      </c>
      <c r="B331" s="626" t="s">
        <v>5150</v>
      </c>
      <c r="C331" s="626" t="s">
        <v>5097</v>
      </c>
      <c r="D331" s="626" t="s">
        <v>5686</v>
      </c>
      <c r="E331" s="626" t="s">
        <v>5687</v>
      </c>
      <c r="F331" s="629">
        <v>452</v>
      </c>
      <c r="G331" s="629">
        <v>1706300</v>
      </c>
      <c r="H331" s="629">
        <v>1</v>
      </c>
      <c r="I331" s="629">
        <v>3775</v>
      </c>
      <c r="J331" s="629">
        <v>490</v>
      </c>
      <c r="K331" s="629">
        <v>1857040</v>
      </c>
      <c r="L331" s="629">
        <v>1.088343198734103</v>
      </c>
      <c r="M331" s="629">
        <v>3789.8775510204082</v>
      </c>
      <c r="N331" s="629">
        <v>561</v>
      </c>
      <c r="O331" s="629">
        <v>2136811</v>
      </c>
      <c r="P331" s="642">
        <v>1.2523067455898729</v>
      </c>
      <c r="Q331" s="630">
        <v>3808.9322638146168</v>
      </c>
    </row>
    <row r="332" spans="1:17" ht="14.4" customHeight="1" x14ac:dyDescent="0.3">
      <c r="A332" s="625" t="s">
        <v>525</v>
      </c>
      <c r="B332" s="626" t="s">
        <v>5150</v>
      </c>
      <c r="C332" s="626" t="s">
        <v>5097</v>
      </c>
      <c r="D332" s="626" t="s">
        <v>5688</v>
      </c>
      <c r="E332" s="626" t="s">
        <v>5689</v>
      </c>
      <c r="F332" s="629">
        <v>28</v>
      </c>
      <c r="G332" s="629">
        <v>144620</v>
      </c>
      <c r="H332" s="629">
        <v>1</v>
      </c>
      <c r="I332" s="629">
        <v>5165</v>
      </c>
      <c r="J332" s="629">
        <v>45</v>
      </c>
      <c r="K332" s="629">
        <v>233613</v>
      </c>
      <c r="L332" s="629">
        <v>1.6153574885907898</v>
      </c>
      <c r="M332" s="629">
        <v>5191.3999999999996</v>
      </c>
      <c r="N332" s="629">
        <v>40</v>
      </c>
      <c r="O332" s="629">
        <v>209040</v>
      </c>
      <c r="P332" s="642">
        <v>1.4454432305351956</v>
      </c>
      <c r="Q332" s="630">
        <v>5226</v>
      </c>
    </row>
    <row r="333" spans="1:17" ht="14.4" customHeight="1" x14ac:dyDescent="0.3">
      <c r="A333" s="625" t="s">
        <v>525</v>
      </c>
      <c r="B333" s="626" t="s">
        <v>5150</v>
      </c>
      <c r="C333" s="626" t="s">
        <v>5097</v>
      </c>
      <c r="D333" s="626" t="s">
        <v>5690</v>
      </c>
      <c r="E333" s="626" t="s">
        <v>5691</v>
      </c>
      <c r="F333" s="629">
        <v>29</v>
      </c>
      <c r="G333" s="629">
        <v>122699</v>
      </c>
      <c r="H333" s="629">
        <v>1</v>
      </c>
      <c r="I333" s="629">
        <v>4231</v>
      </c>
      <c r="J333" s="629">
        <v>10</v>
      </c>
      <c r="K333" s="629">
        <v>42530</v>
      </c>
      <c r="L333" s="629">
        <v>0.34662059185486432</v>
      </c>
      <c r="M333" s="629">
        <v>4253</v>
      </c>
      <c r="N333" s="629">
        <v>13</v>
      </c>
      <c r="O333" s="629">
        <v>55666</v>
      </c>
      <c r="P333" s="642">
        <v>0.45367932908988662</v>
      </c>
      <c r="Q333" s="630">
        <v>4282</v>
      </c>
    </row>
    <row r="334" spans="1:17" ht="14.4" customHeight="1" x14ac:dyDescent="0.3">
      <c r="A334" s="625" t="s">
        <v>525</v>
      </c>
      <c r="B334" s="626" t="s">
        <v>5150</v>
      </c>
      <c r="C334" s="626" t="s">
        <v>5097</v>
      </c>
      <c r="D334" s="626" t="s">
        <v>5692</v>
      </c>
      <c r="E334" s="626" t="s">
        <v>5693</v>
      </c>
      <c r="F334" s="629">
        <v>564</v>
      </c>
      <c r="G334" s="629">
        <v>829644</v>
      </c>
      <c r="H334" s="629">
        <v>1</v>
      </c>
      <c r="I334" s="629">
        <v>1471</v>
      </c>
      <c r="J334" s="629">
        <v>509</v>
      </c>
      <c r="K334" s="629">
        <v>752281</v>
      </c>
      <c r="L334" s="629">
        <v>0.90675157055315292</v>
      </c>
      <c r="M334" s="629">
        <v>1477.9587426326129</v>
      </c>
      <c r="N334" s="629">
        <v>542</v>
      </c>
      <c r="O334" s="629">
        <v>806486</v>
      </c>
      <c r="P334" s="642">
        <v>0.97208682278181968</v>
      </c>
      <c r="Q334" s="630">
        <v>1487.9815498154981</v>
      </c>
    </row>
    <row r="335" spans="1:17" ht="14.4" customHeight="1" x14ac:dyDescent="0.3">
      <c r="A335" s="625" t="s">
        <v>525</v>
      </c>
      <c r="B335" s="626" t="s">
        <v>5150</v>
      </c>
      <c r="C335" s="626" t="s">
        <v>5097</v>
      </c>
      <c r="D335" s="626" t="s">
        <v>5694</v>
      </c>
      <c r="E335" s="626" t="s">
        <v>5695</v>
      </c>
      <c r="F335" s="629">
        <v>606</v>
      </c>
      <c r="G335" s="629">
        <v>444804</v>
      </c>
      <c r="H335" s="629">
        <v>1</v>
      </c>
      <c r="I335" s="629">
        <v>734</v>
      </c>
      <c r="J335" s="629">
        <v>613</v>
      </c>
      <c r="K335" s="629">
        <v>452378</v>
      </c>
      <c r="L335" s="629">
        <v>1.0170277245708221</v>
      </c>
      <c r="M335" s="629">
        <v>737.97389885807502</v>
      </c>
      <c r="N335" s="629">
        <v>128</v>
      </c>
      <c r="O335" s="629">
        <v>94972</v>
      </c>
      <c r="P335" s="642">
        <v>0.21351426695803094</v>
      </c>
      <c r="Q335" s="630">
        <v>741.96875</v>
      </c>
    </row>
    <row r="336" spans="1:17" ht="14.4" customHeight="1" x14ac:dyDescent="0.3">
      <c r="A336" s="625" t="s">
        <v>525</v>
      </c>
      <c r="B336" s="626" t="s">
        <v>5150</v>
      </c>
      <c r="C336" s="626" t="s">
        <v>5097</v>
      </c>
      <c r="D336" s="626" t="s">
        <v>5696</v>
      </c>
      <c r="E336" s="626" t="s">
        <v>5697</v>
      </c>
      <c r="F336" s="629">
        <v>977</v>
      </c>
      <c r="G336" s="629">
        <v>3448810</v>
      </c>
      <c r="H336" s="629">
        <v>1</v>
      </c>
      <c r="I336" s="629">
        <v>3530</v>
      </c>
      <c r="J336" s="629">
        <v>1049</v>
      </c>
      <c r="K336" s="629">
        <v>3721672</v>
      </c>
      <c r="L336" s="629">
        <v>1.0791177246644494</v>
      </c>
      <c r="M336" s="629">
        <v>3547.8284080076264</v>
      </c>
      <c r="N336" s="629">
        <v>1222</v>
      </c>
      <c r="O336" s="629">
        <v>4363716</v>
      </c>
      <c r="P336" s="642">
        <v>1.2652816478727444</v>
      </c>
      <c r="Q336" s="630">
        <v>3570.962356792144</v>
      </c>
    </row>
    <row r="337" spans="1:17" ht="14.4" customHeight="1" x14ac:dyDescent="0.3">
      <c r="A337" s="625" t="s">
        <v>525</v>
      </c>
      <c r="B337" s="626" t="s">
        <v>5150</v>
      </c>
      <c r="C337" s="626" t="s">
        <v>5097</v>
      </c>
      <c r="D337" s="626" t="s">
        <v>5698</v>
      </c>
      <c r="E337" s="626" t="s">
        <v>5699</v>
      </c>
      <c r="F337" s="629">
        <v>106</v>
      </c>
      <c r="G337" s="629">
        <v>69112</v>
      </c>
      <c r="H337" s="629">
        <v>1</v>
      </c>
      <c r="I337" s="629">
        <v>652</v>
      </c>
      <c r="J337" s="629">
        <v>158</v>
      </c>
      <c r="K337" s="629">
        <v>103644</v>
      </c>
      <c r="L337" s="629">
        <v>1.4996527375853688</v>
      </c>
      <c r="M337" s="629">
        <v>655.97468354430384</v>
      </c>
      <c r="N337" s="629">
        <v>171</v>
      </c>
      <c r="O337" s="629">
        <v>113202</v>
      </c>
      <c r="P337" s="642">
        <v>1.637949994212293</v>
      </c>
      <c r="Q337" s="630">
        <v>662</v>
      </c>
    </row>
    <row r="338" spans="1:17" ht="14.4" customHeight="1" x14ac:dyDescent="0.3">
      <c r="A338" s="625" t="s">
        <v>525</v>
      </c>
      <c r="B338" s="626" t="s">
        <v>5150</v>
      </c>
      <c r="C338" s="626" t="s">
        <v>5097</v>
      </c>
      <c r="D338" s="626" t="s">
        <v>5700</v>
      </c>
      <c r="E338" s="626" t="s">
        <v>5701</v>
      </c>
      <c r="F338" s="629">
        <v>3</v>
      </c>
      <c r="G338" s="629">
        <v>5958</v>
      </c>
      <c r="H338" s="629">
        <v>1</v>
      </c>
      <c r="I338" s="629">
        <v>1986</v>
      </c>
      <c r="J338" s="629">
        <v>1</v>
      </c>
      <c r="K338" s="629">
        <v>1992</v>
      </c>
      <c r="L338" s="629">
        <v>0.33434038267875127</v>
      </c>
      <c r="M338" s="629">
        <v>1992</v>
      </c>
      <c r="N338" s="629">
        <v>1</v>
      </c>
      <c r="O338" s="629">
        <v>1999</v>
      </c>
      <c r="P338" s="642">
        <v>0.33551527358173883</v>
      </c>
      <c r="Q338" s="630">
        <v>1999</v>
      </c>
    </row>
    <row r="339" spans="1:17" ht="14.4" customHeight="1" x14ac:dyDescent="0.3">
      <c r="A339" s="625" t="s">
        <v>525</v>
      </c>
      <c r="B339" s="626" t="s">
        <v>5150</v>
      </c>
      <c r="C339" s="626" t="s">
        <v>5097</v>
      </c>
      <c r="D339" s="626" t="s">
        <v>5702</v>
      </c>
      <c r="E339" s="626" t="s">
        <v>5703</v>
      </c>
      <c r="F339" s="629">
        <v>288</v>
      </c>
      <c r="G339" s="629">
        <v>762336</v>
      </c>
      <c r="H339" s="629">
        <v>1</v>
      </c>
      <c r="I339" s="629">
        <v>2647</v>
      </c>
      <c r="J339" s="629">
        <v>227</v>
      </c>
      <c r="K339" s="629">
        <v>604019</v>
      </c>
      <c r="L339" s="629">
        <v>0.79232648071191702</v>
      </c>
      <c r="M339" s="629">
        <v>2660.8766519823789</v>
      </c>
      <c r="N339" s="629">
        <v>261</v>
      </c>
      <c r="O339" s="629">
        <v>698958</v>
      </c>
      <c r="P339" s="642">
        <v>0.91686343029845108</v>
      </c>
      <c r="Q339" s="630">
        <v>2678</v>
      </c>
    </row>
    <row r="340" spans="1:17" ht="14.4" customHeight="1" x14ac:dyDescent="0.3">
      <c r="A340" s="625" t="s">
        <v>525</v>
      </c>
      <c r="B340" s="626" t="s">
        <v>5150</v>
      </c>
      <c r="C340" s="626" t="s">
        <v>5097</v>
      </c>
      <c r="D340" s="626" t="s">
        <v>5704</v>
      </c>
      <c r="E340" s="626" t="s">
        <v>5705</v>
      </c>
      <c r="F340" s="629">
        <v>1</v>
      </c>
      <c r="G340" s="629">
        <v>1397</v>
      </c>
      <c r="H340" s="629">
        <v>1</v>
      </c>
      <c r="I340" s="629">
        <v>1397</v>
      </c>
      <c r="J340" s="629"/>
      <c r="K340" s="629"/>
      <c r="L340" s="629"/>
      <c r="M340" s="629"/>
      <c r="N340" s="629"/>
      <c r="O340" s="629"/>
      <c r="P340" s="642"/>
      <c r="Q340" s="630"/>
    </row>
    <row r="341" spans="1:17" ht="14.4" customHeight="1" x14ac:dyDescent="0.3">
      <c r="A341" s="625" t="s">
        <v>525</v>
      </c>
      <c r="B341" s="626" t="s">
        <v>5150</v>
      </c>
      <c r="C341" s="626" t="s">
        <v>5097</v>
      </c>
      <c r="D341" s="626" t="s">
        <v>5706</v>
      </c>
      <c r="E341" s="626" t="s">
        <v>5707</v>
      </c>
      <c r="F341" s="629">
        <v>87</v>
      </c>
      <c r="G341" s="629">
        <v>339300</v>
      </c>
      <c r="H341" s="629">
        <v>1</v>
      </c>
      <c r="I341" s="629">
        <v>3900</v>
      </c>
      <c r="J341" s="629">
        <v>113</v>
      </c>
      <c r="K341" s="629">
        <v>442032</v>
      </c>
      <c r="L341" s="629">
        <v>1.3027763041556144</v>
      </c>
      <c r="M341" s="629">
        <v>3911.787610619469</v>
      </c>
      <c r="N341" s="629">
        <v>119</v>
      </c>
      <c r="O341" s="629">
        <v>467400</v>
      </c>
      <c r="P341" s="642">
        <v>1.3775419982316535</v>
      </c>
      <c r="Q341" s="630">
        <v>3927.7310924369749</v>
      </c>
    </row>
    <row r="342" spans="1:17" ht="14.4" customHeight="1" x14ac:dyDescent="0.3">
      <c r="A342" s="625" t="s">
        <v>525</v>
      </c>
      <c r="B342" s="626" t="s">
        <v>5150</v>
      </c>
      <c r="C342" s="626" t="s">
        <v>5097</v>
      </c>
      <c r="D342" s="626" t="s">
        <v>5235</v>
      </c>
      <c r="E342" s="626" t="s">
        <v>5236</v>
      </c>
      <c r="F342" s="629">
        <v>1</v>
      </c>
      <c r="G342" s="629">
        <v>671</v>
      </c>
      <c r="H342" s="629">
        <v>1</v>
      </c>
      <c r="I342" s="629">
        <v>671</v>
      </c>
      <c r="J342" s="629"/>
      <c r="K342" s="629"/>
      <c r="L342" s="629"/>
      <c r="M342" s="629"/>
      <c r="N342" s="629"/>
      <c r="O342" s="629"/>
      <c r="P342" s="642"/>
      <c r="Q342" s="630"/>
    </row>
    <row r="343" spans="1:17" ht="14.4" customHeight="1" x14ac:dyDescent="0.3">
      <c r="A343" s="625" t="s">
        <v>525</v>
      </c>
      <c r="B343" s="626" t="s">
        <v>5150</v>
      </c>
      <c r="C343" s="626" t="s">
        <v>5097</v>
      </c>
      <c r="D343" s="626" t="s">
        <v>5708</v>
      </c>
      <c r="E343" s="626" t="s">
        <v>5709</v>
      </c>
      <c r="F343" s="629">
        <v>14</v>
      </c>
      <c r="G343" s="629">
        <v>143416</v>
      </c>
      <c r="H343" s="629">
        <v>1</v>
      </c>
      <c r="I343" s="629">
        <v>10244</v>
      </c>
      <c r="J343" s="629">
        <v>21</v>
      </c>
      <c r="K343" s="629">
        <v>215880</v>
      </c>
      <c r="L343" s="629">
        <v>1.5052713783678251</v>
      </c>
      <c r="M343" s="629">
        <v>10280</v>
      </c>
      <c r="N343" s="629">
        <v>12</v>
      </c>
      <c r="O343" s="629">
        <v>123900</v>
      </c>
      <c r="P343" s="642">
        <v>0.86392034361577508</v>
      </c>
      <c r="Q343" s="630">
        <v>10325</v>
      </c>
    </row>
    <row r="344" spans="1:17" ht="14.4" customHeight="1" x14ac:dyDescent="0.3">
      <c r="A344" s="625" t="s">
        <v>525</v>
      </c>
      <c r="B344" s="626" t="s">
        <v>5150</v>
      </c>
      <c r="C344" s="626" t="s">
        <v>5097</v>
      </c>
      <c r="D344" s="626" t="s">
        <v>5710</v>
      </c>
      <c r="E344" s="626" t="s">
        <v>5711</v>
      </c>
      <c r="F344" s="629"/>
      <c r="G344" s="629"/>
      <c r="H344" s="629"/>
      <c r="I344" s="629"/>
      <c r="J344" s="629">
        <v>1</v>
      </c>
      <c r="K344" s="629">
        <v>429</v>
      </c>
      <c r="L344" s="629"/>
      <c r="M344" s="629">
        <v>429</v>
      </c>
      <c r="N344" s="629"/>
      <c r="O344" s="629"/>
      <c r="P344" s="642"/>
      <c r="Q344" s="630"/>
    </row>
    <row r="345" spans="1:17" ht="14.4" customHeight="1" x14ac:dyDescent="0.3">
      <c r="A345" s="625" t="s">
        <v>525</v>
      </c>
      <c r="B345" s="626" t="s">
        <v>5150</v>
      </c>
      <c r="C345" s="626" t="s">
        <v>5097</v>
      </c>
      <c r="D345" s="626" t="s">
        <v>5712</v>
      </c>
      <c r="E345" s="626" t="s">
        <v>5713</v>
      </c>
      <c r="F345" s="629">
        <v>30</v>
      </c>
      <c r="G345" s="629">
        <v>0</v>
      </c>
      <c r="H345" s="629"/>
      <c r="I345" s="629">
        <v>0</v>
      </c>
      <c r="J345" s="629">
        <v>64</v>
      </c>
      <c r="K345" s="629">
        <v>0</v>
      </c>
      <c r="L345" s="629"/>
      <c r="M345" s="629">
        <v>0</v>
      </c>
      <c r="N345" s="629">
        <v>81</v>
      </c>
      <c r="O345" s="629">
        <v>0</v>
      </c>
      <c r="P345" s="642"/>
      <c r="Q345" s="630">
        <v>0</v>
      </c>
    </row>
    <row r="346" spans="1:17" ht="14.4" customHeight="1" x14ac:dyDescent="0.3">
      <c r="A346" s="625" t="s">
        <v>525</v>
      </c>
      <c r="B346" s="626" t="s">
        <v>5150</v>
      </c>
      <c r="C346" s="626" t="s">
        <v>5097</v>
      </c>
      <c r="D346" s="626" t="s">
        <v>5714</v>
      </c>
      <c r="E346" s="626" t="s">
        <v>5715</v>
      </c>
      <c r="F346" s="629">
        <v>1</v>
      </c>
      <c r="G346" s="629">
        <v>590</v>
      </c>
      <c r="H346" s="629">
        <v>1</v>
      </c>
      <c r="I346" s="629">
        <v>590</v>
      </c>
      <c r="J346" s="629"/>
      <c r="K346" s="629"/>
      <c r="L346" s="629"/>
      <c r="M346" s="629"/>
      <c r="N346" s="629"/>
      <c r="O346" s="629"/>
      <c r="P346" s="642"/>
      <c r="Q346" s="630"/>
    </row>
    <row r="347" spans="1:17" ht="14.4" customHeight="1" x14ac:dyDescent="0.3">
      <c r="A347" s="625" t="s">
        <v>525</v>
      </c>
      <c r="B347" s="626" t="s">
        <v>5150</v>
      </c>
      <c r="C347" s="626" t="s">
        <v>5097</v>
      </c>
      <c r="D347" s="626" t="s">
        <v>5716</v>
      </c>
      <c r="E347" s="626" t="s">
        <v>5717</v>
      </c>
      <c r="F347" s="629">
        <v>1</v>
      </c>
      <c r="G347" s="629">
        <v>2377</v>
      </c>
      <c r="H347" s="629">
        <v>1</v>
      </c>
      <c r="I347" s="629">
        <v>2377</v>
      </c>
      <c r="J347" s="629"/>
      <c r="K347" s="629"/>
      <c r="L347" s="629"/>
      <c r="M347" s="629"/>
      <c r="N347" s="629"/>
      <c r="O347" s="629"/>
      <c r="P347" s="642"/>
      <c r="Q347" s="630"/>
    </row>
    <row r="348" spans="1:17" ht="14.4" customHeight="1" x14ac:dyDescent="0.3">
      <c r="A348" s="625" t="s">
        <v>525</v>
      </c>
      <c r="B348" s="626" t="s">
        <v>5150</v>
      </c>
      <c r="C348" s="626" t="s">
        <v>5097</v>
      </c>
      <c r="D348" s="626" t="s">
        <v>5718</v>
      </c>
      <c r="E348" s="626" t="s">
        <v>5719</v>
      </c>
      <c r="F348" s="629">
        <v>5</v>
      </c>
      <c r="G348" s="629">
        <v>23665</v>
      </c>
      <c r="H348" s="629">
        <v>1</v>
      </c>
      <c r="I348" s="629">
        <v>4733</v>
      </c>
      <c r="J348" s="629">
        <v>11</v>
      </c>
      <c r="K348" s="629">
        <v>52261</v>
      </c>
      <c r="L348" s="629">
        <v>2.208366786393408</v>
      </c>
      <c r="M348" s="629">
        <v>4751</v>
      </c>
      <c r="N348" s="629">
        <v>12</v>
      </c>
      <c r="O348" s="629">
        <v>57288</v>
      </c>
      <c r="P348" s="642">
        <v>2.4207901964927108</v>
      </c>
      <c r="Q348" s="630">
        <v>4774</v>
      </c>
    </row>
    <row r="349" spans="1:17" ht="14.4" customHeight="1" x14ac:dyDescent="0.3">
      <c r="A349" s="625" t="s">
        <v>525</v>
      </c>
      <c r="B349" s="626" t="s">
        <v>5150</v>
      </c>
      <c r="C349" s="626" t="s">
        <v>5097</v>
      </c>
      <c r="D349" s="626" t="s">
        <v>5720</v>
      </c>
      <c r="E349" s="626" t="s">
        <v>5721</v>
      </c>
      <c r="F349" s="629">
        <v>5</v>
      </c>
      <c r="G349" s="629">
        <v>62050</v>
      </c>
      <c r="H349" s="629">
        <v>1</v>
      </c>
      <c r="I349" s="629">
        <v>12410</v>
      </c>
      <c r="J349" s="629">
        <v>7</v>
      </c>
      <c r="K349" s="629">
        <v>87185</v>
      </c>
      <c r="L349" s="629">
        <v>1.4050765511684127</v>
      </c>
      <c r="M349" s="629">
        <v>12455</v>
      </c>
      <c r="N349" s="629">
        <v>3</v>
      </c>
      <c r="O349" s="629">
        <v>37536</v>
      </c>
      <c r="P349" s="642">
        <v>0.60493150684931507</v>
      </c>
      <c r="Q349" s="630">
        <v>12512</v>
      </c>
    </row>
    <row r="350" spans="1:17" ht="14.4" customHeight="1" x14ac:dyDescent="0.3">
      <c r="A350" s="625" t="s">
        <v>525</v>
      </c>
      <c r="B350" s="626" t="s">
        <v>5150</v>
      </c>
      <c r="C350" s="626" t="s">
        <v>5097</v>
      </c>
      <c r="D350" s="626" t="s">
        <v>5722</v>
      </c>
      <c r="E350" s="626" t="s">
        <v>5723</v>
      </c>
      <c r="F350" s="629">
        <v>1</v>
      </c>
      <c r="G350" s="629">
        <v>11386</v>
      </c>
      <c r="H350" s="629">
        <v>1</v>
      </c>
      <c r="I350" s="629">
        <v>11386</v>
      </c>
      <c r="J350" s="629">
        <v>1</v>
      </c>
      <c r="K350" s="629">
        <v>11427</v>
      </c>
      <c r="L350" s="629">
        <v>1.003600913402424</v>
      </c>
      <c r="M350" s="629">
        <v>11427</v>
      </c>
      <c r="N350" s="629"/>
      <c r="O350" s="629"/>
      <c r="P350" s="642"/>
      <c r="Q350" s="630"/>
    </row>
    <row r="351" spans="1:17" ht="14.4" customHeight="1" x14ac:dyDescent="0.3">
      <c r="A351" s="625" t="s">
        <v>525</v>
      </c>
      <c r="B351" s="626" t="s">
        <v>5150</v>
      </c>
      <c r="C351" s="626" t="s">
        <v>5097</v>
      </c>
      <c r="D351" s="626" t="s">
        <v>5207</v>
      </c>
      <c r="E351" s="626" t="s">
        <v>5208</v>
      </c>
      <c r="F351" s="629">
        <v>3565</v>
      </c>
      <c r="G351" s="629">
        <v>606050</v>
      </c>
      <c r="H351" s="629">
        <v>1</v>
      </c>
      <c r="I351" s="629">
        <v>170</v>
      </c>
      <c r="J351" s="629">
        <v>3792</v>
      </c>
      <c r="K351" s="629">
        <v>648424</v>
      </c>
      <c r="L351" s="629">
        <v>1.0699183235706624</v>
      </c>
      <c r="M351" s="629">
        <v>170.99789029535864</v>
      </c>
      <c r="N351" s="629">
        <v>3402</v>
      </c>
      <c r="O351" s="629">
        <v>585139</v>
      </c>
      <c r="P351" s="642">
        <v>0.96549624618430818</v>
      </c>
      <c r="Q351" s="630">
        <v>171.99853027630806</v>
      </c>
    </row>
    <row r="352" spans="1:17" ht="14.4" customHeight="1" x14ac:dyDescent="0.3">
      <c r="A352" s="625" t="s">
        <v>525</v>
      </c>
      <c r="B352" s="626" t="s">
        <v>5150</v>
      </c>
      <c r="C352" s="626" t="s">
        <v>5097</v>
      </c>
      <c r="D352" s="626" t="s">
        <v>5724</v>
      </c>
      <c r="E352" s="626" t="s">
        <v>5725</v>
      </c>
      <c r="F352" s="629">
        <v>3</v>
      </c>
      <c r="G352" s="629">
        <v>4269</v>
      </c>
      <c r="H352" s="629">
        <v>1</v>
      </c>
      <c r="I352" s="629">
        <v>1423</v>
      </c>
      <c r="J352" s="629">
        <v>17</v>
      </c>
      <c r="K352" s="629">
        <v>24293</v>
      </c>
      <c r="L352" s="629">
        <v>5.6905598500819865</v>
      </c>
      <c r="M352" s="629">
        <v>1429</v>
      </c>
      <c r="N352" s="629">
        <v>2</v>
      </c>
      <c r="O352" s="629">
        <v>2872</v>
      </c>
      <c r="P352" s="642">
        <v>0.67275708596861095</v>
      </c>
      <c r="Q352" s="630">
        <v>1436</v>
      </c>
    </row>
    <row r="353" spans="1:17" ht="14.4" customHeight="1" x14ac:dyDescent="0.3">
      <c r="A353" s="625" t="s">
        <v>525</v>
      </c>
      <c r="B353" s="626" t="s">
        <v>5150</v>
      </c>
      <c r="C353" s="626" t="s">
        <v>5097</v>
      </c>
      <c r="D353" s="626" t="s">
        <v>5726</v>
      </c>
      <c r="E353" s="626" t="s">
        <v>5727</v>
      </c>
      <c r="F353" s="629">
        <v>78</v>
      </c>
      <c r="G353" s="629">
        <v>180024</v>
      </c>
      <c r="H353" s="629">
        <v>1</v>
      </c>
      <c r="I353" s="629">
        <v>2308</v>
      </c>
      <c r="J353" s="629">
        <v>150</v>
      </c>
      <c r="K353" s="629">
        <v>348286</v>
      </c>
      <c r="L353" s="629">
        <v>1.9346642669866241</v>
      </c>
      <c r="M353" s="629">
        <v>2321.9066666666668</v>
      </c>
      <c r="N353" s="629">
        <v>221</v>
      </c>
      <c r="O353" s="629">
        <v>516919</v>
      </c>
      <c r="P353" s="642">
        <v>2.8713893703061815</v>
      </c>
      <c r="Q353" s="630">
        <v>2339</v>
      </c>
    </row>
    <row r="354" spans="1:17" ht="14.4" customHeight="1" x14ac:dyDescent="0.3">
      <c r="A354" s="625" t="s">
        <v>525</v>
      </c>
      <c r="B354" s="626" t="s">
        <v>5150</v>
      </c>
      <c r="C354" s="626" t="s">
        <v>5097</v>
      </c>
      <c r="D354" s="626" t="s">
        <v>5728</v>
      </c>
      <c r="E354" s="626" t="s">
        <v>5729</v>
      </c>
      <c r="F354" s="629">
        <v>126</v>
      </c>
      <c r="G354" s="629">
        <v>662382</v>
      </c>
      <c r="H354" s="629">
        <v>1</v>
      </c>
      <c r="I354" s="629">
        <v>5257</v>
      </c>
      <c r="J354" s="629">
        <v>140</v>
      </c>
      <c r="K354" s="629">
        <v>738482</v>
      </c>
      <c r="L354" s="629">
        <v>1.1148883876675393</v>
      </c>
      <c r="M354" s="629">
        <v>5274.8714285714286</v>
      </c>
      <c r="N354" s="629">
        <v>152</v>
      </c>
      <c r="O354" s="629">
        <v>805296</v>
      </c>
      <c r="P354" s="642">
        <v>1.2157576745744902</v>
      </c>
      <c r="Q354" s="630">
        <v>5298</v>
      </c>
    </row>
    <row r="355" spans="1:17" ht="14.4" customHeight="1" x14ac:dyDescent="0.3">
      <c r="A355" s="625" t="s">
        <v>525</v>
      </c>
      <c r="B355" s="626" t="s">
        <v>5150</v>
      </c>
      <c r="C355" s="626" t="s">
        <v>5097</v>
      </c>
      <c r="D355" s="626" t="s">
        <v>5730</v>
      </c>
      <c r="E355" s="626" t="s">
        <v>5731</v>
      </c>
      <c r="F355" s="629">
        <v>10</v>
      </c>
      <c r="G355" s="629">
        <v>43800</v>
      </c>
      <c r="H355" s="629">
        <v>1</v>
      </c>
      <c r="I355" s="629">
        <v>4380</v>
      </c>
      <c r="J355" s="629">
        <v>11</v>
      </c>
      <c r="K355" s="629">
        <v>48378</v>
      </c>
      <c r="L355" s="629">
        <v>1.1045205479452054</v>
      </c>
      <c r="M355" s="629">
        <v>4398</v>
      </c>
      <c r="N355" s="629">
        <v>24</v>
      </c>
      <c r="O355" s="629">
        <v>106104</v>
      </c>
      <c r="P355" s="642">
        <v>2.4224657534246576</v>
      </c>
      <c r="Q355" s="630">
        <v>4421</v>
      </c>
    </row>
    <row r="356" spans="1:17" ht="14.4" customHeight="1" x14ac:dyDescent="0.3">
      <c r="A356" s="625" t="s">
        <v>525</v>
      </c>
      <c r="B356" s="626" t="s">
        <v>5150</v>
      </c>
      <c r="C356" s="626" t="s">
        <v>5097</v>
      </c>
      <c r="D356" s="626" t="s">
        <v>5732</v>
      </c>
      <c r="E356" s="626" t="s">
        <v>5733</v>
      </c>
      <c r="F356" s="629">
        <v>6</v>
      </c>
      <c r="G356" s="629">
        <v>84048</v>
      </c>
      <c r="H356" s="629">
        <v>1</v>
      </c>
      <c r="I356" s="629">
        <v>14008</v>
      </c>
      <c r="J356" s="629">
        <v>14</v>
      </c>
      <c r="K356" s="629">
        <v>197008</v>
      </c>
      <c r="L356" s="629">
        <v>2.3439939082429087</v>
      </c>
      <c r="M356" s="629">
        <v>14072</v>
      </c>
      <c r="N356" s="629">
        <v>4</v>
      </c>
      <c r="O356" s="629">
        <v>56616</v>
      </c>
      <c r="P356" s="642">
        <v>0.67361507709880064</v>
      </c>
      <c r="Q356" s="630">
        <v>14154</v>
      </c>
    </row>
    <row r="357" spans="1:17" ht="14.4" customHeight="1" x14ac:dyDescent="0.3">
      <c r="A357" s="625" t="s">
        <v>525</v>
      </c>
      <c r="B357" s="626" t="s">
        <v>5150</v>
      </c>
      <c r="C357" s="626" t="s">
        <v>5097</v>
      </c>
      <c r="D357" s="626" t="s">
        <v>5734</v>
      </c>
      <c r="E357" s="626" t="s">
        <v>5671</v>
      </c>
      <c r="F357" s="629">
        <v>10</v>
      </c>
      <c r="G357" s="629">
        <v>94110</v>
      </c>
      <c r="H357" s="629">
        <v>1</v>
      </c>
      <c r="I357" s="629">
        <v>9411</v>
      </c>
      <c r="J357" s="629">
        <v>8</v>
      </c>
      <c r="K357" s="629">
        <v>75616</v>
      </c>
      <c r="L357" s="629">
        <v>0.80348528317925827</v>
      </c>
      <c r="M357" s="629">
        <v>9452</v>
      </c>
      <c r="N357" s="629">
        <v>9</v>
      </c>
      <c r="O357" s="629">
        <v>85527</v>
      </c>
      <c r="P357" s="642">
        <v>0.90879821485495693</v>
      </c>
      <c r="Q357" s="630">
        <v>9503</v>
      </c>
    </row>
    <row r="358" spans="1:17" ht="14.4" customHeight="1" x14ac:dyDescent="0.3">
      <c r="A358" s="625" t="s">
        <v>525</v>
      </c>
      <c r="B358" s="626" t="s">
        <v>5150</v>
      </c>
      <c r="C358" s="626" t="s">
        <v>5097</v>
      </c>
      <c r="D358" s="626" t="s">
        <v>5735</v>
      </c>
      <c r="E358" s="626" t="s">
        <v>5736</v>
      </c>
      <c r="F358" s="629">
        <v>2</v>
      </c>
      <c r="G358" s="629">
        <v>18776</v>
      </c>
      <c r="H358" s="629">
        <v>1</v>
      </c>
      <c r="I358" s="629">
        <v>9388</v>
      </c>
      <c r="J358" s="629">
        <v>4</v>
      </c>
      <c r="K358" s="629">
        <v>37732</v>
      </c>
      <c r="L358" s="629">
        <v>2.0095867064337454</v>
      </c>
      <c r="M358" s="629">
        <v>9433</v>
      </c>
      <c r="N358" s="629">
        <v>1</v>
      </c>
      <c r="O358" s="629">
        <v>9490</v>
      </c>
      <c r="P358" s="642">
        <v>0.50543246697912225</v>
      </c>
      <c r="Q358" s="630">
        <v>9490</v>
      </c>
    </row>
    <row r="359" spans="1:17" ht="14.4" customHeight="1" x14ac:dyDescent="0.3">
      <c r="A359" s="625" t="s">
        <v>525</v>
      </c>
      <c r="B359" s="626" t="s">
        <v>5150</v>
      </c>
      <c r="C359" s="626" t="s">
        <v>5097</v>
      </c>
      <c r="D359" s="626" t="s">
        <v>5737</v>
      </c>
      <c r="E359" s="626" t="s">
        <v>5738</v>
      </c>
      <c r="F359" s="629">
        <v>452</v>
      </c>
      <c r="G359" s="629">
        <v>196620</v>
      </c>
      <c r="H359" s="629">
        <v>1</v>
      </c>
      <c r="I359" s="629">
        <v>435</v>
      </c>
      <c r="J359" s="629">
        <v>399</v>
      </c>
      <c r="K359" s="629">
        <v>174756</v>
      </c>
      <c r="L359" s="629">
        <v>0.88880073237717427</v>
      </c>
      <c r="M359" s="629">
        <v>437.98496240601503</v>
      </c>
      <c r="N359" s="629">
        <v>449</v>
      </c>
      <c r="O359" s="629">
        <v>198458</v>
      </c>
      <c r="P359" s="642">
        <v>1.0093479808768182</v>
      </c>
      <c r="Q359" s="630">
        <v>442</v>
      </c>
    </row>
    <row r="360" spans="1:17" ht="14.4" customHeight="1" x14ac:dyDescent="0.3">
      <c r="A360" s="625" t="s">
        <v>525</v>
      </c>
      <c r="B360" s="626" t="s">
        <v>5150</v>
      </c>
      <c r="C360" s="626" t="s">
        <v>5097</v>
      </c>
      <c r="D360" s="626" t="s">
        <v>5739</v>
      </c>
      <c r="E360" s="626" t="s">
        <v>5740</v>
      </c>
      <c r="F360" s="629">
        <v>7</v>
      </c>
      <c r="G360" s="629">
        <v>1939</v>
      </c>
      <c r="H360" s="629">
        <v>1</v>
      </c>
      <c r="I360" s="629">
        <v>277</v>
      </c>
      <c r="J360" s="629">
        <v>20</v>
      </c>
      <c r="K360" s="629">
        <v>5578</v>
      </c>
      <c r="L360" s="629">
        <v>2.8767405879319239</v>
      </c>
      <c r="M360" s="629">
        <v>278.89999999999998</v>
      </c>
      <c r="N360" s="629">
        <v>21</v>
      </c>
      <c r="O360" s="629">
        <v>5880</v>
      </c>
      <c r="P360" s="642">
        <v>3.0324909747292419</v>
      </c>
      <c r="Q360" s="630">
        <v>280</v>
      </c>
    </row>
    <row r="361" spans="1:17" ht="14.4" customHeight="1" x14ac:dyDescent="0.3">
      <c r="A361" s="625" t="s">
        <v>525</v>
      </c>
      <c r="B361" s="626" t="s">
        <v>5150</v>
      </c>
      <c r="C361" s="626" t="s">
        <v>5097</v>
      </c>
      <c r="D361" s="626" t="s">
        <v>5741</v>
      </c>
      <c r="E361" s="626" t="s">
        <v>5742</v>
      </c>
      <c r="F361" s="629">
        <v>882</v>
      </c>
      <c r="G361" s="629">
        <v>1081332</v>
      </c>
      <c r="H361" s="629">
        <v>1</v>
      </c>
      <c r="I361" s="629">
        <v>1226</v>
      </c>
      <c r="J361" s="629">
        <v>934</v>
      </c>
      <c r="K361" s="629">
        <v>1150634</v>
      </c>
      <c r="L361" s="629">
        <v>1.0640894748328913</v>
      </c>
      <c r="M361" s="629">
        <v>1231.9421841541755</v>
      </c>
      <c r="N361" s="629">
        <v>980</v>
      </c>
      <c r="O361" s="629">
        <v>1214220</v>
      </c>
      <c r="P361" s="642">
        <v>1.1228928765633497</v>
      </c>
      <c r="Q361" s="630">
        <v>1239</v>
      </c>
    </row>
    <row r="362" spans="1:17" ht="14.4" customHeight="1" x14ac:dyDescent="0.3">
      <c r="A362" s="625" t="s">
        <v>525</v>
      </c>
      <c r="B362" s="626" t="s">
        <v>5150</v>
      </c>
      <c r="C362" s="626" t="s">
        <v>5097</v>
      </c>
      <c r="D362" s="626" t="s">
        <v>5743</v>
      </c>
      <c r="E362" s="626" t="s">
        <v>5744</v>
      </c>
      <c r="F362" s="629">
        <v>1</v>
      </c>
      <c r="G362" s="629">
        <v>238</v>
      </c>
      <c r="H362" s="629">
        <v>1</v>
      </c>
      <c r="I362" s="629">
        <v>238</v>
      </c>
      <c r="J362" s="629"/>
      <c r="K362" s="629"/>
      <c r="L362" s="629"/>
      <c r="M362" s="629"/>
      <c r="N362" s="629"/>
      <c r="O362" s="629"/>
      <c r="P362" s="642"/>
      <c r="Q362" s="630"/>
    </row>
    <row r="363" spans="1:17" ht="14.4" customHeight="1" x14ac:dyDescent="0.3">
      <c r="A363" s="625" t="s">
        <v>525</v>
      </c>
      <c r="B363" s="626" t="s">
        <v>5150</v>
      </c>
      <c r="C363" s="626" t="s">
        <v>5097</v>
      </c>
      <c r="D363" s="626" t="s">
        <v>5745</v>
      </c>
      <c r="E363" s="626" t="s">
        <v>5746</v>
      </c>
      <c r="F363" s="629">
        <v>19</v>
      </c>
      <c r="G363" s="629">
        <v>58140</v>
      </c>
      <c r="H363" s="629">
        <v>1</v>
      </c>
      <c r="I363" s="629">
        <v>3060</v>
      </c>
      <c r="J363" s="629">
        <v>19</v>
      </c>
      <c r="K363" s="629">
        <v>58482</v>
      </c>
      <c r="L363" s="629">
        <v>1.0058823529411764</v>
      </c>
      <c r="M363" s="629">
        <v>3078</v>
      </c>
      <c r="N363" s="629">
        <v>26</v>
      </c>
      <c r="O363" s="629">
        <v>80626</v>
      </c>
      <c r="P363" s="642">
        <v>1.3867561059511524</v>
      </c>
      <c r="Q363" s="630">
        <v>3101</v>
      </c>
    </row>
    <row r="364" spans="1:17" ht="14.4" customHeight="1" x14ac:dyDescent="0.3">
      <c r="A364" s="625" t="s">
        <v>525</v>
      </c>
      <c r="B364" s="626" t="s">
        <v>5150</v>
      </c>
      <c r="C364" s="626" t="s">
        <v>5097</v>
      </c>
      <c r="D364" s="626" t="s">
        <v>5747</v>
      </c>
      <c r="E364" s="626" t="s">
        <v>5748</v>
      </c>
      <c r="F364" s="629">
        <v>32</v>
      </c>
      <c r="G364" s="629">
        <v>0</v>
      </c>
      <c r="H364" s="629"/>
      <c r="I364" s="629">
        <v>0</v>
      </c>
      <c r="J364" s="629">
        <v>15</v>
      </c>
      <c r="K364" s="629">
        <v>0</v>
      </c>
      <c r="L364" s="629"/>
      <c r="M364" s="629">
        <v>0</v>
      </c>
      <c r="N364" s="629">
        <v>11</v>
      </c>
      <c r="O364" s="629">
        <v>0</v>
      </c>
      <c r="P364" s="642"/>
      <c r="Q364" s="630">
        <v>0</v>
      </c>
    </row>
    <row r="365" spans="1:17" ht="14.4" customHeight="1" x14ac:dyDescent="0.3">
      <c r="A365" s="625" t="s">
        <v>525</v>
      </c>
      <c r="B365" s="626" t="s">
        <v>5150</v>
      </c>
      <c r="C365" s="626" t="s">
        <v>5097</v>
      </c>
      <c r="D365" s="626" t="s">
        <v>5209</v>
      </c>
      <c r="E365" s="626" t="s">
        <v>5210</v>
      </c>
      <c r="F365" s="629">
        <v>72</v>
      </c>
      <c r="G365" s="629">
        <v>884952</v>
      </c>
      <c r="H365" s="629">
        <v>1</v>
      </c>
      <c r="I365" s="629">
        <v>12291</v>
      </c>
      <c r="J365" s="629">
        <v>108</v>
      </c>
      <c r="K365" s="629">
        <v>1332288</v>
      </c>
      <c r="L365" s="629">
        <v>1.5054918232853307</v>
      </c>
      <c r="M365" s="629">
        <v>12336</v>
      </c>
      <c r="N365" s="629">
        <v>92</v>
      </c>
      <c r="O365" s="629">
        <v>1140156</v>
      </c>
      <c r="P365" s="642">
        <v>1.2883817427385893</v>
      </c>
      <c r="Q365" s="630">
        <v>12393</v>
      </c>
    </row>
    <row r="366" spans="1:17" ht="14.4" customHeight="1" x14ac:dyDescent="0.3">
      <c r="A366" s="625" t="s">
        <v>525</v>
      </c>
      <c r="B366" s="626" t="s">
        <v>5150</v>
      </c>
      <c r="C366" s="626" t="s">
        <v>5097</v>
      </c>
      <c r="D366" s="626" t="s">
        <v>5134</v>
      </c>
      <c r="E366" s="626" t="s">
        <v>5135</v>
      </c>
      <c r="F366" s="629">
        <v>23</v>
      </c>
      <c r="G366" s="629">
        <v>226895</v>
      </c>
      <c r="H366" s="629">
        <v>1</v>
      </c>
      <c r="I366" s="629">
        <v>9865</v>
      </c>
      <c r="J366" s="629">
        <v>19</v>
      </c>
      <c r="K366" s="629">
        <v>188119</v>
      </c>
      <c r="L366" s="629">
        <v>0.82910156680402824</v>
      </c>
      <c r="M366" s="629">
        <v>9901</v>
      </c>
      <c r="N366" s="629">
        <v>11</v>
      </c>
      <c r="O366" s="629">
        <v>109406</v>
      </c>
      <c r="P366" s="642">
        <v>0.48218779611714668</v>
      </c>
      <c r="Q366" s="630">
        <v>9946</v>
      </c>
    </row>
    <row r="367" spans="1:17" ht="14.4" customHeight="1" x14ac:dyDescent="0.3">
      <c r="A367" s="625" t="s">
        <v>525</v>
      </c>
      <c r="B367" s="626" t="s">
        <v>5150</v>
      </c>
      <c r="C367" s="626" t="s">
        <v>5097</v>
      </c>
      <c r="D367" s="626" t="s">
        <v>5749</v>
      </c>
      <c r="E367" s="626" t="s">
        <v>5750</v>
      </c>
      <c r="F367" s="629">
        <v>679</v>
      </c>
      <c r="G367" s="629">
        <v>221354</v>
      </c>
      <c r="H367" s="629">
        <v>1</v>
      </c>
      <c r="I367" s="629">
        <v>326</v>
      </c>
      <c r="J367" s="629">
        <v>824</v>
      </c>
      <c r="K367" s="629">
        <v>270252</v>
      </c>
      <c r="L367" s="629">
        <v>1.220904072210125</v>
      </c>
      <c r="M367" s="629">
        <v>327.97572815533982</v>
      </c>
      <c r="N367" s="629">
        <v>906</v>
      </c>
      <c r="O367" s="629">
        <v>299877</v>
      </c>
      <c r="P367" s="642">
        <v>1.3547394670979518</v>
      </c>
      <c r="Q367" s="630">
        <v>330.99006622516555</v>
      </c>
    </row>
    <row r="368" spans="1:17" ht="14.4" customHeight="1" x14ac:dyDescent="0.3">
      <c r="A368" s="625" t="s">
        <v>525</v>
      </c>
      <c r="B368" s="626" t="s">
        <v>5150</v>
      </c>
      <c r="C368" s="626" t="s">
        <v>5097</v>
      </c>
      <c r="D368" s="626" t="s">
        <v>5751</v>
      </c>
      <c r="E368" s="626" t="s">
        <v>5752</v>
      </c>
      <c r="F368" s="629">
        <v>3</v>
      </c>
      <c r="G368" s="629">
        <v>4551</v>
      </c>
      <c r="H368" s="629">
        <v>1</v>
      </c>
      <c r="I368" s="629">
        <v>1517</v>
      </c>
      <c r="J368" s="629">
        <v>8</v>
      </c>
      <c r="K368" s="629">
        <v>12164</v>
      </c>
      <c r="L368" s="629">
        <v>2.6728191606240386</v>
      </c>
      <c r="M368" s="629">
        <v>1520.5</v>
      </c>
      <c r="N368" s="629">
        <v>6</v>
      </c>
      <c r="O368" s="629">
        <v>9162</v>
      </c>
      <c r="P368" s="642">
        <v>2.0131839156229399</v>
      </c>
      <c r="Q368" s="630">
        <v>1527</v>
      </c>
    </row>
    <row r="369" spans="1:17" ht="14.4" customHeight="1" x14ac:dyDescent="0.3">
      <c r="A369" s="625" t="s">
        <v>525</v>
      </c>
      <c r="B369" s="626" t="s">
        <v>5150</v>
      </c>
      <c r="C369" s="626" t="s">
        <v>5097</v>
      </c>
      <c r="D369" s="626" t="s">
        <v>5753</v>
      </c>
      <c r="E369" s="626" t="s">
        <v>5754</v>
      </c>
      <c r="F369" s="629">
        <v>498</v>
      </c>
      <c r="G369" s="629">
        <v>667320</v>
      </c>
      <c r="H369" s="629">
        <v>1</v>
      </c>
      <c r="I369" s="629">
        <v>1340</v>
      </c>
      <c r="J369" s="629">
        <v>515</v>
      </c>
      <c r="K369" s="629">
        <v>693166</v>
      </c>
      <c r="L369" s="629">
        <v>1.0387310435772943</v>
      </c>
      <c r="M369" s="629">
        <v>1345.9533980582523</v>
      </c>
      <c r="N369" s="629">
        <v>538</v>
      </c>
      <c r="O369" s="629">
        <v>727900</v>
      </c>
      <c r="P369" s="642">
        <v>1.0907810345861055</v>
      </c>
      <c r="Q369" s="630">
        <v>1352.9739776951674</v>
      </c>
    </row>
    <row r="370" spans="1:17" ht="14.4" customHeight="1" x14ac:dyDescent="0.3">
      <c r="A370" s="625" t="s">
        <v>525</v>
      </c>
      <c r="B370" s="626" t="s">
        <v>5150</v>
      </c>
      <c r="C370" s="626" t="s">
        <v>5097</v>
      </c>
      <c r="D370" s="626" t="s">
        <v>5755</v>
      </c>
      <c r="E370" s="626" t="s">
        <v>5756</v>
      </c>
      <c r="F370" s="629">
        <v>1</v>
      </c>
      <c r="G370" s="629">
        <v>2994</v>
      </c>
      <c r="H370" s="629">
        <v>1</v>
      </c>
      <c r="I370" s="629">
        <v>2994</v>
      </c>
      <c r="J370" s="629"/>
      <c r="K370" s="629"/>
      <c r="L370" s="629"/>
      <c r="M370" s="629"/>
      <c r="N370" s="629"/>
      <c r="O370" s="629"/>
      <c r="P370" s="642"/>
      <c r="Q370" s="630"/>
    </row>
    <row r="371" spans="1:17" ht="14.4" customHeight="1" x14ac:dyDescent="0.3">
      <c r="A371" s="625" t="s">
        <v>525</v>
      </c>
      <c r="B371" s="626" t="s">
        <v>5150</v>
      </c>
      <c r="C371" s="626" t="s">
        <v>5097</v>
      </c>
      <c r="D371" s="626" t="s">
        <v>5757</v>
      </c>
      <c r="E371" s="626" t="s">
        <v>5758</v>
      </c>
      <c r="F371" s="629">
        <v>3</v>
      </c>
      <c r="G371" s="629">
        <v>16134</v>
      </c>
      <c r="H371" s="629">
        <v>1</v>
      </c>
      <c r="I371" s="629">
        <v>5378</v>
      </c>
      <c r="J371" s="629">
        <v>10</v>
      </c>
      <c r="K371" s="629">
        <v>54080</v>
      </c>
      <c r="L371" s="629">
        <v>3.3519276062972603</v>
      </c>
      <c r="M371" s="629">
        <v>5408</v>
      </c>
      <c r="N371" s="629">
        <v>3</v>
      </c>
      <c r="O371" s="629">
        <v>16341</v>
      </c>
      <c r="P371" s="642">
        <v>1.0128300483451098</v>
      </c>
      <c r="Q371" s="630">
        <v>5447</v>
      </c>
    </row>
    <row r="372" spans="1:17" ht="14.4" customHeight="1" x14ac:dyDescent="0.3">
      <c r="A372" s="625" t="s">
        <v>525</v>
      </c>
      <c r="B372" s="626" t="s">
        <v>5150</v>
      </c>
      <c r="C372" s="626" t="s">
        <v>5097</v>
      </c>
      <c r="D372" s="626" t="s">
        <v>5759</v>
      </c>
      <c r="E372" s="626" t="s">
        <v>5760</v>
      </c>
      <c r="F372" s="629">
        <v>4</v>
      </c>
      <c r="G372" s="629">
        <v>33264</v>
      </c>
      <c r="H372" s="629">
        <v>1</v>
      </c>
      <c r="I372" s="629">
        <v>8316</v>
      </c>
      <c r="J372" s="629">
        <v>7</v>
      </c>
      <c r="K372" s="629">
        <v>58401</v>
      </c>
      <c r="L372" s="629">
        <v>1.7556818181818181</v>
      </c>
      <c r="M372" s="629">
        <v>8343</v>
      </c>
      <c r="N372" s="629">
        <v>5</v>
      </c>
      <c r="O372" s="629">
        <v>41885</v>
      </c>
      <c r="P372" s="642">
        <v>1.2591690716690718</v>
      </c>
      <c r="Q372" s="630">
        <v>8377</v>
      </c>
    </row>
    <row r="373" spans="1:17" ht="14.4" customHeight="1" x14ac:dyDescent="0.3">
      <c r="A373" s="625" t="s">
        <v>525</v>
      </c>
      <c r="B373" s="626" t="s">
        <v>5150</v>
      </c>
      <c r="C373" s="626" t="s">
        <v>5097</v>
      </c>
      <c r="D373" s="626" t="s">
        <v>5761</v>
      </c>
      <c r="E373" s="626" t="s">
        <v>5762</v>
      </c>
      <c r="F373" s="629">
        <v>2</v>
      </c>
      <c r="G373" s="629">
        <v>15546</v>
      </c>
      <c r="H373" s="629">
        <v>1</v>
      </c>
      <c r="I373" s="629">
        <v>7773</v>
      </c>
      <c r="J373" s="629">
        <v>15</v>
      </c>
      <c r="K373" s="629">
        <v>117060</v>
      </c>
      <c r="L373" s="629">
        <v>7.5299112311848706</v>
      </c>
      <c r="M373" s="629">
        <v>7804</v>
      </c>
      <c r="N373" s="629">
        <v>19</v>
      </c>
      <c r="O373" s="629">
        <v>149036</v>
      </c>
      <c r="P373" s="642">
        <v>9.5867747330503015</v>
      </c>
      <c r="Q373" s="630">
        <v>7844</v>
      </c>
    </row>
    <row r="374" spans="1:17" ht="14.4" customHeight="1" x14ac:dyDescent="0.3">
      <c r="A374" s="625" t="s">
        <v>525</v>
      </c>
      <c r="B374" s="626" t="s">
        <v>5150</v>
      </c>
      <c r="C374" s="626" t="s">
        <v>5097</v>
      </c>
      <c r="D374" s="626" t="s">
        <v>5211</v>
      </c>
      <c r="E374" s="626" t="s">
        <v>5212</v>
      </c>
      <c r="F374" s="629">
        <v>114</v>
      </c>
      <c r="G374" s="629">
        <v>474810</v>
      </c>
      <c r="H374" s="629">
        <v>1</v>
      </c>
      <c r="I374" s="629">
        <v>4165</v>
      </c>
      <c r="J374" s="629">
        <v>167</v>
      </c>
      <c r="K374" s="629">
        <v>698561</v>
      </c>
      <c r="L374" s="629">
        <v>1.4712432341357595</v>
      </c>
      <c r="M374" s="629">
        <v>4183</v>
      </c>
      <c r="N374" s="629">
        <v>134</v>
      </c>
      <c r="O374" s="629">
        <v>563581</v>
      </c>
      <c r="P374" s="642">
        <v>1.1869611002295655</v>
      </c>
      <c r="Q374" s="630">
        <v>4205.8283582089553</v>
      </c>
    </row>
    <row r="375" spans="1:17" ht="14.4" customHeight="1" x14ac:dyDescent="0.3">
      <c r="A375" s="625" t="s">
        <v>525</v>
      </c>
      <c r="B375" s="626" t="s">
        <v>5150</v>
      </c>
      <c r="C375" s="626" t="s">
        <v>5097</v>
      </c>
      <c r="D375" s="626" t="s">
        <v>5763</v>
      </c>
      <c r="E375" s="626" t="s">
        <v>5764</v>
      </c>
      <c r="F375" s="629">
        <v>1</v>
      </c>
      <c r="G375" s="629">
        <v>347</v>
      </c>
      <c r="H375" s="629">
        <v>1</v>
      </c>
      <c r="I375" s="629">
        <v>347</v>
      </c>
      <c r="J375" s="629"/>
      <c r="K375" s="629"/>
      <c r="L375" s="629"/>
      <c r="M375" s="629"/>
      <c r="N375" s="629"/>
      <c r="O375" s="629"/>
      <c r="P375" s="642"/>
      <c r="Q375" s="630"/>
    </row>
    <row r="376" spans="1:17" ht="14.4" customHeight="1" x14ac:dyDescent="0.3">
      <c r="A376" s="625" t="s">
        <v>525</v>
      </c>
      <c r="B376" s="626" t="s">
        <v>5150</v>
      </c>
      <c r="C376" s="626" t="s">
        <v>5097</v>
      </c>
      <c r="D376" s="626" t="s">
        <v>5765</v>
      </c>
      <c r="E376" s="626" t="s">
        <v>5766</v>
      </c>
      <c r="F376" s="629">
        <v>0</v>
      </c>
      <c r="G376" s="629">
        <v>0</v>
      </c>
      <c r="H376" s="629"/>
      <c r="I376" s="629"/>
      <c r="J376" s="629">
        <v>9</v>
      </c>
      <c r="K376" s="629">
        <v>0</v>
      </c>
      <c r="L376" s="629"/>
      <c r="M376" s="629">
        <v>0</v>
      </c>
      <c r="N376" s="629">
        <v>5</v>
      </c>
      <c r="O376" s="629">
        <v>0</v>
      </c>
      <c r="P376" s="642"/>
      <c r="Q376" s="630">
        <v>0</v>
      </c>
    </row>
    <row r="377" spans="1:17" ht="14.4" customHeight="1" x14ac:dyDescent="0.3">
      <c r="A377" s="625" t="s">
        <v>525</v>
      </c>
      <c r="B377" s="626" t="s">
        <v>5150</v>
      </c>
      <c r="C377" s="626" t="s">
        <v>5097</v>
      </c>
      <c r="D377" s="626" t="s">
        <v>5767</v>
      </c>
      <c r="E377" s="626" t="s">
        <v>5768</v>
      </c>
      <c r="F377" s="629">
        <v>1</v>
      </c>
      <c r="G377" s="629">
        <v>1690</v>
      </c>
      <c r="H377" s="629">
        <v>1</v>
      </c>
      <c r="I377" s="629">
        <v>1690</v>
      </c>
      <c r="J377" s="629">
        <v>1</v>
      </c>
      <c r="K377" s="629">
        <v>1699</v>
      </c>
      <c r="L377" s="629">
        <v>1.0053254437869823</v>
      </c>
      <c r="M377" s="629">
        <v>1699</v>
      </c>
      <c r="N377" s="629"/>
      <c r="O377" s="629"/>
      <c r="P377" s="642"/>
      <c r="Q377" s="630"/>
    </row>
    <row r="378" spans="1:17" ht="14.4" customHeight="1" x14ac:dyDescent="0.3">
      <c r="A378" s="625" t="s">
        <v>525</v>
      </c>
      <c r="B378" s="626" t="s">
        <v>5150</v>
      </c>
      <c r="C378" s="626" t="s">
        <v>5097</v>
      </c>
      <c r="D378" s="626" t="s">
        <v>5769</v>
      </c>
      <c r="E378" s="626" t="s">
        <v>5770</v>
      </c>
      <c r="F378" s="629">
        <v>10</v>
      </c>
      <c r="G378" s="629">
        <v>19070</v>
      </c>
      <c r="H378" s="629">
        <v>1</v>
      </c>
      <c r="I378" s="629">
        <v>1907</v>
      </c>
      <c r="J378" s="629">
        <v>5</v>
      </c>
      <c r="K378" s="629">
        <v>9565</v>
      </c>
      <c r="L378" s="629">
        <v>0.50157315154693238</v>
      </c>
      <c r="M378" s="629">
        <v>1913</v>
      </c>
      <c r="N378" s="629">
        <v>2</v>
      </c>
      <c r="O378" s="629">
        <v>3840</v>
      </c>
      <c r="P378" s="642">
        <v>0.20136339800734138</v>
      </c>
      <c r="Q378" s="630">
        <v>1920</v>
      </c>
    </row>
    <row r="379" spans="1:17" ht="14.4" customHeight="1" x14ac:dyDescent="0.3">
      <c r="A379" s="625" t="s">
        <v>525</v>
      </c>
      <c r="B379" s="626" t="s">
        <v>5150</v>
      </c>
      <c r="C379" s="626" t="s">
        <v>5097</v>
      </c>
      <c r="D379" s="626" t="s">
        <v>5771</v>
      </c>
      <c r="E379" s="626" t="s">
        <v>5772</v>
      </c>
      <c r="F379" s="629">
        <v>2</v>
      </c>
      <c r="G379" s="629">
        <v>2390</v>
      </c>
      <c r="H379" s="629">
        <v>1</v>
      </c>
      <c r="I379" s="629">
        <v>1195</v>
      </c>
      <c r="J379" s="629">
        <v>1</v>
      </c>
      <c r="K379" s="629">
        <v>1200</v>
      </c>
      <c r="L379" s="629">
        <v>0.502092050209205</v>
      </c>
      <c r="M379" s="629">
        <v>1200</v>
      </c>
      <c r="N379" s="629"/>
      <c r="O379" s="629"/>
      <c r="P379" s="642"/>
      <c r="Q379" s="630"/>
    </row>
    <row r="380" spans="1:17" ht="14.4" customHeight="1" x14ac:dyDescent="0.3">
      <c r="A380" s="625" t="s">
        <v>525</v>
      </c>
      <c r="B380" s="626" t="s">
        <v>5150</v>
      </c>
      <c r="C380" s="626" t="s">
        <v>5097</v>
      </c>
      <c r="D380" s="626" t="s">
        <v>5773</v>
      </c>
      <c r="E380" s="626" t="s">
        <v>5774</v>
      </c>
      <c r="F380" s="629"/>
      <c r="G380" s="629"/>
      <c r="H380" s="629"/>
      <c r="I380" s="629"/>
      <c r="J380" s="629">
        <v>2</v>
      </c>
      <c r="K380" s="629">
        <v>11040</v>
      </c>
      <c r="L380" s="629"/>
      <c r="M380" s="629">
        <v>5520</v>
      </c>
      <c r="N380" s="629">
        <v>2</v>
      </c>
      <c r="O380" s="629">
        <v>11142</v>
      </c>
      <c r="P380" s="642"/>
      <c r="Q380" s="630">
        <v>5571</v>
      </c>
    </row>
    <row r="381" spans="1:17" ht="14.4" customHeight="1" x14ac:dyDescent="0.3">
      <c r="A381" s="625" t="s">
        <v>525</v>
      </c>
      <c r="B381" s="626" t="s">
        <v>5150</v>
      </c>
      <c r="C381" s="626" t="s">
        <v>5097</v>
      </c>
      <c r="D381" s="626" t="s">
        <v>5775</v>
      </c>
      <c r="E381" s="626" t="s">
        <v>5776</v>
      </c>
      <c r="F381" s="629">
        <v>3</v>
      </c>
      <c r="G381" s="629">
        <v>16734</v>
      </c>
      <c r="H381" s="629">
        <v>1</v>
      </c>
      <c r="I381" s="629">
        <v>5578</v>
      </c>
      <c r="J381" s="629">
        <v>1</v>
      </c>
      <c r="K381" s="629">
        <v>5608</v>
      </c>
      <c r="L381" s="629">
        <v>0.33512609059400023</v>
      </c>
      <c r="M381" s="629">
        <v>5608</v>
      </c>
      <c r="N381" s="629">
        <v>1</v>
      </c>
      <c r="O381" s="629">
        <v>5647</v>
      </c>
      <c r="P381" s="642">
        <v>0.33745667503286719</v>
      </c>
      <c r="Q381" s="630">
        <v>5647</v>
      </c>
    </row>
    <row r="382" spans="1:17" ht="14.4" customHeight="1" x14ac:dyDescent="0.3">
      <c r="A382" s="625" t="s">
        <v>525</v>
      </c>
      <c r="B382" s="626" t="s">
        <v>5150</v>
      </c>
      <c r="C382" s="626" t="s">
        <v>5097</v>
      </c>
      <c r="D382" s="626" t="s">
        <v>5777</v>
      </c>
      <c r="E382" s="626" t="s">
        <v>5778</v>
      </c>
      <c r="F382" s="629">
        <v>2</v>
      </c>
      <c r="G382" s="629">
        <v>3444</v>
      </c>
      <c r="H382" s="629">
        <v>1</v>
      </c>
      <c r="I382" s="629">
        <v>1722</v>
      </c>
      <c r="J382" s="629">
        <v>1</v>
      </c>
      <c r="K382" s="629">
        <v>1722</v>
      </c>
      <c r="L382" s="629">
        <v>0.5</v>
      </c>
      <c r="M382" s="629">
        <v>1722</v>
      </c>
      <c r="N382" s="629">
        <v>4</v>
      </c>
      <c r="O382" s="629">
        <v>6916</v>
      </c>
      <c r="P382" s="642">
        <v>2.0081300813008132</v>
      </c>
      <c r="Q382" s="630">
        <v>1729</v>
      </c>
    </row>
    <row r="383" spans="1:17" ht="14.4" customHeight="1" x14ac:dyDescent="0.3">
      <c r="A383" s="625" t="s">
        <v>525</v>
      </c>
      <c r="B383" s="626" t="s">
        <v>5150</v>
      </c>
      <c r="C383" s="626" t="s">
        <v>5097</v>
      </c>
      <c r="D383" s="626" t="s">
        <v>5779</v>
      </c>
      <c r="E383" s="626" t="s">
        <v>5780</v>
      </c>
      <c r="F383" s="629">
        <v>13</v>
      </c>
      <c r="G383" s="629">
        <v>3653</v>
      </c>
      <c r="H383" s="629">
        <v>1</v>
      </c>
      <c r="I383" s="629">
        <v>281</v>
      </c>
      <c r="J383" s="629">
        <v>20</v>
      </c>
      <c r="K383" s="629">
        <v>5640</v>
      </c>
      <c r="L383" s="629">
        <v>1.5439364905557076</v>
      </c>
      <c r="M383" s="629">
        <v>282</v>
      </c>
      <c r="N383" s="629">
        <v>2</v>
      </c>
      <c r="O383" s="629">
        <v>566</v>
      </c>
      <c r="P383" s="642">
        <v>0.15494114426498767</v>
      </c>
      <c r="Q383" s="630">
        <v>283</v>
      </c>
    </row>
    <row r="384" spans="1:17" ht="14.4" customHeight="1" x14ac:dyDescent="0.3">
      <c r="A384" s="625" t="s">
        <v>525</v>
      </c>
      <c r="B384" s="626" t="s">
        <v>5150</v>
      </c>
      <c r="C384" s="626" t="s">
        <v>5097</v>
      </c>
      <c r="D384" s="626" t="s">
        <v>5781</v>
      </c>
      <c r="E384" s="626" t="s">
        <v>5782</v>
      </c>
      <c r="F384" s="629">
        <v>84</v>
      </c>
      <c r="G384" s="629">
        <v>508536</v>
      </c>
      <c r="H384" s="629">
        <v>1</v>
      </c>
      <c r="I384" s="629">
        <v>6054</v>
      </c>
      <c r="J384" s="629">
        <v>47</v>
      </c>
      <c r="K384" s="629">
        <v>285572</v>
      </c>
      <c r="L384" s="629">
        <v>0.56155709723598723</v>
      </c>
      <c r="M384" s="629">
        <v>6076</v>
      </c>
      <c r="N384" s="629">
        <v>61</v>
      </c>
      <c r="O384" s="629">
        <v>372405</v>
      </c>
      <c r="P384" s="642">
        <v>0.73230803718910753</v>
      </c>
      <c r="Q384" s="630">
        <v>6105</v>
      </c>
    </row>
    <row r="385" spans="1:17" ht="14.4" customHeight="1" x14ac:dyDescent="0.3">
      <c r="A385" s="625" t="s">
        <v>525</v>
      </c>
      <c r="B385" s="626" t="s">
        <v>5150</v>
      </c>
      <c r="C385" s="626" t="s">
        <v>5097</v>
      </c>
      <c r="D385" s="626" t="s">
        <v>5783</v>
      </c>
      <c r="E385" s="626" t="s">
        <v>5784</v>
      </c>
      <c r="F385" s="629">
        <v>27</v>
      </c>
      <c r="G385" s="629">
        <v>112050</v>
      </c>
      <c r="H385" s="629">
        <v>1</v>
      </c>
      <c r="I385" s="629">
        <v>4150</v>
      </c>
      <c r="J385" s="629">
        <v>14</v>
      </c>
      <c r="K385" s="629">
        <v>58352</v>
      </c>
      <c r="L385" s="629">
        <v>0.52076751450245429</v>
      </c>
      <c r="M385" s="629">
        <v>4168</v>
      </c>
      <c r="N385" s="629">
        <v>5</v>
      </c>
      <c r="O385" s="629">
        <v>20955</v>
      </c>
      <c r="P385" s="642">
        <v>0.18701472556894244</v>
      </c>
      <c r="Q385" s="630">
        <v>4191</v>
      </c>
    </row>
    <row r="386" spans="1:17" ht="14.4" customHeight="1" x14ac:dyDescent="0.3">
      <c r="A386" s="625" t="s">
        <v>525</v>
      </c>
      <c r="B386" s="626" t="s">
        <v>5150</v>
      </c>
      <c r="C386" s="626" t="s">
        <v>5097</v>
      </c>
      <c r="D386" s="626" t="s">
        <v>5785</v>
      </c>
      <c r="E386" s="626" t="s">
        <v>5786</v>
      </c>
      <c r="F386" s="629"/>
      <c r="G386" s="629"/>
      <c r="H386" s="629"/>
      <c r="I386" s="629"/>
      <c r="J386" s="629">
        <v>0</v>
      </c>
      <c r="K386" s="629">
        <v>0</v>
      </c>
      <c r="L386" s="629"/>
      <c r="M386" s="629"/>
      <c r="N386" s="629">
        <v>1</v>
      </c>
      <c r="O386" s="629">
        <v>0</v>
      </c>
      <c r="P386" s="642"/>
      <c r="Q386" s="630">
        <v>0</v>
      </c>
    </row>
    <row r="387" spans="1:17" ht="14.4" customHeight="1" x14ac:dyDescent="0.3">
      <c r="A387" s="625" t="s">
        <v>525</v>
      </c>
      <c r="B387" s="626" t="s">
        <v>5150</v>
      </c>
      <c r="C387" s="626" t="s">
        <v>5097</v>
      </c>
      <c r="D387" s="626" t="s">
        <v>5787</v>
      </c>
      <c r="E387" s="626" t="s">
        <v>5788</v>
      </c>
      <c r="F387" s="629">
        <v>1</v>
      </c>
      <c r="G387" s="629">
        <v>6738</v>
      </c>
      <c r="H387" s="629">
        <v>1</v>
      </c>
      <c r="I387" s="629">
        <v>6738</v>
      </c>
      <c r="J387" s="629"/>
      <c r="K387" s="629"/>
      <c r="L387" s="629"/>
      <c r="M387" s="629"/>
      <c r="N387" s="629"/>
      <c r="O387" s="629"/>
      <c r="P387" s="642"/>
      <c r="Q387" s="630"/>
    </row>
    <row r="388" spans="1:17" ht="14.4" customHeight="1" x14ac:dyDescent="0.3">
      <c r="A388" s="625" t="s">
        <v>525</v>
      </c>
      <c r="B388" s="626" t="s">
        <v>5150</v>
      </c>
      <c r="C388" s="626" t="s">
        <v>5097</v>
      </c>
      <c r="D388" s="626" t="s">
        <v>5789</v>
      </c>
      <c r="E388" s="626" t="s">
        <v>5790</v>
      </c>
      <c r="F388" s="629">
        <v>7</v>
      </c>
      <c r="G388" s="629">
        <v>15365</v>
      </c>
      <c r="H388" s="629">
        <v>1</v>
      </c>
      <c r="I388" s="629">
        <v>2195</v>
      </c>
      <c r="J388" s="629">
        <v>12</v>
      </c>
      <c r="K388" s="629">
        <v>26484</v>
      </c>
      <c r="L388" s="629">
        <v>1.7236576635209893</v>
      </c>
      <c r="M388" s="629">
        <v>2207</v>
      </c>
      <c r="N388" s="629">
        <v>4</v>
      </c>
      <c r="O388" s="629">
        <v>8892</v>
      </c>
      <c r="P388" s="642">
        <v>0.57871786527822977</v>
      </c>
      <c r="Q388" s="630">
        <v>2223</v>
      </c>
    </row>
    <row r="389" spans="1:17" ht="14.4" customHeight="1" x14ac:dyDescent="0.3">
      <c r="A389" s="625" t="s">
        <v>525</v>
      </c>
      <c r="B389" s="626" t="s">
        <v>5150</v>
      </c>
      <c r="C389" s="626" t="s">
        <v>5097</v>
      </c>
      <c r="D389" s="626" t="s">
        <v>5791</v>
      </c>
      <c r="E389" s="626" t="s">
        <v>5792</v>
      </c>
      <c r="F389" s="629">
        <v>35</v>
      </c>
      <c r="G389" s="629">
        <v>648795</v>
      </c>
      <c r="H389" s="629">
        <v>1</v>
      </c>
      <c r="I389" s="629">
        <v>18537</v>
      </c>
      <c r="J389" s="629">
        <v>31</v>
      </c>
      <c r="K389" s="629">
        <v>576879</v>
      </c>
      <c r="L389" s="629">
        <v>0.88915450951379094</v>
      </c>
      <c r="M389" s="629">
        <v>18609</v>
      </c>
      <c r="N389" s="629">
        <v>44</v>
      </c>
      <c r="O389" s="629">
        <v>822800</v>
      </c>
      <c r="P389" s="642">
        <v>1.2681971963409089</v>
      </c>
      <c r="Q389" s="630">
        <v>18700</v>
      </c>
    </row>
    <row r="390" spans="1:17" ht="14.4" customHeight="1" x14ac:dyDescent="0.3">
      <c r="A390" s="625" t="s">
        <v>525</v>
      </c>
      <c r="B390" s="626" t="s">
        <v>5150</v>
      </c>
      <c r="C390" s="626" t="s">
        <v>5097</v>
      </c>
      <c r="D390" s="626" t="s">
        <v>5793</v>
      </c>
      <c r="E390" s="626" t="s">
        <v>5683</v>
      </c>
      <c r="F390" s="629">
        <v>1</v>
      </c>
      <c r="G390" s="629">
        <v>14057</v>
      </c>
      <c r="H390" s="629">
        <v>1</v>
      </c>
      <c r="I390" s="629">
        <v>14057</v>
      </c>
      <c r="J390" s="629">
        <v>2</v>
      </c>
      <c r="K390" s="629">
        <v>28232</v>
      </c>
      <c r="L390" s="629">
        <v>2.0083943942519742</v>
      </c>
      <c r="M390" s="629">
        <v>14116</v>
      </c>
      <c r="N390" s="629">
        <v>1</v>
      </c>
      <c r="O390" s="629">
        <v>14190</v>
      </c>
      <c r="P390" s="642">
        <v>1.0094614782670555</v>
      </c>
      <c r="Q390" s="630">
        <v>14190</v>
      </c>
    </row>
    <row r="391" spans="1:17" ht="14.4" customHeight="1" x14ac:dyDescent="0.3">
      <c r="A391" s="625" t="s">
        <v>525</v>
      </c>
      <c r="B391" s="626" t="s">
        <v>5150</v>
      </c>
      <c r="C391" s="626" t="s">
        <v>5097</v>
      </c>
      <c r="D391" s="626" t="s">
        <v>5794</v>
      </c>
      <c r="E391" s="626" t="s">
        <v>5795</v>
      </c>
      <c r="F391" s="629">
        <v>1</v>
      </c>
      <c r="G391" s="629">
        <v>1445</v>
      </c>
      <c r="H391" s="629">
        <v>1</v>
      </c>
      <c r="I391" s="629">
        <v>1445</v>
      </c>
      <c r="J391" s="629"/>
      <c r="K391" s="629"/>
      <c r="L391" s="629"/>
      <c r="M391" s="629"/>
      <c r="N391" s="629"/>
      <c r="O391" s="629"/>
      <c r="P391" s="642"/>
      <c r="Q391" s="630"/>
    </row>
    <row r="392" spans="1:17" ht="14.4" customHeight="1" x14ac:dyDescent="0.3">
      <c r="A392" s="625" t="s">
        <v>525</v>
      </c>
      <c r="B392" s="626" t="s">
        <v>5150</v>
      </c>
      <c r="C392" s="626" t="s">
        <v>5097</v>
      </c>
      <c r="D392" s="626" t="s">
        <v>5796</v>
      </c>
      <c r="E392" s="626" t="s">
        <v>5797</v>
      </c>
      <c r="F392" s="629">
        <v>1</v>
      </c>
      <c r="G392" s="629">
        <v>9425</v>
      </c>
      <c r="H392" s="629">
        <v>1</v>
      </c>
      <c r="I392" s="629">
        <v>9425</v>
      </c>
      <c r="J392" s="629"/>
      <c r="K392" s="629"/>
      <c r="L392" s="629"/>
      <c r="M392" s="629"/>
      <c r="N392" s="629"/>
      <c r="O392" s="629"/>
      <c r="P392" s="642"/>
      <c r="Q392" s="630"/>
    </row>
    <row r="393" spans="1:17" ht="14.4" customHeight="1" x14ac:dyDescent="0.3">
      <c r="A393" s="625" t="s">
        <v>525</v>
      </c>
      <c r="B393" s="626" t="s">
        <v>5150</v>
      </c>
      <c r="C393" s="626" t="s">
        <v>5097</v>
      </c>
      <c r="D393" s="626" t="s">
        <v>5798</v>
      </c>
      <c r="E393" s="626" t="s">
        <v>5799</v>
      </c>
      <c r="F393" s="629">
        <v>1</v>
      </c>
      <c r="G393" s="629">
        <v>801</v>
      </c>
      <c r="H393" s="629">
        <v>1</v>
      </c>
      <c r="I393" s="629">
        <v>801</v>
      </c>
      <c r="J393" s="629"/>
      <c r="K393" s="629"/>
      <c r="L393" s="629"/>
      <c r="M393" s="629"/>
      <c r="N393" s="629"/>
      <c r="O393" s="629"/>
      <c r="P393" s="642"/>
      <c r="Q393" s="630"/>
    </row>
    <row r="394" spans="1:17" ht="14.4" customHeight="1" x14ac:dyDescent="0.3">
      <c r="A394" s="625" t="s">
        <v>525</v>
      </c>
      <c r="B394" s="626" t="s">
        <v>5150</v>
      </c>
      <c r="C394" s="626" t="s">
        <v>5097</v>
      </c>
      <c r="D394" s="626" t="s">
        <v>5800</v>
      </c>
      <c r="E394" s="626" t="s">
        <v>5801</v>
      </c>
      <c r="F394" s="629">
        <v>1</v>
      </c>
      <c r="G394" s="629">
        <v>5155</v>
      </c>
      <c r="H394" s="629">
        <v>1</v>
      </c>
      <c r="I394" s="629">
        <v>5155</v>
      </c>
      <c r="J394" s="629">
        <v>1</v>
      </c>
      <c r="K394" s="629">
        <v>5182</v>
      </c>
      <c r="L394" s="629">
        <v>1.0052376333656643</v>
      </c>
      <c r="M394" s="629">
        <v>5182</v>
      </c>
      <c r="N394" s="629"/>
      <c r="O394" s="629"/>
      <c r="P394" s="642"/>
      <c r="Q394" s="630"/>
    </row>
    <row r="395" spans="1:17" ht="14.4" customHeight="1" x14ac:dyDescent="0.3">
      <c r="A395" s="625" t="s">
        <v>525</v>
      </c>
      <c r="B395" s="626" t="s">
        <v>5150</v>
      </c>
      <c r="C395" s="626" t="s">
        <v>5097</v>
      </c>
      <c r="D395" s="626" t="s">
        <v>5802</v>
      </c>
      <c r="E395" s="626" t="s">
        <v>5803</v>
      </c>
      <c r="F395" s="629">
        <v>1</v>
      </c>
      <c r="G395" s="629">
        <v>10680</v>
      </c>
      <c r="H395" s="629">
        <v>1</v>
      </c>
      <c r="I395" s="629">
        <v>10680</v>
      </c>
      <c r="J395" s="629">
        <v>3</v>
      </c>
      <c r="K395" s="629">
        <v>32148</v>
      </c>
      <c r="L395" s="629">
        <v>3.0101123595505617</v>
      </c>
      <c r="M395" s="629">
        <v>10716</v>
      </c>
      <c r="N395" s="629">
        <v>2</v>
      </c>
      <c r="O395" s="629">
        <v>21522</v>
      </c>
      <c r="P395" s="642">
        <v>2.0151685393258427</v>
      </c>
      <c r="Q395" s="630">
        <v>10761</v>
      </c>
    </row>
    <row r="396" spans="1:17" ht="14.4" customHeight="1" x14ac:dyDescent="0.3">
      <c r="A396" s="625" t="s">
        <v>525</v>
      </c>
      <c r="B396" s="626" t="s">
        <v>5150</v>
      </c>
      <c r="C396" s="626" t="s">
        <v>5097</v>
      </c>
      <c r="D396" s="626" t="s">
        <v>5804</v>
      </c>
      <c r="E396" s="626" t="s">
        <v>5805</v>
      </c>
      <c r="F396" s="629">
        <v>1</v>
      </c>
      <c r="G396" s="629">
        <v>11052</v>
      </c>
      <c r="H396" s="629">
        <v>1</v>
      </c>
      <c r="I396" s="629">
        <v>11052</v>
      </c>
      <c r="J396" s="629"/>
      <c r="K396" s="629"/>
      <c r="L396" s="629"/>
      <c r="M396" s="629"/>
      <c r="N396" s="629"/>
      <c r="O396" s="629"/>
      <c r="P396" s="642"/>
      <c r="Q396" s="630"/>
    </row>
    <row r="397" spans="1:17" ht="14.4" customHeight="1" x14ac:dyDescent="0.3">
      <c r="A397" s="625" t="s">
        <v>525</v>
      </c>
      <c r="B397" s="626" t="s">
        <v>5150</v>
      </c>
      <c r="C397" s="626" t="s">
        <v>5097</v>
      </c>
      <c r="D397" s="626" t="s">
        <v>5806</v>
      </c>
      <c r="E397" s="626" t="s">
        <v>5807</v>
      </c>
      <c r="F397" s="629"/>
      <c r="G397" s="629"/>
      <c r="H397" s="629"/>
      <c r="I397" s="629"/>
      <c r="J397" s="629">
        <v>2</v>
      </c>
      <c r="K397" s="629">
        <v>16446</v>
      </c>
      <c r="L397" s="629"/>
      <c r="M397" s="629">
        <v>8223</v>
      </c>
      <c r="N397" s="629">
        <v>1</v>
      </c>
      <c r="O397" s="629">
        <v>8257</v>
      </c>
      <c r="P397" s="642"/>
      <c r="Q397" s="630">
        <v>8257</v>
      </c>
    </row>
    <row r="398" spans="1:17" ht="14.4" customHeight="1" x14ac:dyDescent="0.3">
      <c r="A398" s="625" t="s">
        <v>525</v>
      </c>
      <c r="B398" s="626" t="s">
        <v>5150</v>
      </c>
      <c r="C398" s="626" t="s">
        <v>5097</v>
      </c>
      <c r="D398" s="626" t="s">
        <v>5808</v>
      </c>
      <c r="E398" s="626" t="s">
        <v>5809</v>
      </c>
      <c r="F398" s="629"/>
      <c r="G398" s="629"/>
      <c r="H398" s="629"/>
      <c r="I398" s="629"/>
      <c r="J398" s="629"/>
      <c r="K398" s="629"/>
      <c r="L398" s="629"/>
      <c r="M398" s="629"/>
      <c r="N398" s="629">
        <v>2</v>
      </c>
      <c r="O398" s="629">
        <v>4470</v>
      </c>
      <c r="P398" s="642"/>
      <c r="Q398" s="630">
        <v>2235</v>
      </c>
    </row>
    <row r="399" spans="1:17" ht="14.4" customHeight="1" x14ac:dyDescent="0.3">
      <c r="A399" s="625" t="s">
        <v>525</v>
      </c>
      <c r="B399" s="626" t="s">
        <v>5150</v>
      </c>
      <c r="C399" s="626" t="s">
        <v>5097</v>
      </c>
      <c r="D399" s="626" t="s">
        <v>5810</v>
      </c>
      <c r="E399" s="626" t="s">
        <v>5811</v>
      </c>
      <c r="F399" s="629"/>
      <c r="G399" s="629"/>
      <c r="H399" s="629"/>
      <c r="I399" s="629"/>
      <c r="J399" s="629">
        <v>1</v>
      </c>
      <c r="K399" s="629">
        <v>8223</v>
      </c>
      <c r="L399" s="629"/>
      <c r="M399" s="629">
        <v>8223</v>
      </c>
      <c r="N399" s="629"/>
      <c r="O399" s="629"/>
      <c r="P399" s="642"/>
      <c r="Q399" s="630"/>
    </row>
    <row r="400" spans="1:17" ht="14.4" customHeight="1" x14ac:dyDescent="0.3">
      <c r="A400" s="625" t="s">
        <v>525</v>
      </c>
      <c r="B400" s="626" t="s">
        <v>5150</v>
      </c>
      <c r="C400" s="626" t="s">
        <v>5097</v>
      </c>
      <c r="D400" s="626" t="s">
        <v>5812</v>
      </c>
      <c r="E400" s="626" t="s">
        <v>5813</v>
      </c>
      <c r="F400" s="629"/>
      <c r="G400" s="629"/>
      <c r="H400" s="629"/>
      <c r="I400" s="629"/>
      <c r="J400" s="629">
        <v>1</v>
      </c>
      <c r="K400" s="629">
        <v>3709</v>
      </c>
      <c r="L400" s="629"/>
      <c r="M400" s="629">
        <v>3709</v>
      </c>
      <c r="N400" s="629"/>
      <c r="O400" s="629"/>
      <c r="P400" s="642"/>
      <c r="Q400" s="630"/>
    </row>
    <row r="401" spans="1:17" ht="14.4" customHeight="1" x14ac:dyDescent="0.3">
      <c r="A401" s="625" t="s">
        <v>525</v>
      </c>
      <c r="B401" s="626" t="s">
        <v>5150</v>
      </c>
      <c r="C401" s="626" t="s">
        <v>5097</v>
      </c>
      <c r="D401" s="626" t="s">
        <v>5814</v>
      </c>
      <c r="E401" s="626" t="s">
        <v>5815</v>
      </c>
      <c r="F401" s="629"/>
      <c r="G401" s="629"/>
      <c r="H401" s="629"/>
      <c r="I401" s="629"/>
      <c r="J401" s="629">
        <v>1</v>
      </c>
      <c r="K401" s="629">
        <v>14177</v>
      </c>
      <c r="L401" s="629"/>
      <c r="M401" s="629">
        <v>14177</v>
      </c>
      <c r="N401" s="629"/>
      <c r="O401" s="629"/>
      <c r="P401" s="642"/>
      <c r="Q401" s="630"/>
    </row>
    <row r="402" spans="1:17" ht="14.4" customHeight="1" x14ac:dyDescent="0.3">
      <c r="A402" s="625" t="s">
        <v>525</v>
      </c>
      <c r="B402" s="626" t="s">
        <v>5150</v>
      </c>
      <c r="C402" s="626" t="s">
        <v>5097</v>
      </c>
      <c r="D402" s="626" t="s">
        <v>5816</v>
      </c>
      <c r="E402" s="626" t="s">
        <v>5817</v>
      </c>
      <c r="F402" s="629">
        <v>1</v>
      </c>
      <c r="G402" s="629">
        <v>2776</v>
      </c>
      <c r="H402" s="629">
        <v>1</v>
      </c>
      <c r="I402" s="629">
        <v>2776</v>
      </c>
      <c r="J402" s="629"/>
      <c r="K402" s="629"/>
      <c r="L402" s="629"/>
      <c r="M402" s="629"/>
      <c r="N402" s="629">
        <v>1</v>
      </c>
      <c r="O402" s="629">
        <v>2817</v>
      </c>
      <c r="P402" s="642">
        <v>1.0147694524495676</v>
      </c>
      <c r="Q402" s="630">
        <v>2817</v>
      </c>
    </row>
    <row r="403" spans="1:17" ht="14.4" customHeight="1" x14ac:dyDescent="0.3">
      <c r="A403" s="625" t="s">
        <v>525</v>
      </c>
      <c r="B403" s="626" t="s">
        <v>5150</v>
      </c>
      <c r="C403" s="626" t="s">
        <v>5097</v>
      </c>
      <c r="D403" s="626" t="s">
        <v>5818</v>
      </c>
      <c r="E403" s="626" t="s">
        <v>5819</v>
      </c>
      <c r="F403" s="629">
        <v>1</v>
      </c>
      <c r="G403" s="629">
        <v>12410</v>
      </c>
      <c r="H403" s="629">
        <v>1</v>
      </c>
      <c r="I403" s="629">
        <v>12410</v>
      </c>
      <c r="J403" s="629"/>
      <c r="K403" s="629"/>
      <c r="L403" s="629"/>
      <c r="M403" s="629"/>
      <c r="N403" s="629"/>
      <c r="O403" s="629"/>
      <c r="P403" s="642"/>
      <c r="Q403" s="630"/>
    </row>
    <row r="404" spans="1:17" ht="14.4" customHeight="1" x14ac:dyDescent="0.3">
      <c r="A404" s="625" t="s">
        <v>525</v>
      </c>
      <c r="B404" s="626" t="s">
        <v>5150</v>
      </c>
      <c r="C404" s="626" t="s">
        <v>5097</v>
      </c>
      <c r="D404" s="626" t="s">
        <v>5820</v>
      </c>
      <c r="E404" s="626" t="s">
        <v>5821</v>
      </c>
      <c r="F404" s="629"/>
      <c r="G404" s="629"/>
      <c r="H404" s="629"/>
      <c r="I404" s="629"/>
      <c r="J404" s="629">
        <v>1</v>
      </c>
      <c r="K404" s="629">
        <v>5742</v>
      </c>
      <c r="L404" s="629"/>
      <c r="M404" s="629">
        <v>5742</v>
      </c>
      <c r="N404" s="629"/>
      <c r="O404" s="629"/>
      <c r="P404" s="642"/>
      <c r="Q404" s="630"/>
    </row>
    <row r="405" spans="1:17" ht="14.4" customHeight="1" x14ac:dyDescent="0.3">
      <c r="A405" s="625" t="s">
        <v>525</v>
      </c>
      <c r="B405" s="626" t="s">
        <v>5822</v>
      </c>
      <c r="C405" s="626" t="s">
        <v>5094</v>
      </c>
      <c r="D405" s="626" t="s">
        <v>5823</v>
      </c>
      <c r="E405" s="626" t="s">
        <v>5824</v>
      </c>
      <c r="F405" s="629"/>
      <c r="G405" s="629"/>
      <c r="H405" s="629"/>
      <c r="I405" s="629"/>
      <c r="J405" s="629">
        <v>2</v>
      </c>
      <c r="K405" s="629">
        <v>325.82</v>
      </c>
      <c r="L405" s="629"/>
      <c r="M405" s="629">
        <v>162.91</v>
      </c>
      <c r="N405" s="629"/>
      <c r="O405" s="629"/>
      <c r="P405" s="642"/>
      <c r="Q405" s="630"/>
    </row>
    <row r="406" spans="1:17" ht="14.4" customHeight="1" x14ac:dyDescent="0.3">
      <c r="A406" s="625" t="s">
        <v>525</v>
      </c>
      <c r="B406" s="626" t="s">
        <v>5822</v>
      </c>
      <c r="C406" s="626" t="s">
        <v>5094</v>
      </c>
      <c r="D406" s="626" t="s">
        <v>5259</v>
      </c>
      <c r="E406" s="626" t="s">
        <v>5260</v>
      </c>
      <c r="F406" s="629">
        <v>6</v>
      </c>
      <c r="G406" s="629">
        <v>415.98</v>
      </c>
      <c r="H406" s="629">
        <v>1</v>
      </c>
      <c r="I406" s="629">
        <v>69.33</v>
      </c>
      <c r="J406" s="629"/>
      <c r="K406" s="629"/>
      <c r="L406" s="629"/>
      <c r="M406" s="629"/>
      <c r="N406" s="629"/>
      <c r="O406" s="629"/>
      <c r="P406" s="642"/>
      <c r="Q406" s="630"/>
    </row>
    <row r="407" spans="1:17" ht="14.4" customHeight="1" x14ac:dyDescent="0.3">
      <c r="A407" s="625" t="s">
        <v>525</v>
      </c>
      <c r="B407" s="626" t="s">
        <v>5822</v>
      </c>
      <c r="C407" s="626" t="s">
        <v>5094</v>
      </c>
      <c r="D407" s="626" t="s">
        <v>5825</v>
      </c>
      <c r="E407" s="626" t="s">
        <v>5826</v>
      </c>
      <c r="F407" s="629"/>
      <c r="G407" s="629"/>
      <c r="H407" s="629"/>
      <c r="I407" s="629"/>
      <c r="J407" s="629"/>
      <c r="K407" s="629"/>
      <c r="L407" s="629"/>
      <c r="M407" s="629"/>
      <c r="N407" s="629">
        <v>3</v>
      </c>
      <c r="O407" s="629">
        <v>15644.46</v>
      </c>
      <c r="P407" s="642"/>
      <c r="Q407" s="630">
        <v>5214.82</v>
      </c>
    </row>
    <row r="408" spans="1:17" ht="14.4" customHeight="1" x14ac:dyDescent="0.3">
      <c r="A408" s="625" t="s">
        <v>525</v>
      </c>
      <c r="B408" s="626" t="s">
        <v>5822</v>
      </c>
      <c r="C408" s="626" t="s">
        <v>5094</v>
      </c>
      <c r="D408" s="626" t="s">
        <v>5261</v>
      </c>
      <c r="E408" s="626" t="s">
        <v>5260</v>
      </c>
      <c r="F408" s="629">
        <v>15</v>
      </c>
      <c r="G408" s="629">
        <v>1890.1499999999999</v>
      </c>
      <c r="H408" s="629">
        <v>1</v>
      </c>
      <c r="I408" s="629">
        <v>126.00999999999999</v>
      </c>
      <c r="J408" s="629">
        <v>4</v>
      </c>
      <c r="K408" s="629">
        <v>551.76</v>
      </c>
      <c r="L408" s="629">
        <v>0.29191334021109439</v>
      </c>
      <c r="M408" s="629">
        <v>137.94</v>
      </c>
      <c r="N408" s="629">
        <v>202</v>
      </c>
      <c r="O408" s="629">
        <v>25546.199999999997</v>
      </c>
      <c r="P408" s="642">
        <v>13.515435282914053</v>
      </c>
      <c r="Q408" s="630">
        <v>126.46633663366335</v>
      </c>
    </row>
    <row r="409" spans="1:17" ht="14.4" customHeight="1" x14ac:dyDescent="0.3">
      <c r="A409" s="625" t="s">
        <v>525</v>
      </c>
      <c r="B409" s="626" t="s">
        <v>5822</v>
      </c>
      <c r="C409" s="626" t="s">
        <v>5094</v>
      </c>
      <c r="D409" s="626" t="s">
        <v>5262</v>
      </c>
      <c r="E409" s="626" t="s">
        <v>5260</v>
      </c>
      <c r="F409" s="629">
        <v>25</v>
      </c>
      <c r="G409" s="629">
        <v>4725.75</v>
      </c>
      <c r="H409" s="629">
        <v>1</v>
      </c>
      <c r="I409" s="629">
        <v>189.03</v>
      </c>
      <c r="J409" s="629">
        <v>47</v>
      </c>
      <c r="K409" s="629">
        <v>10161.530000000001</v>
      </c>
      <c r="L409" s="629">
        <v>2.1502470507326881</v>
      </c>
      <c r="M409" s="629">
        <v>216.20276595744681</v>
      </c>
      <c r="N409" s="629">
        <v>98</v>
      </c>
      <c r="O409" s="629">
        <v>7945.1399999999994</v>
      </c>
      <c r="P409" s="642">
        <v>1.6812442469449294</v>
      </c>
      <c r="Q409" s="630">
        <v>81.072857142857131</v>
      </c>
    </row>
    <row r="410" spans="1:17" ht="14.4" customHeight="1" x14ac:dyDescent="0.3">
      <c r="A410" s="625" t="s">
        <v>525</v>
      </c>
      <c r="B410" s="626" t="s">
        <v>5822</v>
      </c>
      <c r="C410" s="626" t="s">
        <v>5094</v>
      </c>
      <c r="D410" s="626" t="s">
        <v>5263</v>
      </c>
      <c r="E410" s="626" t="s">
        <v>5264</v>
      </c>
      <c r="F410" s="629">
        <v>0.8</v>
      </c>
      <c r="G410" s="629">
        <v>412.35</v>
      </c>
      <c r="H410" s="629">
        <v>1</v>
      </c>
      <c r="I410" s="629">
        <v>515.4375</v>
      </c>
      <c r="J410" s="629">
        <v>2.6</v>
      </c>
      <c r="K410" s="629">
        <v>1637.8000000000002</v>
      </c>
      <c r="L410" s="629">
        <v>3.9718685582636111</v>
      </c>
      <c r="M410" s="629">
        <v>629.92307692307702</v>
      </c>
      <c r="N410" s="629">
        <v>1.2</v>
      </c>
      <c r="O410" s="629">
        <v>767.94</v>
      </c>
      <c r="P410" s="642">
        <v>1.8623499454347037</v>
      </c>
      <c r="Q410" s="630">
        <v>639.95000000000005</v>
      </c>
    </row>
    <row r="411" spans="1:17" ht="14.4" customHeight="1" x14ac:dyDescent="0.3">
      <c r="A411" s="625" t="s">
        <v>525</v>
      </c>
      <c r="B411" s="626" t="s">
        <v>5822</v>
      </c>
      <c r="C411" s="626" t="s">
        <v>5094</v>
      </c>
      <c r="D411" s="626" t="s">
        <v>5827</v>
      </c>
      <c r="E411" s="626" t="s">
        <v>5828</v>
      </c>
      <c r="F411" s="629">
        <v>5</v>
      </c>
      <c r="G411" s="629">
        <v>1448.4</v>
      </c>
      <c r="H411" s="629">
        <v>1</v>
      </c>
      <c r="I411" s="629">
        <v>289.68</v>
      </c>
      <c r="J411" s="629">
        <v>14</v>
      </c>
      <c r="K411" s="629">
        <v>4055.52</v>
      </c>
      <c r="L411" s="629">
        <v>2.8</v>
      </c>
      <c r="M411" s="629">
        <v>289.68</v>
      </c>
      <c r="N411" s="629">
        <v>18</v>
      </c>
      <c r="O411" s="629">
        <v>1513.4399999999998</v>
      </c>
      <c r="P411" s="642">
        <v>1.0449047224523611</v>
      </c>
      <c r="Q411" s="630">
        <v>84.079999999999984</v>
      </c>
    </row>
    <row r="412" spans="1:17" ht="14.4" customHeight="1" x14ac:dyDescent="0.3">
      <c r="A412" s="625" t="s">
        <v>525</v>
      </c>
      <c r="B412" s="626" t="s">
        <v>5822</v>
      </c>
      <c r="C412" s="626" t="s">
        <v>5094</v>
      </c>
      <c r="D412" s="626" t="s">
        <v>5265</v>
      </c>
      <c r="E412" s="626" t="s">
        <v>5266</v>
      </c>
      <c r="F412" s="629">
        <v>27.2</v>
      </c>
      <c r="G412" s="629">
        <v>66866.58</v>
      </c>
      <c r="H412" s="629">
        <v>1</v>
      </c>
      <c r="I412" s="629">
        <v>2458.3301470588235</v>
      </c>
      <c r="J412" s="629">
        <v>26</v>
      </c>
      <c r="K412" s="629">
        <v>28062.26</v>
      </c>
      <c r="L412" s="629">
        <v>0.41967541932008484</v>
      </c>
      <c r="M412" s="629">
        <v>1079.3176923076921</v>
      </c>
      <c r="N412" s="629">
        <v>14</v>
      </c>
      <c r="O412" s="629">
        <v>15110.5</v>
      </c>
      <c r="P412" s="642">
        <v>0.22597985421117694</v>
      </c>
      <c r="Q412" s="630">
        <v>1079.3214285714287</v>
      </c>
    </row>
    <row r="413" spans="1:17" ht="14.4" customHeight="1" x14ac:dyDescent="0.3">
      <c r="A413" s="625" t="s">
        <v>525</v>
      </c>
      <c r="B413" s="626" t="s">
        <v>5822</v>
      </c>
      <c r="C413" s="626" t="s">
        <v>5094</v>
      </c>
      <c r="D413" s="626" t="s">
        <v>5267</v>
      </c>
      <c r="E413" s="626" t="s">
        <v>5268</v>
      </c>
      <c r="F413" s="629">
        <v>341</v>
      </c>
      <c r="G413" s="629">
        <v>21271.03</v>
      </c>
      <c r="H413" s="629">
        <v>1</v>
      </c>
      <c r="I413" s="629">
        <v>62.37838709677419</v>
      </c>
      <c r="J413" s="629">
        <v>159</v>
      </c>
      <c r="K413" s="629">
        <v>10585.69</v>
      </c>
      <c r="L413" s="629">
        <v>0.49765761225478977</v>
      </c>
      <c r="M413" s="629">
        <v>66.576666666666668</v>
      </c>
      <c r="N413" s="629"/>
      <c r="O413" s="629"/>
      <c r="P413" s="642"/>
      <c r="Q413" s="630"/>
    </row>
    <row r="414" spans="1:17" ht="14.4" customHeight="1" x14ac:dyDescent="0.3">
      <c r="A414" s="625" t="s">
        <v>525</v>
      </c>
      <c r="B414" s="626" t="s">
        <v>5822</v>
      </c>
      <c r="C414" s="626" t="s">
        <v>5094</v>
      </c>
      <c r="D414" s="626" t="s">
        <v>5269</v>
      </c>
      <c r="E414" s="626" t="s">
        <v>5270</v>
      </c>
      <c r="F414" s="629">
        <v>427</v>
      </c>
      <c r="G414" s="629">
        <v>43365.079999999987</v>
      </c>
      <c r="H414" s="629">
        <v>1</v>
      </c>
      <c r="I414" s="629">
        <v>101.55756440281027</v>
      </c>
      <c r="J414" s="629">
        <v>453</v>
      </c>
      <c r="K414" s="629">
        <v>33791.479999999996</v>
      </c>
      <c r="L414" s="629">
        <v>0.77923250689264278</v>
      </c>
      <c r="M414" s="629">
        <v>74.594878587196462</v>
      </c>
      <c r="N414" s="629">
        <v>514</v>
      </c>
      <c r="O414" s="629">
        <v>31820.26</v>
      </c>
      <c r="P414" s="642">
        <v>0.73377611663578179</v>
      </c>
      <c r="Q414" s="630">
        <v>61.907120622568087</v>
      </c>
    </row>
    <row r="415" spans="1:17" ht="14.4" customHeight="1" x14ac:dyDescent="0.3">
      <c r="A415" s="625" t="s">
        <v>525</v>
      </c>
      <c r="B415" s="626" t="s">
        <v>5822</v>
      </c>
      <c r="C415" s="626" t="s">
        <v>5094</v>
      </c>
      <c r="D415" s="626" t="s">
        <v>5271</v>
      </c>
      <c r="E415" s="626" t="s">
        <v>5272</v>
      </c>
      <c r="F415" s="629">
        <v>0.33</v>
      </c>
      <c r="G415" s="629">
        <v>1937.69</v>
      </c>
      <c r="H415" s="629">
        <v>1</v>
      </c>
      <c r="I415" s="629">
        <v>5871.787878787879</v>
      </c>
      <c r="J415" s="629">
        <v>10.57</v>
      </c>
      <c r="K415" s="629">
        <v>38359.259999999995</v>
      </c>
      <c r="L415" s="629">
        <v>19.796386418880211</v>
      </c>
      <c r="M415" s="629">
        <v>3629.0690633869435</v>
      </c>
      <c r="N415" s="629"/>
      <c r="O415" s="629"/>
      <c r="P415" s="642"/>
      <c r="Q415" s="630"/>
    </row>
    <row r="416" spans="1:17" ht="14.4" customHeight="1" x14ac:dyDescent="0.3">
      <c r="A416" s="625" t="s">
        <v>525</v>
      </c>
      <c r="B416" s="626" t="s">
        <v>5822</v>
      </c>
      <c r="C416" s="626" t="s">
        <v>5094</v>
      </c>
      <c r="D416" s="626" t="s">
        <v>5273</v>
      </c>
      <c r="E416" s="626" t="s">
        <v>5274</v>
      </c>
      <c r="F416" s="629"/>
      <c r="G416" s="629"/>
      <c r="H416" s="629"/>
      <c r="I416" s="629"/>
      <c r="J416" s="629">
        <v>1.95</v>
      </c>
      <c r="K416" s="629">
        <v>2273.11</v>
      </c>
      <c r="L416" s="629"/>
      <c r="M416" s="629">
        <v>1165.697435897436</v>
      </c>
      <c r="N416" s="629">
        <v>4.6500000000000004</v>
      </c>
      <c r="O416" s="629">
        <v>3739.61</v>
      </c>
      <c r="P416" s="642"/>
      <c r="Q416" s="630">
        <v>804.21720430107518</v>
      </c>
    </row>
    <row r="417" spans="1:17" ht="14.4" customHeight="1" x14ac:dyDescent="0.3">
      <c r="A417" s="625" t="s">
        <v>525</v>
      </c>
      <c r="B417" s="626" t="s">
        <v>5822</v>
      </c>
      <c r="C417" s="626" t="s">
        <v>5094</v>
      </c>
      <c r="D417" s="626" t="s">
        <v>5829</v>
      </c>
      <c r="E417" s="626" t="s">
        <v>5830</v>
      </c>
      <c r="F417" s="629"/>
      <c r="G417" s="629"/>
      <c r="H417" s="629"/>
      <c r="I417" s="629"/>
      <c r="J417" s="629">
        <v>3</v>
      </c>
      <c r="K417" s="629">
        <v>4684.5600000000004</v>
      </c>
      <c r="L417" s="629"/>
      <c r="M417" s="629">
        <v>1561.5200000000002</v>
      </c>
      <c r="N417" s="629"/>
      <c r="O417" s="629"/>
      <c r="P417" s="642"/>
      <c r="Q417" s="630"/>
    </row>
    <row r="418" spans="1:17" ht="14.4" customHeight="1" x14ac:dyDescent="0.3">
      <c r="A418" s="625" t="s">
        <v>525</v>
      </c>
      <c r="B418" s="626" t="s">
        <v>5822</v>
      </c>
      <c r="C418" s="626" t="s">
        <v>5094</v>
      </c>
      <c r="D418" s="626" t="s">
        <v>5831</v>
      </c>
      <c r="E418" s="626" t="s">
        <v>5832</v>
      </c>
      <c r="F418" s="629"/>
      <c r="G418" s="629"/>
      <c r="H418" s="629"/>
      <c r="I418" s="629"/>
      <c r="J418" s="629"/>
      <c r="K418" s="629"/>
      <c r="L418" s="629"/>
      <c r="M418" s="629"/>
      <c r="N418" s="629">
        <v>4</v>
      </c>
      <c r="O418" s="629">
        <v>14009.64</v>
      </c>
      <c r="P418" s="642"/>
      <c r="Q418" s="630">
        <v>3502.41</v>
      </c>
    </row>
    <row r="419" spans="1:17" ht="14.4" customHeight="1" x14ac:dyDescent="0.3">
      <c r="A419" s="625" t="s">
        <v>525</v>
      </c>
      <c r="B419" s="626" t="s">
        <v>5822</v>
      </c>
      <c r="C419" s="626" t="s">
        <v>5094</v>
      </c>
      <c r="D419" s="626" t="s">
        <v>5833</v>
      </c>
      <c r="E419" s="626" t="s">
        <v>5834</v>
      </c>
      <c r="F419" s="629"/>
      <c r="G419" s="629"/>
      <c r="H419" s="629"/>
      <c r="I419" s="629"/>
      <c r="J419" s="629">
        <v>13</v>
      </c>
      <c r="K419" s="629">
        <v>42970.46</v>
      </c>
      <c r="L419" s="629"/>
      <c r="M419" s="629">
        <v>3305.42</v>
      </c>
      <c r="N419" s="629"/>
      <c r="O419" s="629"/>
      <c r="P419" s="642"/>
      <c r="Q419" s="630"/>
    </row>
    <row r="420" spans="1:17" ht="14.4" customHeight="1" x14ac:dyDescent="0.3">
      <c r="A420" s="625" t="s">
        <v>525</v>
      </c>
      <c r="B420" s="626" t="s">
        <v>5822</v>
      </c>
      <c r="C420" s="626" t="s">
        <v>5094</v>
      </c>
      <c r="D420" s="626" t="s">
        <v>5275</v>
      </c>
      <c r="E420" s="626" t="s">
        <v>5276</v>
      </c>
      <c r="F420" s="629">
        <v>636.48</v>
      </c>
      <c r="G420" s="629">
        <v>229946.87999999998</v>
      </c>
      <c r="H420" s="629">
        <v>1</v>
      </c>
      <c r="I420" s="629">
        <v>361.27903469079934</v>
      </c>
      <c r="J420" s="629">
        <v>349.26000000000005</v>
      </c>
      <c r="K420" s="629">
        <v>128948.51</v>
      </c>
      <c r="L420" s="629">
        <v>0.56077521034423261</v>
      </c>
      <c r="M420" s="629">
        <v>369.20491897153977</v>
      </c>
      <c r="N420" s="629">
        <v>664.22</v>
      </c>
      <c r="O420" s="629">
        <v>129823.01999999999</v>
      </c>
      <c r="P420" s="642">
        <v>0.56457830608530113</v>
      </c>
      <c r="Q420" s="630">
        <v>195.45183824636413</v>
      </c>
    </row>
    <row r="421" spans="1:17" ht="14.4" customHeight="1" x14ac:dyDescent="0.3">
      <c r="A421" s="625" t="s">
        <v>525</v>
      </c>
      <c r="B421" s="626" t="s">
        <v>5822</v>
      </c>
      <c r="C421" s="626" t="s">
        <v>5094</v>
      </c>
      <c r="D421" s="626" t="s">
        <v>5835</v>
      </c>
      <c r="E421" s="626" t="s">
        <v>5268</v>
      </c>
      <c r="F421" s="629"/>
      <c r="G421" s="629"/>
      <c r="H421" s="629"/>
      <c r="I421" s="629"/>
      <c r="J421" s="629">
        <v>114.5</v>
      </c>
      <c r="K421" s="629">
        <v>78562.800000000017</v>
      </c>
      <c r="L421" s="629"/>
      <c r="M421" s="629">
        <v>686.13799126637571</v>
      </c>
      <c r="N421" s="629"/>
      <c r="O421" s="629"/>
      <c r="P421" s="642"/>
      <c r="Q421" s="630"/>
    </row>
    <row r="422" spans="1:17" ht="14.4" customHeight="1" x14ac:dyDescent="0.3">
      <c r="A422" s="625" t="s">
        <v>525</v>
      </c>
      <c r="B422" s="626" t="s">
        <v>5822</v>
      </c>
      <c r="C422" s="626" t="s">
        <v>5094</v>
      </c>
      <c r="D422" s="626" t="s">
        <v>5277</v>
      </c>
      <c r="E422" s="626" t="s">
        <v>5278</v>
      </c>
      <c r="F422" s="629">
        <v>10</v>
      </c>
      <c r="G422" s="629">
        <v>806.36</v>
      </c>
      <c r="H422" s="629">
        <v>1</v>
      </c>
      <c r="I422" s="629">
        <v>80.635999999999996</v>
      </c>
      <c r="J422" s="629">
        <v>70</v>
      </c>
      <c r="K422" s="629">
        <v>4083.26</v>
      </c>
      <c r="L422" s="629">
        <v>5.0638176496850047</v>
      </c>
      <c r="M422" s="629">
        <v>58.332285714285717</v>
      </c>
      <c r="N422" s="629">
        <v>6</v>
      </c>
      <c r="O422" s="629">
        <v>348.06</v>
      </c>
      <c r="P422" s="642">
        <v>0.43164343469418126</v>
      </c>
      <c r="Q422" s="630">
        <v>58.01</v>
      </c>
    </row>
    <row r="423" spans="1:17" ht="14.4" customHeight="1" x14ac:dyDescent="0.3">
      <c r="A423" s="625" t="s">
        <v>525</v>
      </c>
      <c r="B423" s="626" t="s">
        <v>5822</v>
      </c>
      <c r="C423" s="626" t="s">
        <v>5094</v>
      </c>
      <c r="D423" s="626" t="s">
        <v>5836</v>
      </c>
      <c r="E423" s="626" t="s">
        <v>5317</v>
      </c>
      <c r="F423" s="629">
        <v>0</v>
      </c>
      <c r="G423" s="629">
        <v>0</v>
      </c>
      <c r="H423" s="629"/>
      <c r="I423" s="629"/>
      <c r="J423" s="629">
        <v>35</v>
      </c>
      <c r="K423" s="629">
        <v>9516.15</v>
      </c>
      <c r="L423" s="629"/>
      <c r="M423" s="629">
        <v>271.89</v>
      </c>
      <c r="N423" s="629">
        <v>47</v>
      </c>
      <c r="O423" s="629">
        <v>12778.83</v>
      </c>
      <c r="P423" s="642"/>
      <c r="Q423" s="630">
        <v>271.89</v>
      </c>
    </row>
    <row r="424" spans="1:17" ht="14.4" customHeight="1" x14ac:dyDescent="0.3">
      <c r="A424" s="625" t="s">
        <v>525</v>
      </c>
      <c r="B424" s="626" t="s">
        <v>5822</v>
      </c>
      <c r="C424" s="626" t="s">
        <v>5094</v>
      </c>
      <c r="D424" s="626" t="s">
        <v>5279</v>
      </c>
      <c r="E424" s="626" t="s">
        <v>5280</v>
      </c>
      <c r="F424" s="629"/>
      <c r="G424" s="629"/>
      <c r="H424" s="629"/>
      <c r="I424" s="629"/>
      <c r="J424" s="629"/>
      <c r="K424" s="629"/>
      <c r="L424" s="629"/>
      <c r="M424" s="629"/>
      <c r="N424" s="629">
        <v>0.1</v>
      </c>
      <c r="O424" s="629">
        <v>40.42</v>
      </c>
      <c r="P424" s="642"/>
      <c r="Q424" s="630">
        <v>404.2</v>
      </c>
    </row>
    <row r="425" spans="1:17" ht="14.4" customHeight="1" x14ac:dyDescent="0.3">
      <c r="A425" s="625" t="s">
        <v>525</v>
      </c>
      <c r="B425" s="626" t="s">
        <v>5822</v>
      </c>
      <c r="C425" s="626" t="s">
        <v>5094</v>
      </c>
      <c r="D425" s="626" t="s">
        <v>5837</v>
      </c>
      <c r="E425" s="626" t="s">
        <v>5838</v>
      </c>
      <c r="F425" s="629">
        <v>14</v>
      </c>
      <c r="G425" s="629">
        <v>3299.1</v>
      </c>
      <c r="H425" s="629">
        <v>1</v>
      </c>
      <c r="I425" s="629">
        <v>235.65</v>
      </c>
      <c r="J425" s="629"/>
      <c r="K425" s="629"/>
      <c r="L425" s="629"/>
      <c r="M425" s="629"/>
      <c r="N425" s="629"/>
      <c r="O425" s="629"/>
      <c r="P425" s="642"/>
      <c r="Q425" s="630"/>
    </row>
    <row r="426" spans="1:17" ht="14.4" customHeight="1" x14ac:dyDescent="0.3">
      <c r="A426" s="625" t="s">
        <v>525</v>
      </c>
      <c r="B426" s="626" t="s">
        <v>5822</v>
      </c>
      <c r="C426" s="626" t="s">
        <v>5094</v>
      </c>
      <c r="D426" s="626" t="s">
        <v>5281</v>
      </c>
      <c r="E426" s="626" t="s">
        <v>5282</v>
      </c>
      <c r="F426" s="629">
        <v>177</v>
      </c>
      <c r="G426" s="629">
        <v>13655.550000000001</v>
      </c>
      <c r="H426" s="629">
        <v>1</v>
      </c>
      <c r="I426" s="629">
        <v>77.150000000000006</v>
      </c>
      <c r="J426" s="629"/>
      <c r="K426" s="629"/>
      <c r="L426" s="629"/>
      <c r="M426" s="629"/>
      <c r="N426" s="629"/>
      <c r="O426" s="629"/>
      <c r="P426" s="642"/>
      <c r="Q426" s="630"/>
    </row>
    <row r="427" spans="1:17" ht="14.4" customHeight="1" x14ac:dyDescent="0.3">
      <c r="A427" s="625" t="s">
        <v>525</v>
      </c>
      <c r="B427" s="626" t="s">
        <v>5822</v>
      </c>
      <c r="C427" s="626" t="s">
        <v>5094</v>
      </c>
      <c r="D427" s="626" t="s">
        <v>5283</v>
      </c>
      <c r="E427" s="626" t="s">
        <v>5284</v>
      </c>
      <c r="F427" s="629">
        <v>32</v>
      </c>
      <c r="G427" s="629">
        <v>11889.16</v>
      </c>
      <c r="H427" s="629">
        <v>1</v>
      </c>
      <c r="I427" s="629">
        <v>371.53625</v>
      </c>
      <c r="J427" s="629">
        <v>118</v>
      </c>
      <c r="K427" s="629">
        <v>8525.58</v>
      </c>
      <c r="L427" s="629">
        <v>0.71708850751440811</v>
      </c>
      <c r="M427" s="629">
        <v>72.250677966101691</v>
      </c>
      <c r="N427" s="629">
        <v>290.39999999999998</v>
      </c>
      <c r="O427" s="629">
        <v>13794</v>
      </c>
      <c r="P427" s="642">
        <v>1.1602165333799865</v>
      </c>
      <c r="Q427" s="630">
        <v>47.500000000000007</v>
      </c>
    </row>
    <row r="428" spans="1:17" ht="14.4" customHeight="1" x14ac:dyDescent="0.3">
      <c r="A428" s="625" t="s">
        <v>525</v>
      </c>
      <c r="B428" s="626" t="s">
        <v>5822</v>
      </c>
      <c r="C428" s="626" t="s">
        <v>5094</v>
      </c>
      <c r="D428" s="626" t="s">
        <v>5287</v>
      </c>
      <c r="E428" s="626" t="s">
        <v>5288</v>
      </c>
      <c r="F428" s="629">
        <v>18</v>
      </c>
      <c r="G428" s="629">
        <v>1735.92</v>
      </c>
      <c r="H428" s="629">
        <v>1</v>
      </c>
      <c r="I428" s="629">
        <v>96.44</v>
      </c>
      <c r="J428" s="629">
        <v>95</v>
      </c>
      <c r="K428" s="629">
        <v>10686.2</v>
      </c>
      <c r="L428" s="629">
        <v>6.1559288446472191</v>
      </c>
      <c r="M428" s="629">
        <v>112.48631578947369</v>
      </c>
      <c r="N428" s="629">
        <v>138</v>
      </c>
      <c r="O428" s="629">
        <v>16008</v>
      </c>
      <c r="P428" s="642">
        <v>9.2216231162726388</v>
      </c>
      <c r="Q428" s="630">
        <v>116</v>
      </c>
    </row>
    <row r="429" spans="1:17" ht="14.4" customHeight="1" x14ac:dyDescent="0.3">
      <c r="A429" s="625" t="s">
        <v>525</v>
      </c>
      <c r="B429" s="626" t="s">
        <v>5822</v>
      </c>
      <c r="C429" s="626" t="s">
        <v>5094</v>
      </c>
      <c r="D429" s="626" t="s">
        <v>5839</v>
      </c>
      <c r="E429" s="626" t="s">
        <v>5840</v>
      </c>
      <c r="F429" s="629">
        <v>42</v>
      </c>
      <c r="G429" s="629">
        <v>6300</v>
      </c>
      <c r="H429" s="629">
        <v>1</v>
      </c>
      <c r="I429" s="629">
        <v>150</v>
      </c>
      <c r="J429" s="629"/>
      <c r="K429" s="629"/>
      <c r="L429" s="629"/>
      <c r="M429" s="629"/>
      <c r="N429" s="629"/>
      <c r="O429" s="629"/>
      <c r="P429" s="642"/>
      <c r="Q429" s="630"/>
    </row>
    <row r="430" spans="1:17" ht="14.4" customHeight="1" x14ac:dyDescent="0.3">
      <c r="A430" s="625" t="s">
        <v>525</v>
      </c>
      <c r="B430" s="626" t="s">
        <v>5822</v>
      </c>
      <c r="C430" s="626" t="s">
        <v>5094</v>
      </c>
      <c r="D430" s="626" t="s">
        <v>5289</v>
      </c>
      <c r="E430" s="626" t="s">
        <v>5290</v>
      </c>
      <c r="F430" s="629">
        <v>266.19</v>
      </c>
      <c r="G430" s="629">
        <v>145902.01</v>
      </c>
      <c r="H430" s="629">
        <v>1</v>
      </c>
      <c r="I430" s="629">
        <v>548.11228821518466</v>
      </c>
      <c r="J430" s="629">
        <v>166.9</v>
      </c>
      <c r="K430" s="629">
        <v>86798.069999999992</v>
      </c>
      <c r="L430" s="629">
        <v>0.59490660889455871</v>
      </c>
      <c r="M430" s="629">
        <v>520.06033553025759</v>
      </c>
      <c r="N430" s="629">
        <v>193.5</v>
      </c>
      <c r="O430" s="629">
        <v>73471.89</v>
      </c>
      <c r="P430" s="642">
        <v>0.50357010160449467</v>
      </c>
      <c r="Q430" s="630">
        <v>379.69968992248062</v>
      </c>
    </row>
    <row r="431" spans="1:17" ht="14.4" customHeight="1" x14ac:dyDescent="0.3">
      <c r="A431" s="625" t="s">
        <v>525</v>
      </c>
      <c r="B431" s="626" t="s">
        <v>5822</v>
      </c>
      <c r="C431" s="626" t="s">
        <v>5094</v>
      </c>
      <c r="D431" s="626" t="s">
        <v>5841</v>
      </c>
      <c r="E431" s="626" t="s">
        <v>5842</v>
      </c>
      <c r="F431" s="629"/>
      <c r="G431" s="629"/>
      <c r="H431" s="629"/>
      <c r="I431" s="629"/>
      <c r="J431" s="629">
        <v>7</v>
      </c>
      <c r="K431" s="629">
        <v>43423.79</v>
      </c>
      <c r="L431" s="629"/>
      <c r="M431" s="629">
        <v>6203.3985714285718</v>
      </c>
      <c r="N431" s="629">
        <v>4</v>
      </c>
      <c r="O431" s="629">
        <v>25031.16</v>
      </c>
      <c r="P431" s="642"/>
      <c r="Q431" s="630">
        <v>6257.79</v>
      </c>
    </row>
    <row r="432" spans="1:17" ht="14.4" customHeight="1" x14ac:dyDescent="0.3">
      <c r="A432" s="625" t="s">
        <v>525</v>
      </c>
      <c r="B432" s="626" t="s">
        <v>5822</v>
      </c>
      <c r="C432" s="626" t="s">
        <v>5094</v>
      </c>
      <c r="D432" s="626" t="s">
        <v>5291</v>
      </c>
      <c r="E432" s="626" t="s">
        <v>5292</v>
      </c>
      <c r="F432" s="629">
        <v>6</v>
      </c>
      <c r="G432" s="629">
        <v>1475.88</v>
      </c>
      <c r="H432" s="629">
        <v>1</v>
      </c>
      <c r="I432" s="629">
        <v>245.98000000000002</v>
      </c>
      <c r="J432" s="629">
        <v>18</v>
      </c>
      <c r="K432" s="629">
        <v>1119.98</v>
      </c>
      <c r="L432" s="629">
        <v>0.75885573352847113</v>
      </c>
      <c r="M432" s="629">
        <v>62.221111111111114</v>
      </c>
      <c r="N432" s="629">
        <v>16</v>
      </c>
      <c r="O432" s="629">
        <v>1003.36</v>
      </c>
      <c r="P432" s="642">
        <v>0.67983846925224267</v>
      </c>
      <c r="Q432" s="630">
        <v>62.71</v>
      </c>
    </row>
    <row r="433" spans="1:17" ht="14.4" customHeight="1" x14ac:dyDescent="0.3">
      <c r="A433" s="625" t="s">
        <v>525</v>
      </c>
      <c r="B433" s="626" t="s">
        <v>5822</v>
      </c>
      <c r="C433" s="626" t="s">
        <v>5094</v>
      </c>
      <c r="D433" s="626" t="s">
        <v>5293</v>
      </c>
      <c r="E433" s="626" t="s">
        <v>5294</v>
      </c>
      <c r="F433" s="629">
        <v>11</v>
      </c>
      <c r="G433" s="629">
        <v>5374.93</v>
      </c>
      <c r="H433" s="629">
        <v>1</v>
      </c>
      <c r="I433" s="629">
        <v>488.63000000000005</v>
      </c>
      <c r="J433" s="629">
        <v>6</v>
      </c>
      <c r="K433" s="629">
        <v>484.08</v>
      </c>
      <c r="L433" s="629">
        <v>9.0062568256702877E-2</v>
      </c>
      <c r="M433" s="629">
        <v>80.679999999999993</v>
      </c>
      <c r="N433" s="629">
        <v>5</v>
      </c>
      <c r="O433" s="629">
        <v>418.05</v>
      </c>
      <c r="P433" s="642">
        <v>7.7777757105673931E-2</v>
      </c>
      <c r="Q433" s="630">
        <v>83.61</v>
      </c>
    </row>
    <row r="434" spans="1:17" ht="14.4" customHeight="1" x14ac:dyDescent="0.3">
      <c r="A434" s="625" t="s">
        <v>525</v>
      </c>
      <c r="B434" s="626" t="s">
        <v>5822</v>
      </c>
      <c r="C434" s="626" t="s">
        <v>5094</v>
      </c>
      <c r="D434" s="626" t="s">
        <v>5193</v>
      </c>
      <c r="E434" s="626" t="s">
        <v>5194</v>
      </c>
      <c r="F434" s="629">
        <v>494.2</v>
      </c>
      <c r="G434" s="629">
        <v>48180.69</v>
      </c>
      <c r="H434" s="629">
        <v>1</v>
      </c>
      <c r="I434" s="629">
        <v>97.49229057061919</v>
      </c>
      <c r="J434" s="629">
        <v>457</v>
      </c>
      <c r="K434" s="629">
        <v>23726.37</v>
      </c>
      <c r="L434" s="629">
        <v>0.49244562500038913</v>
      </c>
      <c r="M434" s="629">
        <v>51.917658643326035</v>
      </c>
      <c r="N434" s="629">
        <v>362</v>
      </c>
      <c r="O434" s="629">
        <v>14823.899999999998</v>
      </c>
      <c r="P434" s="642">
        <v>0.3076730532501713</v>
      </c>
      <c r="Q434" s="630">
        <v>40.949999999999996</v>
      </c>
    </row>
    <row r="435" spans="1:17" ht="14.4" customHeight="1" x14ac:dyDescent="0.3">
      <c r="A435" s="625" t="s">
        <v>525</v>
      </c>
      <c r="B435" s="626" t="s">
        <v>5822</v>
      </c>
      <c r="C435" s="626" t="s">
        <v>5094</v>
      </c>
      <c r="D435" s="626" t="s">
        <v>5295</v>
      </c>
      <c r="E435" s="626" t="s">
        <v>5296</v>
      </c>
      <c r="F435" s="629"/>
      <c r="G435" s="629"/>
      <c r="H435" s="629"/>
      <c r="I435" s="629"/>
      <c r="J435" s="629"/>
      <c r="K435" s="629"/>
      <c r="L435" s="629"/>
      <c r="M435" s="629"/>
      <c r="N435" s="629">
        <v>348</v>
      </c>
      <c r="O435" s="629">
        <v>24878.34</v>
      </c>
      <c r="P435" s="642"/>
      <c r="Q435" s="630">
        <v>71.489482758620696</v>
      </c>
    </row>
    <row r="436" spans="1:17" ht="14.4" customHeight="1" x14ac:dyDescent="0.3">
      <c r="A436" s="625" t="s">
        <v>525</v>
      </c>
      <c r="B436" s="626" t="s">
        <v>5822</v>
      </c>
      <c r="C436" s="626" t="s">
        <v>5094</v>
      </c>
      <c r="D436" s="626" t="s">
        <v>5297</v>
      </c>
      <c r="E436" s="626" t="s">
        <v>5298</v>
      </c>
      <c r="F436" s="629">
        <v>7.3999999999999995</v>
      </c>
      <c r="G436" s="629">
        <v>58557.619999999995</v>
      </c>
      <c r="H436" s="629">
        <v>1</v>
      </c>
      <c r="I436" s="629">
        <v>7913.1918918918918</v>
      </c>
      <c r="J436" s="629">
        <v>8.8999999999999986</v>
      </c>
      <c r="K436" s="629">
        <v>55021.58</v>
      </c>
      <c r="L436" s="629">
        <v>0.93961434908044428</v>
      </c>
      <c r="M436" s="629">
        <v>6182.2000000000016</v>
      </c>
      <c r="N436" s="629">
        <v>10.3</v>
      </c>
      <c r="O436" s="629">
        <v>40436.81</v>
      </c>
      <c r="P436" s="642">
        <v>0.69054736172679154</v>
      </c>
      <c r="Q436" s="630">
        <v>3925.9038834951452</v>
      </c>
    </row>
    <row r="437" spans="1:17" ht="14.4" customHeight="1" x14ac:dyDescent="0.3">
      <c r="A437" s="625" t="s">
        <v>525</v>
      </c>
      <c r="B437" s="626" t="s">
        <v>5822</v>
      </c>
      <c r="C437" s="626" t="s">
        <v>5094</v>
      </c>
      <c r="D437" s="626" t="s">
        <v>5843</v>
      </c>
      <c r="E437" s="626" t="s">
        <v>5844</v>
      </c>
      <c r="F437" s="629">
        <v>0.9</v>
      </c>
      <c r="G437" s="629">
        <v>4378.71</v>
      </c>
      <c r="H437" s="629">
        <v>1</v>
      </c>
      <c r="I437" s="629">
        <v>4865.2333333333336</v>
      </c>
      <c r="J437" s="629"/>
      <c r="K437" s="629"/>
      <c r="L437" s="629"/>
      <c r="M437" s="629"/>
      <c r="N437" s="629">
        <v>2.9</v>
      </c>
      <c r="O437" s="629">
        <v>6388.99</v>
      </c>
      <c r="P437" s="642">
        <v>1.4591032518709848</v>
      </c>
      <c r="Q437" s="630">
        <v>2203.1</v>
      </c>
    </row>
    <row r="438" spans="1:17" ht="14.4" customHeight="1" x14ac:dyDescent="0.3">
      <c r="A438" s="625" t="s">
        <v>525</v>
      </c>
      <c r="B438" s="626" t="s">
        <v>5822</v>
      </c>
      <c r="C438" s="626" t="s">
        <v>5094</v>
      </c>
      <c r="D438" s="626" t="s">
        <v>5845</v>
      </c>
      <c r="E438" s="626" t="s">
        <v>5846</v>
      </c>
      <c r="F438" s="629"/>
      <c r="G438" s="629"/>
      <c r="H438" s="629"/>
      <c r="I438" s="629"/>
      <c r="J438" s="629">
        <v>14</v>
      </c>
      <c r="K438" s="629">
        <v>140598.64000000001</v>
      </c>
      <c r="L438" s="629"/>
      <c r="M438" s="629">
        <v>10042.76</v>
      </c>
      <c r="N438" s="629"/>
      <c r="O438" s="629"/>
      <c r="P438" s="642"/>
      <c r="Q438" s="630"/>
    </row>
    <row r="439" spans="1:17" ht="14.4" customHeight="1" x14ac:dyDescent="0.3">
      <c r="A439" s="625" t="s">
        <v>525</v>
      </c>
      <c r="B439" s="626" t="s">
        <v>5822</v>
      </c>
      <c r="C439" s="626" t="s">
        <v>5094</v>
      </c>
      <c r="D439" s="626" t="s">
        <v>5299</v>
      </c>
      <c r="E439" s="626" t="s">
        <v>5300</v>
      </c>
      <c r="F439" s="629"/>
      <c r="G439" s="629"/>
      <c r="H439" s="629"/>
      <c r="I439" s="629"/>
      <c r="J439" s="629">
        <v>10</v>
      </c>
      <c r="K439" s="629">
        <v>1145.8</v>
      </c>
      <c r="L439" s="629"/>
      <c r="M439" s="629">
        <v>114.58</v>
      </c>
      <c r="N439" s="629">
        <v>48</v>
      </c>
      <c r="O439" s="629">
        <v>5499.84</v>
      </c>
      <c r="P439" s="642"/>
      <c r="Q439" s="630">
        <v>114.58</v>
      </c>
    </row>
    <row r="440" spans="1:17" ht="14.4" customHeight="1" x14ac:dyDescent="0.3">
      <c r="A440" s="625" t="s">
        <v>525</v>
      </c>
      <c r="B440" s="626" t="s">
        <v>5822</v>
      </c>
      <c r="C440" s="626" t="s">
        <v>5094</v>
      </c>
      <c r="D440" s="626" t="s">
        <v>5847</v>
      </c>
      <c r="E440" s="626" t="s">
        <v>5848</v>
      </c>
      <c r="F440" s="629">
        <v>20</v>
      </c>
      <c r="G440" s="629">
        <v>11777.6</v>
      </c>
      <c r="H440" s="629">
        <v>1</v>
      </c>
      <c r="I440" s="629">
        <v>588.88</v>
      </c>
      <c r="J440" s="629">
        <v>9</v>
      </c>
      <c r="K440" s="629">
        <v>2858.8599999999997</v>
      </c>
      <c r="L440" s="629">
        <v>0.24273706018204044</v>
      </c>
      <c r="M440" s="629">
        <v>317.65111111111105</v>
      </c>
      <c r="N440" s="629">
        <v>37</v>
      </c>
      <c r="O440" s="629">
        <v>8478.92</v>
      </c>
      <c r="P440" s="642">
        <v>0.71991916859122396</v>
      </c>
      <c r="Q440" s="630">
        <v>229.16</v>
      </c>
    </row>
    <row r="441" spans="1:17" ht="14.4" customHeight="1" x14ac:dyDescent="0.3">
      <c r="A441" s="625" t="s">
        <v>525</v>
      </c>
      <c r="B441" s="626" t="s">
        <v>5822</v>
      </c>
      <c r="C441" s="626" t="s">
        <v>5094</v>
      </c>
      <c r="D441" s="626" t="s">
        <v>5849</v>
      </c>
      <c r="E441" s="626" t="s">
        <v>5850</v>
      </c>
      <c r="F441" s="629">
        <v>0.7</v>
      </c>
      <c r="G441" s="629">
        <v>295.70999999999998</v>
      </c>
      <c r="H441" s="629">
        <v>1</v>
      </c>
      <c r="I441" s="629">
        <v>422.44285714285712</v>
      </c>
      <c r="J441" s="629"/>
      <c r="K441" s="629"/>
      <c r="L441" s="629"/>
      <c r="M441" s="629"/>
      <c r="N441" s="629"/>
      <c r="O441" s="629"/>
      <c r="P441" s="642"/>
      <c r="Q441" s="630"/>
    </row>
    <row r="442" spans="1:17" ht="14.4" customHeight="1" x14ac:dyDescent="0.3">
      <c r="A442" s="625" t="s">
        <v>525</v>
      </c>
      <c r="B442" s="626" t="s">
        <v>5822</v>
      </c>
      <c r="C442" s="626" t="s">
        <v>5094</v>
      </c>
      <c r="D442" s="626" t="s">
        <v>5301</v>
      </c>
      <c r="E442" s="626" t="s">
        <v>5302</v>
      </c>
      <c r="F442" s="629"/>
      <c r="G442" s="629"/>
      <c r="H442" s="629"/>
      <c r="I442" s="629"/>
      <c r="J442" s="629"/>
      <c r="K442" s="629"/>
      <c r="L442" s="629"/>
      <c r="M442" s="629"/>
      <c r="N442" s="629">
        <v>4</v>
      </c>
      <c r="O442" s="629">
        <v>296.16000000000003</v>
      </c>
      <c r="P442" s="642"/>
      <c r="Q442" s="630">
        <v>74.040000000000006</v>
      </c>
    </row>
    <row r="443" spans="1:17" ht="14.4" customHeight="1" x14ac:dyDescent="0.3">
      <c r="A443" s="625" t="s">
        <v>525</v>
      </c>
      <c r="B443" s="626" t="s">
        <v>5822</v>
      </c>
      <c r="C443" s="626" t="s">
        <v>5094</v>
      </c>
      <c r="D443" s="626" t="s">
        <v>5303</v>
      </c>
      <c r="E443" s="626" t="s">
        <v>5304</v>
      </c>
      <c r="F443" s="629">
        <v>48.499999999999993</v>
      </c>
      <c r="G443" s="629">
        <v>3988.9900000000002</v>
      </c>
      <c r="H443" s="629">
        <v>1</v>
      </c>
      <c r="I443" s="629">
        <v>82.247216494845375</v>
      </c>
      <c r="J443" s="629">
        <v>15.299999999999999</v>
      </c>
      <c r="K443" s="629">
        <v>1461.8999999999999</v>
      </c>
      <c r="L443" s="629">
        <v>0.366483746512275</v>
      </c>
      <c r="M443" s="629">
        <v>95.549019607843135</v>
      </c>
      <c r="N443" s="629">
        <v>34.200000000000003</v>
      </c>
      <c r="O443" s="629">
        <v>3316.25</v>
      </c>
      <c r="P443" s="642">
        <v>0.83135079305789183</v>
      </c>
      <c r="Q443" s="630">
        <v>96.96637426900584</v>
      </c>
    </row>
    <row r="444" spans="1:17" ht="14.4" customHeight="1" x14ac:dyDescent="0.3">
      <c r="A444" s="625" t="s">
        <v>525</v>
      </c>
      <c r="B444" s="626" t="s">
        <v>5822</v>
      </c>
      <c r="C444" s="626" t="s">
        <v>5094</v>
      </c>
      <c r="D444" s="626" t="s">
        <v>5305</v>
      </c>
      <c r="E444" s="626" t="s">
        <v>5306</v>
      </c>
      <c r="F444" s="629">
        <v>72</v>
      </c>
      <c r="G444" s="629">
        <v>3769.08</v>
      </c>
      <c r="H444" s="629">
        <v>1</v>
      </c>
      <c r="I444" s="629">
        <v>52.348333333333329</v>
      </c>
      <c r="J444" s="629">
        <v>86</v>
      </c>
      <c r="K444" s="629">
        <v>5168.3600000000006</v>
      </c>
      <c r="L444" s="629">
        <v>1.3712524011164531</v>
      </c>
      <c r="M444" s="629">
        <v>60.097209302325588</v>
      </c>
      <c r="N444" s="629"/>
      <c r="O444" s="629"/>
      <c r="P444" s="642"/>
      <c r="Q444" s="630"/>
    </row>
    <row r="445" spans="1:17" ht="14.4" customHeight="1" x14ac:dyDescent="0.3">
      <c r="A445" s="625" t="s">
        <v>525</v>
      </c>
      <c r="B445" s="626" t="s">
        <v>5822</v>
      </c>
      <c r="C445" s="626" t="s">
        <v>5094</v>
      </c>
      <c r="D445" s="626" t="s">
        <v>5307</v>
      </c>
      <c r="E445" s="626" t="s">
        <v>5272</v>
      </c>
      <c r="F445" s="629">
        <v>105</v>
      </c>
      <c r="G445" s="629">
        <v>53288.51</v>
      </c>
      <c r="H445" s="629">
        <v>1</v>
      </c>
      <c r="I445" s="629">
        <v>507.50961904761908</v>
      </c>
      <c r="J445" s="629"/>
      <c r="K445" s="629"/>
      <c r="L445" s="629"/>
      <c r="M445" s="629"/>
      <c r="N445" s="629"/>
      <c r="O445" s="629"/>
      <c r="P445" s="642"/>
      <c r="Q445" s="630"/>
    </row>
    <row r="446" spans="1:17" ht="14.4" customHeight="1" x14ac:dyDescent="0.3">
      <c r="A446" s="625" t="s">
        <v>525</v>
      </c>
      <c r="B446" s="626" t="s">
        <v>5822</v>
      </c>
      <c r="C446" s="626" t="s">
        <v>5094</v>
      </c>
      <c r="D446" s="626" t="s">
        <v>5851</v>
      </c>
      <c r="E446" s="626" t="s">
        <v>5852</v>
      </c>
      <c r="F446" s="629"/>
      <c r="G446" s="629"/>
      <c r="H446" s="629"/>
      <c r="I446" s="629"/>
      <c r="J446" s="629"/>
      <c r="K446" s="629"/>
      <c r="L446" s="629"/>
      <c r="M446" s="629"/>
      <c r="N446" s="629">
        <v>1</v>
      </c>
      <c r="O446" s="629">
        <v>672.94</v>
      </c>
      <c r="P446" s="642"/>
      <c r="Q446" s="630">
        <v>672.94</v>
      </c>
    </row>
    <row r="447" spans="1:17" ht="14.4" customHeight="1" x14ac:dyDescent="0.3">
      <c r="A447" s="625" t="s">
        <v>525</v>
      </c>
      <c r="B447" s="626" t="s">
        <v>5822</v>
      </c>
      <c r="C447" s="626" t="s">
        <v>5094</v>
      </c>
      <c r="D447" s="626" t="s">
        <v>5853</v>
      </c>
      <c r="E447" s="626" t="s">
        <v>5854</v>
      </c>
      <c r="F447" s="629"/>
      <c r="G447" s="629"/>
      <c r="H447" s="629"/>
      <c r="I447" s="629"/>
      <c r="J447" s="629">
        <v>1</v>
      </c>
      <c r="K447" s="629">
        <v>62.71</v>
      </c>
      <c r="L447" s="629"/>
      <c r="M447" s="629">
        <v>62.71</v>
      </c>
      <c r="N447" s="629"/>
      <c r="O447" s="629"/>
      <c r="P447" s="642"/>
      <c r="Q447" s="630"/>
    </row>
    <row r="448" spans="1:17" ht="14.4" customHeight="1" x14ac:dyDescent="0.3">
      <c r="A448" s="625" t="s">
        <v>525</v>
      </c>
      <c r="B448" s="626" t="s">
        <v>5822</v>
      </c>
      <c r="C448" s="626" t="s">
        <v>5094</v>
      </c>
      <c r="D448" s="626" t="s">
        <v>5855</v>
      </c>
      <c r="E448" s="626" t="s">
        <v>5856</v>
      </c>
      <c r="F448" s="629"/>
      <c r="G448" s="629"/>
      <c r="H448" s="629"/>
      <c r="I448" s="629"/>
      <c r="J448" s="629">
        <v>0.25</v>
      </c>
      <c r="K448" s="629">
        <v>4037.64</v>
      </c>
      <c r="L448" s="629"/>
      <c r="M448" s="629">
        <v>16150.56</v>
      </c>
      <c r="N448" s="629"/>
      <c r="O448" s="629"/>
      <c r="P448" s="642"/>
      <c r="Q448" s="630"/>
    </row>
    <row r="449" spans="1:17" ht="14.4" customHeight="1" x14ac:dyDescent="0.3">
      <c r="A449" s="625" t="s">
        <v>525</v>
      </c>
      <c r="B449" s="626" t="s">
        <v>5822</v>
      </c>
      <c r="C449" s="626" t="s">
        <v>5094</v>
      </c>
      <c r="D449" s="626" t="s">
        <v>5857</v>
      </c>
      <c r="E449" s="626" t="s">
        <v>5858</v>
      </c>
      <c r="F449" s="629">
        <v>0.8</v>
      </c>
      <c r="G449" s="629">
        <v>776.4</v>
      </c>
      <c r="H449" s="629">
        <v>1</v>
      </c>
      <c r="I449" s="629">
        <v>970.49999999999989</v>
      </c>
      <c r="J449" s="629"/>
      <c r="K449" s="629"/>
      <c r="L449" s="629"/>
      <c r="M449" s="629"/>
      <c r="N449" s="629"/>
      <c r="O449" s="629"/>
      <c r="P449" s="642"/>
      <c r="Q449" s="630"/>
    </row>
    <row r="450" spans="1:17" ht="14.4" customHeight="1" x14ac:dyDescent="0.3">
      <c r="A450" s="625" t="s">
        <v>525</v>
      </c>
      <c r="B450" s="626" t="s">
        <v>5822</v>
      </c>
      <c r="C450" s="626" t="s">
        <v>5094</v>
      </c>
      <c r="D450" s="626" t="s">
        <v>5859</v>
      </c>
      <c r="E450" s="626" t="s">
        <v>5860</v>
      </c>
      <c r="F450" s="629"/>
      <c r="G450" s="629"/>
      <c r="H450" s="629"/>
      <c r="I450" s="629"/>
      <c r="J450" s="629"/>
      <c r="K450" s="629"/>
      <c r="L450" s="629"/>
      <c r="M450" s="629"/>
      <c r="N450" s="629">
        <v>10</v>
      </c>
      <c r="O450" s="629">
        <v>9024</v>
      </c>
      <c r="P450" s="642"/>
      <c r="Q450" s="630">
        <v>902.4</v>
      </c>
    </row>
    <row r="451" spans="1:17" ht="14.4" customHeight="1" x14ac:dyDescent="0.3">
      <c r="A451" s="625" t="s">
        <v>525</v>
      </c>
      <c r="B451" s="626" t="s">
        <v>5822</v>
      </c>
      <c r="C451" s="626" t="s">
        <v>5094</v>
      </c>
      <c r="D451" s="626" t="s">
        <v>5861</v>
      </c>
      <c r="E451" s="626" t="s">
        <v>5862</v>
      </c>
      <c r="F451" s="629"/>
      <c r="G451" s="629"/>
      <c r="H451" s="629"/>
      <c r="I451" s="629"/>
      <c r="J451" s="629">
        <v>2.1</v>
      </c>
      <c r="K451" s="629">
        <v>1270.71</v>
      </c>
      <c r="L451" s="629"/>
      <c r="M451" s="629">
        <v>605.1</v>
      </c>
      <c r="N451" s="629">
        <v>10.3</v>
      </c>
      <c r="O451" s="629">
        <v>6360.1299999999992</v>
      </c>
      <c r="P451" s="642"/>
      <c r="Q451" s="630">
        <v>617.48834951456297</v>
      </c>
    </row>
    <row r="452" spans="1:17" ht="14.4" customHeight="1" x14ac:dyDescent="0.3">
      <c r="A452" s="625" t="s">
        <v>525</v>
      </c>
      <c r="B452" s="626" t="s">
        <v>5822</v>
      </c>
      <c r="C452" s="626" t="s">
        <v>5094</v>
      </c>
      <c r="D452" s="626" t="s">
        <v>5314</v>
      </c>
      <c r="E452" s="626" t="s">
        <v>5315</v>
      </c>
      <c r="F452" s="629"/>
      <c r="G452" s="629"/>
      <c r="H452" s="629"/>
      <c r="I452" s="629"/>
      <c r="J452" s="629">
        <v>8.5</v>
      </c>
      <c r="K452" s="629">
        <v>7065.9600000000009</v>
      </c>
      <c r="L452" s="629"/>
      <c r="M452" s="629">
        <v>831.28941176470596</v>
      </c>
      <c r="N452" s="629">
        <v>2.9</v>
      </c>
      <c r="O452" s="629">
        <v>2339.7200000000003</v>
      </c>
      <c r="P452" s="642"/>
      <c r="Q452" s="630">
        <v>806.80000000000007</v>
      </c>
    </row>
    <row r="453" spans="1:17" ht="14.4" customHeight="1" x14ac:dyDescent="0.3">
      <c r="A453" s="625" t="s">
        <v>525</v>
      </c>
      <c r="B453" s="626" t="s">
        <v>5822</v>
      </c>
      <c r="C453" s="626" t="s">
        <v>5094</v>
      </c>
      <c r="D453" s="626" t="s">
        <v>5316</v>
      </c>
      <c r="E453" s="626" t="s">
        <v>5317</v>
      </c>
      <c r="F453" s="629"/>
      <c r="G453" s="629"/>
      <c r="H453" s="629"/>
      <c r="I453" s="629"/>
      <c r="J453" s="629"/>
      <c r="K453" s="629"/>
      <c r="L453" s="629"/>
      <c r="M453" s="629"/>
      <c r="N453" s="629">
        <v>35</v>
      </c>
      <c r="O453" s="629">
        <v>9599.4499999999989</v>
      </c>
      <c r="P453" s="642"/>
      <c r="Q453" s="630">
        <v>274.27</v>
      </c>
    </row>
    <row r="454" spans="1:17" ht="14.4" customHeight="1" x14ac:dyDescent="0.3">
      <c r="A454" s="625" t="s">
        <v>525</v>
      </c>
      <c r="B454" s="626" t="s">
        <v>5822</v>
      </c>
      <c r="C454" s="626" t="s">
        <v>5094</v>
      </c>
      <c r="D454" s="626" t="s">
        <v>5863</v>
      </c>
      <c r="E454" s="626" t="s">
        <v>5266</v>
      </c>
      <c r="F454" s="629"/>
      <c r="G454" s="629"/>
      <c r="H454" s="629"/>
      <c r="I454" s="629"/>
      <c r="J454" s="629"/>
      <c r="K454" s="629"/>
      <c r="L454" s="629"/>
      <c r="M454" s="629"/>
      <c r="N454" s="629">
        <v>3.9</v>
      </c>
      <c r="O454" s="629">
        <v>8418.6299999999992</v>
      </c>
      <c r="P454" s="642"/>
      <c r="Q454" s="630">
        <v>2158.623076923077</v>
      </c>
    </row>
    <row r="455" spans="1:17" ht="14.4" customHeight="1" x14ac:dyDescent="0.3">
      <c r="A455" s="625" t="s">
        <v>525</v>
      </c>
      <c r="B455" s="626" t="s">
        <v>5822</v>
      </c>
      <c r="C455" s="626" t="s">
        <v>5094</v>
      </c>
      <c r="D455" s="626" t="s">
        <v>5864</v>
      </c>
      <c r="E455" s="626" t="s">
        <v>5865</v>
      </c>
      <c r="F455" s="629"/>
      <c r="G455" s="629"/>
      <c r="H455" s="629"/>
      <c r="I455" s="629"/>
      <c r="J455" s="629"/>
      <c r="K455" s="629"/>
      <c r="L455" s="629"/>
      <c r="M455" s="629"/>
      <c r="N455" s="629">
        <v>0.3</v>
      </c>
      <c r="O455" s="629">
        <v>660.92</v>
      </c>
      <c r="P455" s="642"/>
      <c r="Q455" s="630">
        <v>2203.0666666666666</v>
      </c>
    </row>
    <row r="456" spans="1:17" ht="14.4" customHeight="1" x14ac:dyDescent="0.3">
      <c r="A456" s="625" t="s">
        <v>525</v>
      </c>
      <c r="B456" s="626" t="s">
        <v>5822</v>
      </c>
      <c r="C456" s="626" t="s">
        <v>5094</v>
      </c>
      <c r="D456" s="626" t="s">
        <v>5866</v>
      </c>
      <c r="E456" s="626" t="s">
        <v>5867</v>
      </c>
      <c r="F456" s="629">
        <v>0</v>
      </c>
      <c r="G456" s="629">
        <v>0</v>
      </c>
      <c r="H456" s="629"/>
      <c r="I456" s="629"/>
      <c r="J456" s="629"/>
      <c r="K456" s="629"/>
      <c r="L456" s="629"/>
      <c r="M456" s="629"/>
      <c r="N456" s="629"/>
      <c r="O456" s="629"/>
      <c r="P456" s="642"/>
      <c r="Q456" s="630"/>
    </row>
    <row r="457" spans="1:17" ht="14.4" customHeight="1" x14ac:dyDescent="0.3">
      <c r="A457" s="625" t="s">
        <v>525</v>
      </c>
      <c r="B457" s="626" t="s">
        <v>5822</v>
      </c>
      <c r="C457" s="626" t="s">
        <v>5094</v>
      </c>
      <c r="D457" s="626" t="s">
        <v>5868</v>
      </c>
      <c r="E457" s="626" t="s">
        <v>5869</v>
      </c>
      <c r="F457" s="629"/>
      <c r="G457" s="629"/>
      <c r="H457" s="629"/>
      <c r="I457" s="629"/>
      <c r="J457" s="629"/>
      <c r="K457" s="629"/>
      <c r="L457" s="629"/>
      <c r="M457" s="629"/>
      <c r="N457" s="629">
        <v>4.9000000000000004</v>
      </c>
      <c r="O457" s="629">
        <v>2817.3199999999997</v>
      </c>
      <c r="P457" s="642"/>
      <c r="Q457" s="630">
        <v>574.96326530612237</v>
      </c>
    </row>
    <row r="458" spans="1:17" ht="14.4" customHeight="1" x14ac:dyDescent="0.3">
      <c r="A458" s="625" t="s">
        <v>525</v>
      </c>
      <c r="B458" s="626" t="s">
        <v>5822</v>
      </c>
      <c r="C458" s="626" t="s">
        <v>5094</v>
      </c>
      <c r="D458" s="626" t="s">
        <v>5318</v>
      </c>
      <c r="E458" s="626" t="s">
        <v>5319</v>
      </c>
      <c r="F458" s="629"/>
      <c r="G458" s="629"/>
      <c r="H458" s="629"/>
      <c r="I458" s="629"/>
      <c r="J458" s="629">
        <v>4.0999999999999996</v>
      </c>
      <c r="K458" s="629">
        <v>4714.7999999999993</v>
      </c>
      <c r="L458" s="629"/>
      <c r="M458" s="629">
        <v>1149.9512195121949</v>
      </c>
      <c r="N458" s="629">
        <v>16.2</v>
      </c>
      <c r="O458" s="629">
        <v>18629.349999999999</v>
      </c>
      <c r="P458" s="642"/>
      <c r="Q458" s="630">
        <v>1149.9598765432099</v>
      </c>
    </row>
    <row r="459" spans="1:17" ht="14.4" customHeight="1" x14ac:dyDescent="0.3">
      <c r="A459" s="625" t="s">
        <v>525</v>
      </c>
      <c r="B459" s="626" t="s">
        <v>5822</v>
      </c>
      <c r="C459" s="626" t="s">
        <v>5094</v>
      </c>
      <c r="D459" s="626" t="s">
        <v>5870</v>
      </c>
      <c r="E459" s="626" t="s">
        <v>5871</v>
      </c>
      <c r="F459" s="629"/>
      <c r="G459" s="629"/>
      <c r="H459" s="629"/>
      <c r="I459" s="629"/>
      <c r="J459" s="629">
        <v>0.4</v>
      </c>
      <c r="K459" s="629">
        <v>250.84</v>
      </c>
      <c r="L459" s="629"/>
      <c r="M459" s="629">
        <v>627.1</v>
      </c>
      <c r="N459" s="629"/>
      <c r="O459" s="629"/>
      <c r="P459" s="642"/>
      <c r="Q459" s="630"/>
    </row>
    <row r="460" spans="1:17" ht="14.4" customHeight="1" x14ac:dyDescent="0.3">
      <c r="A460" s="625" t="s">
        <v>525</v>
      </c>
      <c r="B460" s="626" t="s">
        <v>5822</v>
      </c>
      <c r="C460" s="626" t="s">
        <v>5094</v>
      </c>
      <c r="D460" s="626" t="s">
        <v>5872</v>
      </c>
      <c r="E460" s="626" t="s">
        <v>5873</v>
      </c>
      <c r="F460" s="629"/>
      <c r="G460" s="629"/>
      <c r="H460" s="629"/>
      <c r="I460" s="629"/>
      <c r="J460" s="629"/>
      <c r="K460" s="629"/>
      <c r="L460" s="629"/>
      <c r="M460" s="629"/>
      <c r="N460" s="629">
        <v>15.62</v>
      </c>
      <c r="O460" s="629">
        <v>56652.22</v>
      </c>
      <c r="P460" s="642"/>
      <c r="Q460" s="630">
        <v>3626.9026888604358</v>
      </c>
    </row>
    <row r="461" spans="1:17" ht="14.4" customHeight="1" x14ac:dyDescent="0.3">
      <c r="A461" s="625" t="s">
        <v>525</v>
      </c>
      <c r="B461" s="626" t="s">
        <v>5822</v>
      </c>
      <c r="C461" s="626" t="s">
        <v>5094</v>
      </c>
      <c r="D461" s="626" t="s">
        <v>5874</v>
      </c>
      <c r="E461" s="626" t="s">
        <v>5875</v>
      </c>
      <c r="F461" s="629"/>
      <c r="G461" s="629"/>
      <c r="H461" s="629"/>
      <c r="I461" s="629"/>
      <c r="J461" s="629"/>
      <c r="K461" s="629"/>
      <c r="L461" s="629"/>
      <c r="M461" s="629"/>
      <c r="N461" s="629">
        <v>1</v>
      </c>
      <c r="O461" s="629">
        <v>35978.71</v>
      </c>
      <c r="P461" s="642"/>
      <c r="Q461" s="630">
        <v>35978.71</v>
      </c>
    </row>
    <row r="462" spans="1:17" ht="14.4" customHeight="1" x14ac:dyDescent="0.3">
      <c r="A462" s="625" t="s">
        <v>525</v>
      </c>
      <c r="B462" s="626" t="s">
        <v>5822</v>
      </c>
      <c r="C462" s="626" t="s">
        <v>5094</v>
      </c>
      <c r="D462" s="626" t="s">
        <v>5324</v>
      </c>
      <c r="E462" s="626" t="s">
        <v>5325</v>
      </c>
      <c r="F462" s="629"/>
      <c r="G462" s="629"/>
      <c r="H462" s="629"/>
      <c r="I462" s="629"/>
      <c r="J462" s="629">
        <v>0.9</v>
      </c>
      <c r="K462" s="629">
        <v>1034.97</v>
      </c>
      <c r="L462" s="629"/>
      <c r="M462" s="629">
        <v>1149.9666666666667</v>
      </c>
      <c r="N462" s="629"/>
      <c r="O462" s="629"/>
      <c r="P462" s="642"/>
      <c r="Q462" s="630"/>
    </row>
    <row r="463" spans="1:17" ht="14.4" customHeight="1" x14ac:dyDescent="0.3">
      <c r="A463" s="625" t="s">
        <v>525</v>
      </c>
      <c r="B463" s="626" t="s">
        <v>5822</v>
      </c>
      <c r="C463" s="626" t="s">
        <v>5326</v>
      </c>
      <c r="D463" s="626" t="s">
        <v>5327</v>
      </c>
      <c r="E463" s="626" t="s">
        <v>5328</v>
      </c>
      <c r="F463" s="629"/>
      <c r="G463" s="629"/>
      <c r="H463" s="629"/>
      <c r="I463" s="629"/>
      <c r="J463" s="629">
        <v>1</v>
      </c>
      <c r="K463" s="629">
        <v>1172.68</v>
      </c>
      <c r="L463" s="629"/>
      <c r="M463" s="629">
        <v>1172.68</v>
      </c>
      <c r="N463" s="629"/>
      <c r="O463" s="629"/>
      <c r="P463" s="642"/>
      <c r="Q463" s="630"/>
    </row>
    <row r="464" spans="1:17" ht="14.4" customHeight="1" x14ac:dyDescent="0.3">
      <c r="A464" s="625" t="s">
        <v>525</v>
      </c>
      <c r="B464" s="626" t="s">
        <v>5822</v>
      </c>
      <c r="C464" s="626" t="s">
        <v>5326</v>
      </c>
      <c r="D464" s="626" t="s">
        <v>5876</v>
      </c>
      <c r="E464" s="626" t="s">
        <v>5877</v>
      </c>
      <c r="F464" s="629">
        <v>2</v>
      </c>
      <c r="G464" s="629">
        <v>3139.42</v>
      </c>
      <c r="H464" s="629">
        <v>1</v>
      </c>
      <c r="I464" s="629">
        <v>1569.71</v>
      </c>
      <c r="J464" s="629"/>
      <c r="K464" s="629"/>
      <c r="L464" s="629"/>
      <c r="M464" s="629"/>
      <c r="N464" s="629"/>
      <c r="O464" s="629"/>
      <c r="P464" s="642"/>
      <c r="Q464" s="630"/>
    </row>
    <row r="465" spans="1:17" ht="14.4" customHeight="1" x14ac:dyDescent="0.3">
      <c r="A465" s="625" t="s">
        <v>525</v>
      </c>
      <c r="B465" s="626" t="s">
        <v>5822</v>
      </c>
      <c r="C465" s="626" t="s">
        <v>5326</v>
      </c>
      <c r="D465" s="626" t="s">
        <v>5329</v>
      </c>
      <c r="E465" s="626" t="s">
        <v>5330</v>
      </c>
      <c r="F465" s="629">
        <v>224</v>
      </c>
      <c r="G465" s="629">
        <v>399203.83999999997</v>
      </c>
      <c r="H465" s="629">
        <v>1</v>
      </c>
      <c r="I465" s="629">
        <v>1782.1599999999999</v>
      </c>
      <c r="J465" s="629">
        <v>306</v>
      </c>
      <c r="K465" s="629">
        <v>549962.28</v>
      </c>
      <c r="L465" s="629">
        <v>1.3776477701216503</v>
      </c>
      <c r="M465" s="629">
        <v>1797.2623529411765</v>
      </c>
      <c r="N465" s="629">
        <v>256</v>
      </c>
      <c r="O465" s="629">
        <v>476206.63999999996</v>
      </c>
      <c r="P465" s="642">
        <v>1.1928909301072854</v>
      </c>
      <c r="Q465" s="630">
        <v>1860.1821874999998</v>
      </c>
    </row>
    <row r="466" spans="1:17" ht="14.4" customHeight="1" x14ac:dyDescent="0.3">
      <c r="A466" s="625" t="s">
        <v>525</v>
      </c>
      <c r="B466" s="626" t="s">
        <v>5822</v>
      </c>
      <c r="C466" s="626" t="s">
        <v>5326</v>
      </c>
      <c r="D466" s="626" t="s">
        <v>5331</v>
      </c>
      <c r="E466" s="626" t="s">
        <v>5332</v>
      </c>
      <c r="F466" s="629">
        <v>17</v>
      </c>
      <c r="G466" s="629">
        <v>43856.94</v>
      </c>
      <c r="H466" s="629">
        <v>1</v>
      </c>
      <c r="I466" s="629">
        <v>2579.8200000000002</v>
      </c>
      <c r="J466" s="629">
        <v>8</v>
      </c>
      <c r="K466" s="629">
        <v>21008.16</v>
      </c>
      <c r="L466" s="629">
        <v>0.47901563583779438</v>
      </c>
      <c r="M466" s="629">
        <v>2626.02</v>
      </c>
      <c r="N466" s="629">
        <v>6</v>
      </c>
      <c r="O466" s="629">
        <v>16372.26</v>
      </c>
      <c r="P466" s="642">
        <v>0.37331058664831607</v>
      </c>
      <c r="Q466" s="630">
        <v>2728.71</v>
      </c>
    </row>
    <row r="467" spans="1:17" ht="14.4" customHeight="1" x14ac:dyDescent="0.3">
      <c r="A467" s="625" t="s">
        <v>525</v>
      </c>
      <c r="B467" s="626" t="s">
        <v>5822</v>
      </c>
      <c r="C467" s="626" t="s">
        <v>5326</v>
      </c>
      <c r="D467" s="626" t="s">
        <v>5878</v>
      </c>
      <c r="E467" s="626" t="s">
        <v>5332</v>
      </c>
      <c r="F467" s="629">
        <v>1</v>
      </c>
      <c r="G467" s="629">
        <v>1553.33</v>
      </c>
      <c r="H467" s="629">
        <v>1</v>
      </c>
      <c r="I467" s="629">
        <v>1553.33</v>
      </c>
      <c r="J467" s="629"/>
      <c r="K467" s="629"/>
      <c r="L467" s="629"/>
      <c r="M467" s="629"/>
      <c r="N467" s="629"/>
      <c r="O467" s="629"/>
      <c r="P467" s="642"/>
      <c r="Q467" s="630"/>
    </row>
    <row r="468" spans="1:17" ht="14.4" customHeight="1" x14ac:dyDescent="0.3">
      <c r="A468" s="625" t="s">
        <v>525</v>
      </c>
      <c r="B468" s="626" t="s">
        <v>5822</v>
      </c>
      <c r="C468" s="626" t="s">
        <v>5326</v>
      </c>
      <c r="D468" s="626" t="s">
        <v>5333</v>
      </c>
      <c r="E468" s="626" t="s">
        <v>5334</v>
      </c>
      <c r="F468" s="629">
        <v>5</v>
      </c>
      <c r="G468" s="629">
        <v>8910.8000000000011</v>
      </c>
      <c r="H468" s="629">
        <v>1</v>
      </c>
      <c r="I468" s="629">
        <v>1782.1600000000003</v>
      </c>
      <c r="J468" s="629">
        <v>10</v>
      </c>
      <c r="K468" s="629">
        <v>17914.96</v>
      </c>
      <c r="L468" s="629">
        <v>2.0104771737666649</v>
      </c>
      <c r="M468" s="629">
        <v>1791.4959999999999</v>
      </c>
      <c r="N468" s="629">
        <v>3</v>
      </c>
      <c r="O468" s="629">
        <v>5596.74</v>
      </c>
      <c r="P468" s="642">
        <v>0.62808502042465308</v>
      </c>
      <c r="Q468" s="630">
        <v>1865.58</v>
      </c>
    </row>
    <row r="469" spans="1:17" ht="14.4" customHeight="1" x14ac:dyDescent="0.3">
      <c r="A469" s="625" t="s">
        <v>525</v>
      </c>
      <c r="B469" s="626" t="s">
        <v>5822</v>
      </c>
      <c r="C469" s="626" t="s">
        <v>5326</v>
      </c>
      <c r="D469" s="626" t="s">
        <v>5879</v>
      </c>
      <c r="E469" s="626" t="s">
        <v>5880</v>
      </c>
      <c r="F469" s="629"/>
      <c r="G469" s="629"/>
      <c r="H469" s="629"/>
      <c r="I469" s="629"/>
      <c r="J469" s="629">
        <v>1</v>
      </c>
      <c r="K469" s="629">
        <v>2579.8200000000002</v>
      </c>
      <c r="L469" s="629"/>
      <c r="M469" s="629">
        <v>2579.8200000000002</v>
      </c>
      <c r="N469" s="629"/>
      <c r="O469" s="629"/>
      <c r="P469" s="642"/>
      <c r="Q469" s="630"/>
    </row>
    <row r="470" spans="1:17" ht="14.4" customHeight="1" x14ac:dyDescent="0.3">
      <c r="A470" s="625" t="s">
        <v>525</v>
      </c>
      <c r="B470" s="626" t="s">
        <v>5822</v>
      </c>
      <c r="C470" s="626" t="s">
        <v>5326</v>
      </c>
      <c r="D470" s="626" t="s">
        <v>5881</v>
      </c>
      <c r="E470" s="626" t="s">
        <v>5882</v>
      </c>
      <c r="F470" s="629">
        <v>1</v>
      </c>
      <c r="G470" s="629">
        <v>7722.75</v>
      </c>
      <c r="H470" s="629">
        <v>1</v>
      </c>
      <c r="I470" s="629">
        <v>7722.75</v>
      </c>
      <c r="J470" s="629"/>
      <c r="K470" s="629"/>
      <c r="L470" s="629"/>
      <c r="M470" s="629"/>
      <c r="N470" s="629">
        <v>1</v>
      </c>
      <c r="O470" s="629">
        <v>7778.18</v>
      </c>
      <c r="P470" s="642">
        <v>1.007177495063287</v>
      </c>
      <c r="Q470" s="630">
        <v>7778.18</v>
      </c>
    </row>
    <row r="471" spans="1:17" ht="14.4" customHeight="1" x14ac:dyDescent="0.3">
      <c r="A471" s="625" t="s">
        <v>525</v>
      </c>
      <c r="B471" s="626" t="s">
        <v>5822</v>
      </c>
      <c r="C471" s="626" t="s">
        <v>5326</v>
      </c>
      <c r="D471" s="626" t="s">
        <v>5335</v>
      </c>
      <c r="E471" s="626" t="s">
        <v>5336</v>
      </c>
      <c r="F471" s="629">
        <v>7</v>
      </c>
      <c r="G471" s="629">
        <v>63273.070000000007</v>
      </c>
      <c r="H471" s="629">
        <v>1</v>
      </c>
      <c r="I471" s="629">
        <v>9039.01</v>
      </c>
      <c r="J471" s="629">
        <v>4</v>
      </c>
      <c r="K471" s="629">
        <v>36373.040000000001</v>
      </c>
      <c r="L471" s="629">
        <v>0.57485815055283385</v>
      </c>
      <c r="M471" s="629">
        <v>9093.26</v>
      </c>
      <c r="N471" s="629">
        <v>6</v>
      </c>
      <c r="O471" s="629">
        <v>56396.24</v>
      </c>
      <c r="P471" s="642">
        <v>0.89131505710091186</v>
      </c>
      <c r="Q471" s="630">
        <v>9399.373333333333</v>
      </c>
    </row>
    <row r="472" spans="1:17" ht="14.4" customHeight="1" x14ac:dyDescent="0.3">
      <c r="A472" s="625" t="s">
        <v>525</v>
      </c>
      <c r="B472" s="626" t="s">
        <v>5822</v>
      </c>
      <c r="C472" s="626" t="s">
        <v>5326</v>
      </c>
      <c r="D472" s="626" t="s">
        <v>5337</v>
      </c>
      <c r="E472" s="626" t="s">
        <v>5338</v>
      </c>
      <c r="F472" s="629">
        <v>111</v>
      </c>
      <c r="G472" s="629">
        <v>95428.919999999984</v>
      </c>
      <c r="H472" s="629">
        <v>1</v>
      </c>
      <c r="I472" s="629">
        <v>859.7199999999998</v>
      </c>
      <c r="J472" s="629">
        <v>192</v>
      </c>
      <c r="K472" s="629">
        <v>168656.61000000002</v>
      </c>
      <c r="L472" s="629">
        <v>1.7673532300271244</v>
      </c>
      <c r="M472" s="629">
        <v>878.41984375000004</v>
      </c>
      <c r="N472" s="629">
        <v>174</v>
      </c>
      <c r="O472" s="629">
        <v>159472.79999999999</v>
      </c>
      <c r="P472" s="642">
        <v>1.6711160516120271</v>
      </c>
      <c r="Q472" s="630">
        <v>916.5103448275861</v>
      </c>
    </row>
    <row r="473" spans="1:17" ht="14.4" customHeight="1" x14ac:dyDescent="0.3">
      <c r="A473" s="625" t="s">
        <v>525</v>
      </c>
      <c r="B473" s="626" t="s">
        <v>5822</v>
      </c>
      <c r="C473" s="626" t="s">
        <v>5195</v>
      </c>
      <c r="D473" s="626" t="s">
        <v>5883</v>
      </c>
      <c r="E473" s="626" t="s">
        <v>5884</v>
      </c>
      <c r="F473" s="629"/>
      <c r="G473" s="629"/>
      <c r="H473" s="629"/>
      <c r="I473" s="629"/>
      <c r="J473" s="629">
        <v>7</v>
      </c>
      <c r="K473" s="629">
        <v>2309.86</v>
      </c>
      <c r="L473" s="629"/>
      <c r="M473" s="629">
        <v>329.98</v>
      </c>
      <c r="N473" s="629"/>
      <c r="O473" s="629"/>
      <c r="P473" s="642"/>
      <c r="Q473" s="630"/>
    </row>
    <row r="474" spans="1:17" ht="14.4" customHeight="1" x14ac:dyDescent="0.3">
      <c r="A474" s="625" t="s">
        <v>525</v>
      </c>
      <c r="B474" s="626" t="s">
        <v>5822</v>
      </c>
      <c r="C474" s="626" t="s">
        <v>5195</v>
      </c>
      <c r="D474" s="626" t="s">
        <v>5885</v>
      </c>
      <c r="E474" s="626" t="s">
        <v>5886</v>
      </c>
      <c r="F474" s="629"/>
      <c r="G474" s="629"/>
      <c r="H474" s="629"/>
      <c r="I474" s="629"/>
      <c r="J474" s="629">
        <v>1</v>
      </c>
      <c r="K474" s="629">
        <v>1435.36</v>
      </c>
      <c r="L474" s="629"/>
      <c r="M474" s="629">
        <v>1435.36</v>
      </c>
      <c r="N474" s="629"/>
      <c r="O474" s="629"/>
      <c r="P474" s="642"/>
      <c r="Q474" s="630"/>
    </row>
    <row r="475" spans="1:17" ht="14.4" customHeight="1" x14ac:dyDescent="0.3">
      <c r="A475" s="625" t="s">
        <v>525</v>
      </c>
      <c r="B475" s="626" t="s">
        <v>5822</v>
      </c>
      <c r="C475" s="626" t="s">
        <v>5195</v>
      </c>
      <c r="D475" s="626" t="s">
        <v>5339</v>
      </c>
      <c r="E475" s="626" t="s">
        <v>5340</v>
      </c>
      <c r="F475" s="629">
        <v>0.4</v>
      </c>
      <c r="G475" s="629">
        <v>371.6</v>
      </c>
      <c r="H475" s="629">
        <v>1</v>
      </c>
      <c r="I475" s="629">
        <v>929</v>
      </c>
      <c r="J475" s="629"/>
      <c r="K475" s="629"/>
      <c r="L475" s="629"/>
      <c r="M475" s="629"/>
      <c r="N475" s="629">
        <v>0.4</v>
      </c>
      <c r="O475" s="629">
        <v>385.11</v>
      </c>
      <c r="P475" s="642">
        <v>1.0363562970936491</v>
      </c>
      <c r="Q475" s="630">
        <v>962.77499999999998</v>
      </c>
    </row>
    <row r="476" spans="1:17" ht="14.4" customHeight="1" x14ac:dyDescent="0.3">
      <c r="A476" s="625" t="s">
        <v>525</v>
      </c>
      <c r="B476" s="626" t="s">
        <v>5822</v>
      </c>
      <c r="C476" s="626" t="s">
        <v>5195</v>
      </c>
      <c r="D476" s="626" t="s">
        <v>5887</v>
      </c>
      <c r="E476" s="626" t="s">
        <v>5340</v>
      </c>
      <c r="F476" s="629"/>
      <c r="G476" s="629"/>
      <c r="H476" s="629"/>
      <c r="I476" s="629"/>
      <c r="J476" s="629"/>
      <c r="K476" s="629"/>
      <c r="L476" s="629"/>
      <c r="M476" s="629"/>
      <c r="N476" s="629">
        <v>0.2</v>
      </c>
      <c r="O476" s="629">
        <v>22.92</v>
      </c>
      <c r="P476" s="642"/>
      <c r="Q476" s="630">
        <v>114.60000000000001</v>
      </c>
    </row>
    <row r="477" spans="1:17" ht="14.4" customHeight="1" x14ac:dyDescent="0.3">
      <c r="A477" s="625" t="s">
        <v>525</v>
      </c>
      <c r="B477" s="626" t="s">
        <v>5822</v>
      </c>
      <c r="C477" s="626" t="s">
        <v>5195</v>
      </c>
      <c r="D477" s="626" t="s">
        <v>5888</v>
      </c>
      <c r="E477" s="626" t="s">
        <v>5340</v>
      </c>
      <c r="F477" s="629"/>
      <c r="G477" s="629"/>
      <c r="H477" s="629"/>
      <c r="I477" s="629"/>
      <c r="J477" s="629">
        <v>0.7</v>
      </c>
      <c r="K477" s="629">
        <v>96.55</v>
      </c>
      <c r="L477" s="629"/>
      <c r="M477" s="629">
        <v>137.92857142857144</v>
      </c>
      <c r="N477" s="629">
        <v>0.2</v>
      </c>
      <c r="O477" s="629">
        <v>27.58</v>
      </c>
      <c r="P477" s="642"/>
      <c r="Q477" s="630">
        <v>137.89999999999998</v>
      </c>
    </row>
    <row r="478" spans="1:17" ht="14.4" customHeight="1" x14ac:dyDescent="0.3">
      <c r="A478" s="625" t="s">
        <v>525</v>
      </c>
      <c r="B478" s="626" t="s">
        <v>5822</v>
      </c>
      <c r="C478" s="626" t="s">
        <v>5195</v>
      </c>
      <c r="D478" s="626" t="s">
        <v>5341</v>
      </c>
      <c r="E478" s="626" t="s">
        <v>5340</v>
      </c>
      <c r="F478" s="629">
        <v>0.8</v>
      </c>
      <c r="G478" s="629">
        <v>486</v>
      </c>
      <c r="H478" s="629">
        <v>1</v>
      </c>
      <c r="I478" s="629">
        <v>607.5</v>
      </c>
      <c r="J478" s="629">
        <v>0.8</v>
      </c>
      <c r="K478" s="629">
        <v>503.67</v>
      </c>
      <c r="L478" s="629">
        <v>1.036358024691358</v>
      </c>
      <c r="M478" s="629">
        <v>629.58749999999998</v>
      </c>
      <c r="N478" s="629">
        <v>0.4</v>
      </c>
      <c r="O478" s="629">
        <v>251.83</v>
      </c>
      <c r="P478" s="642">
        <v>0.5181687242798354</v>
      </c>
      <c r="Q478" s="630">
        <v>629.57500000000005</v>
      </c>
    </row>
    <row r="479" spans="1:17" ht="14.4" customHeight="1" x14ac:dyDescent="0.3">
      <c r="A479" s="625" t="s">
        <v>525</v>
      </c>
      <c r="B479" s="626" t="s">
        <v>5822</v>
      </c>
      <c r="C479" s="626" t="s">
        <v>5195</v>
      </c>
      <c r="D479" s="626" t="s">
        <v>5196</v>
      </c>
      <c r="E479" s="626" t="s">
        <v>5197</v>
      </c>
      <c r="F479" s="629">
        <v>71</v>
      </c>
      <c r="G479" s="629">
        <v>48777</v>
      </c>
      <c r="H479" s="629">
        <v>1</v>
      </c>
      <c r="I479" s="629">
        <v>687</v>
      </c>
      <c r="J479" s="629">
        <v>71</v>
      </c>
      <c r="K479" s="629">
        <v>48777</v>
      </c>
      <c r="L479" s="629">
        <v>1</v>
      </c>
      <c r="M479" s="629">
        <v>687</v>
      </c>
      <c r="N479" s="629">
        <v>54</v>
      </c>
      <c r="O479" s="629">
        <v>37098</v>
      </c>
      <c r="P479" s="642">
        <v>0.76056338028169013</v>
      </c>
      <c r="Q479" s="630">
        <v>687</v>
      </c>
    </row>
    <row r="480" spans="1:17" ht="14.4" customHeight="1" x14ac:dyDescent="0.3">
      <c r="A480" s="625" t="s">
        <v>525</v>
      </c>
      <c r="B480" s="626" t="s">
        <v>5822</v>
      </c>
      <c r="C480" s="626" t="s">
        <v>5195</v>
      </c>
      <c r="D480" s="626" t="s">
        <v>5889</v>
      </c>
      <c r="E480" s="626" t="s">
        <v>5890</v>
      </c>
      <c r="F480" s="629"/>
      <c r="G480" s="629"/>
      <c r="H480" s="629"/>
      <c r="I480" s="629"/>
      <c r="J480" s="629"/>
      <c r="K480" s="629"/>
      <c r="L480" s="629"/>
      <c r="M480" s="629"/>
      <c r="N480" s="629">
        <v>10</v>
      </c>
      <c r="O480" s="629">
        <v>2150</v>
      </c>
      <c r="P480" s="642"/>
      <c r="Q480" s="630">
        <v>215</v>
      </c>
    </row>
    <row r="481" spans="1:17" ht="14.4" customHeight="1" x14ac:dyDescent="0.3">
      <c r="A481" s="625" t="s">
        <v>525</v>
      </c>
      <c r="B481" s="626" t="s">
        <v>5822</v>
      </c>
      <c r="C481" s="626" t="s">
        <v>5195</v>
      </c>
      <c r="D481" s="626" t="s">
        <v>5198</v>
      </c>
      <c r="E481" s="626" t="s">
        <v>5199</v>
      </c>
      <c r="F481" s="629">
        <v>379</v>
      </c>
      <c r="G481" s="629">
        <v>84138</v>
      </c>
      <c r="H481" s="629">
        <v>1</v>
      </c>
      <c r="I481" s="629">
        <v>222</v>
      </c>
      <c r="J481" s="629">
        <v>295</v>
      </c>
      <c r="K481" s="629">
        <v>68980.040000000008</v>
      </c>
      <c r="L481" s="629">
        <v>0.81984406570158563</v>
      </c>
      <c r="M481" s="629">
        <v>233.83064406779664</v>
      </c>
      <c r="N481" s="629">
        <v>231</v>
      </c>
      <c r="O481" s="629">
        <v>55440</v>
      </c>
      <c r="P481" s="642">
        <v>0.65891749269057975</v>
      </c>
      <c r="Q481" s="630">
        <v>240</v>
      </c>
    </row>
    <row r="482" spans="1:17" ht="14.4" customHeight="1" x14ac:dyDescent="0.3">
      <c r="A482" s="625" t="s">
        <v>525</v>
      </c>
      <c r="B482" s="626" t="s">
        <v>5822</v>
      </c>
      <c r="C482" s="626" t="s">
        <v>5195</v>
      </c>
      <c r="D482" s="626" t="s">
        <v>5200</v>
      </c>
      <c r="E482" s="626" t="s">
        <v>5199</v>
      </c>
      <c r="F482" s="629">
        <v>18.88</v>
      </c>
      <c r="G482" s="629">
        <v>21126.719999999998</v>
      </c>
      <c r="H482" s="629">
        <v>1</v>
      </c>
      <c r="I482" s="629">
        <v>1119</v>
      </c>
      <c r="J482" s="629">
        <v>15.33</v>
      </c>
      <c r="K482" s="629">
        <v>18075.7</v>
      </c>
      <c r="L482" s="629">
        <v>0.8555847760561035</v>
      </c>
      <c r="M482" s="629">
        <v>1179.1063274624919</v>
      </c>
      <c r="N482" s="629">
        <v>12.06</v>
      </c>
      <c r="O482" s="629">
        <v>14662.52</v>
      </c>
      <c r="P482" s="642">
        <v>0.69402727919904283</v>
      </c>
      <c r="Q482" s="630">
        <v>1215.7976782752903</v>
      </c>
    </row>
    <row r="483" spans="1:17" ht="14.4" customHeight="1" x14ac:dyDescent="0.3">
      <c r="A483" s="625" t="s">
        <v>525</v>
      </c>
      <c r="B483" s="626" t="s">
        <v>5822</v>
      </c>
      <c r="C483" s="626" t="s">
        <v>5195</v>
      </c>
      <c r="D483" s="626" t="s">
        <v>5891</v>
      </c>
      <c r="E483" s="626" t="s">
        <v>5892</v>
      </c>
      <c r="F483" s="629">
        <v>1</v>
      </c>
      <c r="G483" s="629">
        <v>256</v>
      </c>
      <c r="H483" s="629">
        <v>1</v>
      </c>
      <c r="I483" s="629">
        <v>256</v>
      </c>
      <c r="J483" s="629"/>
      <c r="K483" s="629"/>
      <c r="L483" s="629"/>
      <c r="M483" s="629"/>
      <c r="N483" s="629"/>
      <c r="O483" s="629"/>
      <c r="P483" s="642"/>
      <c r="Q483" s="630"/>
    </row>
    <row r="484" spans="1:17" ht="14.4" customHeight="1" x14ac:dyDescent="0.3">
      <c r="A484" s="625" t="s">
        <v>525</v>
      </c>
      <c r="B484" s="626" t="s">
        <v>5822</v>
      </c>
      <c r="C484" s="626" t="s">
        <v>5195</v>
      </c>
      <c r="D484" s="626" t="s">
        <v>5893</v>
      </c>
      <c r="E484" s="626" t="s">
        <v>5894</v>
      </c>
      <c r="F484" s="629"/>
      <c r="G484" s="629"/>
      <c r="H484" s="629"/>
      <c r="I484" s="629"/>
      <c r="J484" s="629">
        <v>5</v>
      </c>
      <c r="K484" s="629">
        <v>481.9</v>
      </c>
      <c r="L484" s="629"/>
      <c r="M484" s="629">
        <v>96.38</v>
      </c>
      <c r="N484" s="629"/>
      <c r="O484" s="629"/>
      <c r="P484" s="642"/>
      <c r="Q484" s="630"/>
    </row>
    <row r="485" spans="1:17" ht="14.4" customHeight="1" x14ac:dyDescent="0.3">
      <c r="A485" s="625" t="s">
        <v>525</v>
      </c>
      <c r="B485" s="626" t="s">
        <v>5822</v>
      </c>
      <c r="C485" s="626" t="s">
        <v>5195</v>
      </c>
      <c r="D485" s="626" t="s">
        <v>5345</v>
      </c>
      <c r="E485" s="626" t="s">
        <v>5346</v>
      </c>
      <c r="F485" s="629">
        <v>1</v>
      </c>
      <c r="G485" s="629">
        <v>4295.7</v>
      </c>
      <c r="H485" s="629">
        <v>1</v>
      </c>
      <c r="I485" s="629">
        <v>4295.7</v>
      </c>
      <c r="J485" s="629"/>
      <c r="K485" s="629"/>
      <c r="L485" s="629"/>
      <c r="M485" s="629"/>
      <c r="N485" s="629">
        <v>0.5</v>
      </c>
      <c r="O485" s="629">
        <v>2226.0300000000002</v>
      </c>
      <c r="P485" s="642">
        <v>0.51819959494378109</v>
      </c>
      <c r="Q485" s="630">
        <v>4452.0600000000004</v>
      </c>
    </row>
    <row r="486" spans="1:17" ht="14.4" customHeight="1" x14ac:dyDescent="0.3">
      <c r="A486" s="625" t="s">
        <v>525</v>
      </c>
      <c r="B486" s="626" t="s">
        <v>5822</v>
      </c>
      <c r="C486" s="626" t="s">
        <v>5195</v>
      </c>
      <c r="D486" s="626" t="s">
        <v>5895</v>
      </c>
      <c r="E486" s="626" t="s">
        <v>5896</v>
      </c>
      <c r="F486" s="629"/>
      <c r="G486" s="629"/>
      <c r="H486" s="629"/>
      <c r="I486" s="629"/>
      <c r="J486" s="629">
        <v>1</v>
      </c>
      <c r="K486" s="629">
        <v>1831.25</v>
      </c>
      <c r="L486" s="629"/>
      <c r="M486" s="629">
        <v>1831.25</v>
      </c>
      <c r="N486" s="629"/>
      <c r="O486" s="629"/>
      <c r="P486" s="642"/>
      <c r="Q486" s="630"/>
    </row>
    <row r="487" spans="1:17" ht="14.4" customHeight="1" x14ac:dyDescent="0.3">
      <c r="A487" s="625" t="s">
        <v>525</v>
      </c>
      <c r="B487" s="626" t="s">
        <v>5822</v>
      </c>
      <c r="C487" s="626" t="s">
        <v>5195</v>
      </c>
      <c r="D487" s="626" t="s">
        <v>5897</v>
      </c>
      <c r="E487" s="626" t="s">
        <v>5898</v>
      </c>
      <c r="F487" s="629"/>
      <c r="G487" s="629"/>
      <c r="H487" s="629"/>
      <c r="I487" s="629"/>
      <c r="J487" s="629">
        <v>1</v>
      </c>
      <c r="K487" s="629">
        <v>12681.98</v>
      </c>
      <c r="L487" s="629"/>
      <c r="M487" s="629">
        <v>12681.98</v>
      </c>
      <c r="N487" s="629"/>
      <c r="O487" s="629"/>
      <c r="P487" s="642"/>
      <c r="Q487" s="630"/>
    </row>
    <row r="488" spans="1:17" ht="14.4" customHeight="1" x14ac:dyDescent="0.3">
      <c r="A488" s="625" t="s">
        <v>525</v>
      </c>
      <c r="B488" s="626" t="s">
        <v>5822</v>
      </c>
      <c r="C488" s="626" t="s">
        <v>5195</v>
      </c>
      <c r="D488" s="626" t="s">
        <v>5899</v>
      </c>
      <c r="E488" s="626" t="s">
        <v>5900</v>
      </c>
      <c r="F488" s="629">
        <v>43</v>
      </c>
      <c r="G488" s="629">
        <v>24200.400000000001</v>
      </c>
      <c r="H488" s="629">
        <v>1</v>
      </c>
      <c r="I488" s="629">
        <v>562.80000000000007</v>
      </c>
      <c r="J488" s="629">
        <v>34</v>
      </c>
      <c r="K488" s="629">
        <v>19135.2</v>
      </c>
      <c r="L488" s="629">
        <v>0.79069767441860461</v>
      </c>
      <c r="M488" s="629">
        <v>562.80000000000007</v>
      </c>
      <c r="N488" s="629">
        <v>33</v>
      </c>
      <c r="O488" s="629">
        <v>18572.400000000001</v>
      </c>
      <c r="P488" s="642">
        <v>0.76744186046511631</v>
      </c>
      <c r="Q488" s="630">
        <v>562.80000000000007</v>
      </c>
    </row>
    <row r="489" spans="1:17" ht="14.4" customHeight="1" x14ac:dyDescent="0.3">
      <c r="A489" s="625" t="s">
        <v>525</v>
      </c>
      <c r="B489" s="626" t="s">
        <v>5822</v>
      </c>
      <c r="C489" s="626" t="s">
        <v>5195</v>
      </c>
      <c r="D489" s="626" t="s">
        <v>5901</v>
      </c>
      <c r="E489" s="626" t="s">
        <v>5902</v>
      </c>
      <c r="F489" s="629">
        <v>2</v>
      </c>
      <c r="G489" s="629">
        <v>2408</v>
      </c>
      <c r="H489" s="629">
        <v>1</v>
      </c>
      <c r="I489" s="629">
        <v>1204</v>
      </c>
      <c r="J489" s="629"/>
      <c r="K489" s="629"/>
      <c r="L489" s="629"/>
      <c r="M489" s="629"/>
      <c r="N489" s="629"/>
      <c r="O489" s="629"/>
      <c r="P489" s="642"/>
      <c r="Q489" s="630"/>
    </row>
    <row r="490" spans="1:17" ht="14.4" customHeight="1" x14ac:dyDescent="0.3">
      <c r="A490" s="625" t="s">
        <v>525</v>
      </c>
      <c r="B490" s="626" t="s">
        <v>5822</v>
      </c>
      <c r="C490" s="626" t="s">
        <v>5195</v>
      </c>
      <c r="D490" s="626" t="s">
        <v>5903</v>
      </c>
      <c r="E490" s="626" t="s">
        <v>5902</v>
      </c>
      <c r="F490" s="629">
        <v>4</v>
      </c>
      <c r="G490" s="629">
        <v>5488</v>
      </c>
      <c r="H490" s="629">
        <v>1</v>
      </c>
      <c r="I490" s="629">
        <v>1372</v>
      </c>
      <c r="J490" s="629"/>
      <c r="K490" s="629"/>
      <c r="L490" s="629"/>
      <c r="M490" s="629"/>
      <c r="N490" s="629"/>
      <c r="O490" s="629"/>
      <c r="P490" s="642"/>
      <c r="Q490" s="630"/>
    </row>
    <row r="491" spans="1:17" ht="14.4" customHeight="1" x14ac:dyDescent="0.3">
      <c r="A491" s="625" t="s">
        <v>525</v>
      </c>
      <c r="B491" s="626" t="s">
        <v>5822</v>
      </c>
      <c r="C491" s="626" t="s">
        <v>5195</v>
      </c>
      <c r="D491" s="626" t="s">
        <v>5904</v>
      </c>
      <c r="E491" s="626" t="s">
        <v>5902</v>
      </c>
      <c r="F491" s="629">
        <v>3</v>
      </c>
      <c r="G491" s="629">
        <v>4794</v>
      </c>
      <c r="H491" s="629">
        <v>1</v>
      </c>
      <c r="I491" s="629">
        <v>1598</v>
      </c>
      <c r="J491" s="629"/>
      <c r="K491" s="629"/>
      <c r="L491" s="629"/>
      <c r="M491" s="629"/>
      <c r="N491" s="629"/>
      <c r="O491" s="629"/>
      <c r="P491" s="642"/>
      <c r="Q491" s="630"/>
    </row>
    <row r="492" spans="1:17" ht="14.4" customHeight="1" x14ac:dyDescent="0.3">
      <c r="A492" s="625" t="s">
        <v>525</v>
      </c>
      <c r="B492" s="626" t="s">
        <v>5822</v>
      </c>
      <c r="C492" s="626" t="s">
        <v>5195</v>
      </c>
      <c r="D492" s="626" t="s">
        <v>5905</v>
      </c>
      <c r="E492" s="626" t="s">
        <v>5902</v>
      </c>
      <c r="F492" s="629">
        <v>1</v>
      </c>
      <c r="G492" s="629">
        <v>1717</v>
      </c>
      <c r="H492" s="629">
        <v>1</v>
      </c>
      <c r="I492" s="629">
        <v>1717</v>
      </c>
      <c r="J492" s="629"/>
      <c r="K492" s="629"/>
      <c r="L492" s="629"/>
      <c r="M492" s="629"/>
      <c r="N492" s="629"/>
      <c r="O492" s="629"/>
      <c r="P492" s="642"/>
      <c r="Q492" s="630"/>
    </row>
    <row r="493" spans="1:17" ht="14.4" customHeight="1" x14ac:dyDescent="0.3">
      <c r="A493" s="625" t="s">
        <v>525</v>
      </c>
      <c r="B493" s="626" t="s">
        <v>5822</v>
      </c>
      <c r="C493" s="626" t="s">
        <v>5195</v>
      </c>
      <c r="D493" s="626" t="s">
        <v>5906</v>
      </c>
      <c r="E493" s="626" t="s">
        <v>5907</v>
      </c>
      <c r="F493" s="629"/>
      <c r="G493" s="629"/>
      <c r="H493" s="629"/>
      <c r="I493" s="629"/>
      <c r="J493" s="629"/>
      <c r="K493" s="629"/>
      <c r="L493" s="629"/>
      <c r="M493" s="629"/>
      <c r="N493" s="629">
        <v>1</v>
      </c>
      <c r="O493" s="629">
        <v>789.29</v>
      </c>
      <c r="P493" s="642"/>
      <c r="Q493" s="630">
        <v>789.29</v>
      </c>
    </row>
    <row r="494" spans="1:17" ht="14.4" customHeight="1" x14ac:dyDescent="0.3">
      <c r="A494" s="625" t="s">
        <v>525</v>
      </c>
      <c r="B494" s="626" t="s">
        <v>5822</v>
      </c>
      <c r="C494" s="626" t="s">
        <v>5195</v>
      </c>
      <c r="D494" s="626" t="s">
        <v>5908</v>
      </c>
      <c r="E494" s="626" t="s">
        <v>5909</v>
      </c>
      <c r="F494" s="629">
        <v>1</v>
      </c>
      <c r="G494" s="629">
        <v>11157</v>
      </c>
      <c r="H494" s="629">
        <v>1</v>
      </c>
      <c r="I494" s="629">
        <v>11157</v>
      </c>
      <c r="J494" s="629"/>
      <c r="K494" s="629"/>
      <c r="L494" s="629"/>
      <c r="M494" s="629"/>
      <c r="N494" s="629"/>
      <c r="O494" s="629"/>
      <c r="P494" s="642"/>
      <c r="Q494" s="630"/>
    </row>
    <row r="495" spans="1:17" ht="14.4" customHeight="1" x14ac:dyDescent="0.3">
      <c r="A495" s="625" t="s">
        <v>525</v>
      </c>
      <c r="B495" s="626" t="s">
        <v>5822</v>
      </c>
      <c r="C495" s="626" t="s">
        <v>5195</v>
      </c>
      <c r="D495" s="626" t="s">
        <v>5910</v>
      </c>
      <c r="E495" s="626" t="s">
        <v>5911</v>
      </c>
      <c r="F495" s="629">
        <v>2</v>
      </c>
      <c r="G495" s="629">
        <v>2113.6</v>
      </c>
      <c r="H495" s="629">
        <v>1</v>
      </c>
      <c r="I495" s="629">
        <v>1056.8</v>
      </c>
      <c r="J495" s="629"/>
      <c r="K495" s="629"/>
      <c r="L495" s="629"/>
      <c r="M495" s="629"/>
      <c r="N495" s="629"/>
      <c r="O495" s="629"/>
      <c r="P495" s="642"/>
      <c r="Q495" s="630"/>
    </row>
    <row r="496" spans="1:17" ht="14.4" customHeight="1" x14ac:dyDescent="0.3">
      <c r="A496" s="625" t="s">
        <v>525</v>
      </c>
      <c r="B496" s="626" t="s">
        <v>5822</v>
      </c>
      <c r="C496" s="626" t="s">
        <v>5195</v>
      </c>
      <c r="D496" s="626" t="s">
        <v>5912</v>
      </c>
      <c r="E496" s="626" t="s">
        <v>5913</v>
      </c>
      <c r="F496" s="629">
        <v>3</v>
      </c>
      <c r="G496" s="629">
        <v>2613</v>
      </c>
      <c r="H496" s="629">
        <v>1</v>
      </c>
      <c r="I496" s="629">
        <v>871</v>
      </c>
      <c r="J496" s="629"/>
      <c r="K496" s="629"/>
      <c r="L496" s="629"/>
      <c r="M496" s="629"/>
      <c r="N496" s="629"/>
      <c r="O496" s="629"/>
      <c r="P496" s="642"/>
      <c r="Q496" s="630"/>
    </row>
    <row r="497" spans="1:17" ht="14.4" customHeight="1" x14ac:dyDescent="0.3">
      <c r="A497" s="625" t="s">
        <v>525</v>
      </c>
      <c r="B497" s="626" t="s">
        <v>5822</v>
      </c>
      <c r="C497" s="626" t="s">
        <v>5195</v>
      </c>
      <c r="D497" s="626" t="s">
        <v>5914</v>
      </c>
      <c r="E497" s="626" t="s">
        <v>5915</v>
      </c>
      <c r="F497" s="629">
        <v>1</v>
      </c>
      <c r="G497" s="629">
        <v>9171</v>
      </c>
      <c r="H497" s="629">
        <v>1</v>
      </c>
      <c r="I497" s="629">
        <v>9171</v>
      </c>
      <c r="J497" s="629"/>
      <c r="K497" s="629"/>
      <c r="L497" s="629"/>
      <c r="M497" s="629"/>
      <c r="N497" s="629"/>
      <c r="O497" s="629"/>
      <c r="P497" s="642"/>
      <c r="Q497" s="630"/>
    </row>
    <row r="498" spans="1:17" ht="14.4" customHeight="1" x14ac:dyDescent="0.3">
      <c r="A498" s="625" t="s">
        <v>525</v>
      </c>
      <c r="B498" s="626" t="s">
        <v>5822</v>
      </c>
      <c r="C498" s="626" t="s">
        <v>5195</v>
      </c>
      <c r="D498" s="626" t="s">
        <v>5916</v>
      </c>
      <c r="E498" s="626" t="s">
        <v>5350</v>
      </c>
      <c r="F498" s="629">
        <v>1</v>
      </c>
      <c r="G498" s="629">
        <v>18720</v>
      </c>
      <c r="H498" s="629">
        <v>1</v>
      </c>
      <c r="I498" s="629">
        <v>18720</v>
      </c>
      <c r="J498" s="629">
        <v>4</v>
      </c>
      <c r="K498" s="629">
        <v>75560.72</v>
      </c>
      <c r="L498" s="629">
        <v>4.0363632478632478</v>
      </c>
      <c r="M498" s="629">
        <v>18890.18</v>
      </c>
      <c r="N498" s="629">
        <v>4</v>
      </c>
      <c r="O498" s="629">
        <v>77602.880000000005</v>
      </c>
      <c r="P498" s="642">
        <v>4.1454529914529914</v>
      </c>
      <c r="Q498" s="630">
        <v>19400.72</v>
      </c>
    </row>
    <row r="499" spans="1:17" ht="14.4" customHeight="1" x14ac:dyDescent="0.3">
      <c r="A499" s="625" t="s">
        <v>525</v>
      </c>
      <c r="B499" s="626" t="s">
        <v>5822</v>
      </c>
      <c r="C499" s="626" t="s">
        <v>5195</v>
      </c>
      <c r="D499" s="626" t="s">
        <v>5347</v>
      </c>
      <c r="E499" s="626" t="s">
        <v>5348</v>
      </c>
      <c r="F499" s="629">
        <v>2</v>
      </c>
      <c r="G499" s="629">
        <v>95306</v>
      </c>
      <c r="H499" s="629">
        <v>1</v>
      </c>
      <c r="I499" s="629">
        <v>47653</v>
      </c>
      <c r="J499" s="629"/>
      <c r="K499" s="629"/>
      <c r="L499" s="629"/>
      <c r="M499" s="629"/>
      <c r="N499" s="629"/>
      <c r="O499" s="629"/>
      <c r="P499" s="642"/>
      <c r="Q499" s="630"/>
    </row>
    <row r="500" spans="1:17" ht="14.4" customHeight="1" x14ac:dyDescent="0.3">
      <c r="A500" s="625" t="s">
        <v>525</v>
      </c>
      <c r="B500" s="626" t="s">
        <v>5822</v>
      </c>
      <c r="C500" s="626" t="s">
        <v>5195</v>
      </c>
      <c r="D500" s="626" t="s">
        <v>5349</v>
      </c>
      <c r="E500" s="626" t="s">
        <v>5350</v>
      </c>
      <c r="F500" s="629">
        <v>14</v>
      </c>
      <c r="G500" s="629">
        <v>271614</v>
      </c>
      <c r="H500" s="629">
        <v>1</v>
      </c>
      <c r="I500" s="629">
        <v>19401</v>
      </c>
      <c r="J500" s="629">
        <v>8</v>
      </c>
      <c r="K500" s="629">
        <v>155208</v>
      </c>
      <c r="L500" s="629">
        <v>0.5714285714285714</v>
      </c>
      <c r="M500" s="629">
        <v>19401</v>
      </c>
      <c r="N500" s="629">
        <v>7</v>
      </c>
      <c r="O500" s="629">
        <v>135807</v>
      </c>
      <c r="P500" s="642">
        <v>0.5</v>
      </c>
      <c r="Q500" s="630">
        <v>19401</v>
      </c>
    </row>
    <row r="501" spans="1:17" ht="14.4" customHeight="1" x14ac:dyDescent="0.3">
      <c r="A501" s="625" t="s">
        <v>525</v>
      </c>
      <c r="B501" s="626" t="s">
        <v>5822</v>
      </c>
      <c r="C501" s="626" t="s">
        <v>5195</v>
      </c>
      <c r="D501" s="626" t="s">
        <v>5351</v>
      </c>
      <c r="E501" s="626" t="s">
        <v>5350</v>
      </c>
      <c r="F501" s="629">
        <v>15</v>
      </c>
      <c r="G501" s="629">
        <v>8925</v>
      </c>
      <c r="H501" s="629">
        <v>1</v>
      </c>
      <c r="I501" s="629">
        <v>595</v>
      </c>
      <c r="J501" s="629">
        <v>11</v>
      </c>
      <c r="K501" s="629">
        <v>6545</v>
      </c>
      <c r="L501" s="629">
        <v>0.73333333333333328</v>
      </c>
      <c r="M501" s="629">
        <v>595</v>
      </c>
      <c r="N501" s="629">
        <v>10</v>
      </c>
      <c r="O501" s="629">
        <v>5950</v>
      </c>
      <c r="P501" s="642">
        <v>0.66666666666666663</v>
      </c>
      <c r="Q501" s="630">
        <v>595</v>
      </c>
    </row>
    <row r="502" spans="1:17" ht="14.4" customHeight="1" x14ac:dyDescent="0.3">
      <c r="A502" s="625" t="s">
        <v>525</v>
      </c>
      <c r="B502" s="626" t="s">
        <v>5822</v>
      </c>
      <c r="C502" s="626" t="s">
        <v>5195</v>
      </c>
      <c r="D502" s="626" t="s">
        <v>5352</v>
      </c>
      <c r="E502" s="626" t="s">
        <v>5353</v>
      </c>
      <c r="F502" s="629"/>
      <c r="G502" s="629"/>
      <c r="H502" s="629"/>
      <c r="I502" s="629"/>
      <c r="J502" s="629">
        <v>1</v>
      </c>
      <c r="K502" s="629">
        <v>518.70000000000005</v>
      </c>
      <c r="L502" s="629"/>
      <c r="M502" s="629">
        <v>518.70000000000005</v>
      </c>
      <c r="N502" s="629"/>
      <c r="O502" s="629"/>
      <c r="P502" s="642"/>
      <c r="Q502" s="630"/>
    </row>
    <row r="503" spans="1:17" ht="14.4" customHeight="1" x14ac:dyDescent="0.3">
      <c r="A503" s="625" t="s">
        <v>525</v>
      </c>
      <c r="B503" s="626" t="s">
        <v>5822</v>
      </c>
      <c r="C503" s="626" t="s">
        <v>5195</v>
      </c>
      <c r="D503" s="626" t="s">
        <v>5201</v>
      </c>
      <c r="E503" s="626" t="s">
        <v>5202</v>
      </c>
      <c r="F503" s="629">
        <v>102</v>
      </c>
      <c r="G503" s="629">
        <v>22032</v>
      </c>
      <c r="H503" s="629">
        <v>1</v>
      </c>
      <c r="I503" s="629">
        <v>216</v>
      </c>
      <c r="J503" s="629">
        <v>107</v>
      </c>
      <c r="K503" s="629">
        <v>23928.399999999998</v>
      </c>
      <c r="L503" s="629">
        <v>1.0860748002904865</v>
      </c>
      <c r="M503" s="629">
        <v>223.62990654205606</v>
      </c>
      <c r="N503" s="629">
        <v>90</v>
      </c>
      <c r="O503" s="629">
        <v>20146.5</v>
      </c>
      <c r="P503" s="642">
        <v>0.91441993464052285</v>
      </c>
      <c r="Q503" s="630">
        <v>223.85</v>
      </c>
    </row>
    <row r="504" spans="1:17" ht="14.4" customHeight="1" x14ac:dyDescent="0.3">
      <c r="A504" s="625" t="s">
        <v>525</v>
      </c>
      <c r="B504" s="626" t="s">
        <v>5822</v>
      </c>
      <c r="C504" s="626" t="s">
        <v>5195</v>
      </c>
      <c r="D504" s="626" t="s">
        <v>5917</v>
      </c>
      <c r="E504" s="626" t="s">
        <v>5918</v>
      </c>
      <c r="F504" s="629"/>
      <c r="G504" s="629"/>
      <c r="H504" s="629"/>
      <c r="I504" s="629"/>
      <c r="J504" s="629"/>
      <c r="K504" s="629"/>
      <c r="L504" s="629"/>
      <c r="M504" s="629"/>
      <c r="N504" s="629">
        <v>1</v>
      </c>
      <c r="O504" s="629">
        <v>20061</v>
      </c>
      <c r="P504" s="642"/>
      <c r="Q504" s="630">
        <v>20061</v>
      </c>
    </row>
    <row r="505" spans="1:17" ht="14.4" customHeight="1" x14ac:dyDescent="0.3">
      <c r="A505" s="625" t="s">
        <v>525</v>
      </c>
      <c r="B505" s="626" t="s">
        <v>5822</v>
      </c>
      <c r="C505" s="626" t="s">
        <v>5195</v>
      </c>
      <c r="D505" s="626" t="s">
        <v>5354</v>
      </c>
      <c r="E505" s="626" t="s">
        <v>5355</v>
      </c>
      <c r="F505" s="629">
        <v>18</v>
      </c>
      <c r="G505" s="629">
        <v>37458</v>
      </c>
      <c r="H505" s="629">
        <v>1</v>
      </c>
      <c r="I505" s="629">
        <v>2081</v>
      </c>
      <c r="J505" s="629">
        <v>17</v>
      </c>
      <c r="K505" s="629">
        <v>36663.39</v>
      </c>
      <c r="L505" s="629">
        <v>0.97878664103796253</v>
      </c>
      <c r="M505" s="629">
        <v>2156.67</v>
      </c>
      <c r="N505" s="629">
        <v>15</v>
      </c>
      <c r="O505" s="629">
        <v>32350.05</v>
      </c>
      <c r="P505" s="642">
        <v>0.86363527150408459</v>
      </c>
      <c r="Q505" s="630">
        <v>2156.67</v>
      </c>
    </row>
    <row r="506" spans="1:17" ht="14.4" customHeight="1" x14ac:dyDescent="0.3">
      <c r="A506" s="625" t="s">
        <v>525</v>
      </c>
      <c r="B506" s="626" t="s">
        <v>5822</v>
      </c>
      <c r="C506" s="626" t="s">
        <v>5195</v>
      </c>
      <c r="D506" s="626" t="s">
        <v>5919</v>
      </c>
      <c r="E506" s="626" t="s">
        <v>5355</v>
      </c>
      <c r="F506" s="629"/>
      <c r="G506" s="629"/>
      <c r="H506" s="629"/>
      <c r="I506" s="629"/>
      <c r="J506" s="629">
        <v>1</v>
      </c>
      <c r="K506" s="629">
        <v>3605.51</v>
      </c>
      <c r="L506" s="629"/>
      <c r="M506" s="629">
        <v>3605.51</v>
      </c>
      <c r="N506" s="629">
        <v>1</v>
      </c>
      <c r="O506" s="629">
        <v>3605.51</v>
      </c>
      <c r="P506" s="642"/>
      <c r="Q506" s="630">
        <v>3605.51</v>
      </c>
    </row>
    <row r="507" spans="1:17" ht="14.4" customHeight="1" x14ac:dyDescent="0.3">
      <c r="A507" s="625" t="s">
        <v>525</v>
      </c>
      <c r="B507" s="626" t="s">
        <v>5822</v>
      </c>
      <c r="C507" s="626" t="s">
        <v>5195</v>
      </c>
      <c r="D507" s="626" t="s">
        <v>5356</v>
      </c>
      <c r="E507" s="626" t="s">
        <v>5355</v>
      </c>
      <c r="F507" s="629">
        <v>12</v>
      </c>
      <c r="G507" s="629">
        <v>66096</v>
      </c>
      <c r="H507" s="629">
        <v>1</v>
      </c>
      <c r="I507" s="629">
        <v>5508</v>
      </c>
      <c r="J507" s="629">
        <v>19</v>
      </c>
      <c r="K507" s="629">
        <v>108257.22</v>
      </c>
      <c r="L507" s="629">
        <v>1.6378785403050109</v>
      </c>
      <c r="M507" s="629">
        <v>5697.7484210526318</v>
      </c>
      <c r="N507" s="629">
        <v>12</v>
      </c>
      <c r="O507" s="629">
        <v>68499.48</v>
      </c>
      <c r="P507" s="642">
        <v>1.0363634713144516</v>
      </c>
      <c r="Q507" s="630">
        <v>5708.29</v>
      </c>
    </row>
    <row r="508" spans="1:17" ht="14.4" customHeight="1" x14ac:dyDescent="0.3">
      <c r="A508" s="625" t="s">
        <v>525</v>
      </c>
      <c r="B508" s="626" t="s">
        <v>5822</v>
      </c>
      <c r="C508" s="626" t="s">
        <v>5195</v>
      </c>
      <c r="D508" s="626" t="s">
        <v>5920</v>
      </c>
      <c r="E508" s="626" t="s">
        <v>5358</v>
      </c>
      <c r="F508" s="629">
        <v>1</v>
      </c>
      <c r="G508" s="629">
        <v>3950</v>
      </c>
      <c r="H508" s="629">
        <v>1</v>
      </c>
      <c r="I508" s="629">
        <v>3950</v>
      </c>
      <c r="J508" s="629">
        <v>2</v>
      </c>
      <c r="K508" s="629">
        <v>8187.28</v>
      </c>
      <c r="L508" s="629">
        <v>2.0727291139240505</v>
      </c>
      <c r="M508" s="629">
        <v>4093.64</v>
      </c>
      <c r="N508" s="629"/>
      <c r="O508" s="629"/>
      <c r="P508" s="642"/>
      <c r="Q508" s="630"/>
    </row>
    <row r="509" spans="1:17" ht="14.4" customHeight="1" x14ac:dyDescent="0.3">
      <c r="A509" s="625" t="s">
        <v>525</v>
      </c>
      <c r="B509" s="626" t="s">
        <v>5822</v>
      </c>
      <c r="C509" s="626" t="s">
        <v>5195</v>
      </c>
      <c r="D509" s="626" t="s">
        <v>5357</v>
      </c>
      <c r="E509" s="626" t="s">
        <v>5358</v>
      </c>
      <c r="F509" s="629">
        <v>19</v>
      </c>
      <c r="G509" s="629">
        <v>72200</v>
      </c>
      <c r="H509" s="629">
        <v>1</v>
      </c>
      <c r="I509" s="629">
        <v>3800</v>
      </c>
      <c r="J509" s="629">
        <v>13</v>
      </c>
      <c r="K509" s="629">
        <v>51196.34</v>
      </c>
      <c r="L509" s="629">
        <v>0.70909058171745143</v>
      </c>
      <c r="M509" s="629">
        <v>3938.18</v>
      </c>
      <c r="N509" s="629">
        <v>15</v>
      </c>
      <c r="O509" s="629">
        <v>59072.7</v>
      </c>
      <c r="P509" s="642">
        <v>0.81818144044321328</v>
      </c>
      <c r="Q509" s="630">
        <v>3938.18</v>
      </c>
    </row>
    <row r="510" spans="1:17" ht="14.4" customHeight="1" x14ac:dyDescent="0.3">
      <c r="A510" s="625" t="s">
        <v>525</v>
      </c>
      <c r="B510" s="626" t="s">
        <v>5822</v>
      </c>
      <c r="C510" s="626" t="s">
        <v>5195</v>
      </c>
      <c r="D510" s="626" t="s">
        <v>5359</v>
      </c>
      <c r="E510" s="626" t="s">
        <v>5355</v>
      </c>
      <c r="F510" s="629">
        <v>1</v>
      </c>
      <c r="G510" s="629">
        <v>844</v>
      </c>
      <c r="H510" s="629">
        <v>1</v>
      </c>
      <c r="I510" s="629">
        <v>844</v>
      </c>
      <c r="J510" s="629">
        <v>1</v>
      </c>
      <c r="K510" s="629">
        <v>874.69</v>
      </c>
      <c r="L510" s="629">
        <v>1.0363625592417063</v>
      </c>
      <c r="M510" s="629">
        <v>874.69</v>
      </c>
      <c r="N510" s="629"/>
      <c r="O510" s="629"/>
      <c r="P510" s="642"/>
      <c r="Q510" s="630"/>
    </row>
    <row r="511" spans="1:17" ht="14.4" customHeight="1" x14ac:dyDescent="0.3">
      <c r="A511" s="625" t="s">
        <v>525</v>
      </c>
      <c r="B511" s="626" t="s">
        <v>5822</v>
      </c>
      <c r="C511" s="626" t="s">
        <v>5195</v>
      </c>
      <c r="D511" s="626" t="s">
        <v>5364</v>
      </c>
      <c r="E511" s="626" t="s">
        <v>5365</v>
      </c>
      <c r="F511" s="629">
        <v>8</v>
      </c>
      <c r="G511" s="629">
        <v>30324</v>
      </c>
      <c r="H511" s="629">
        <v>1</v>
      </c>
      <c r="I511" s="629">
        <v>3790.5</v>
      </c>
      <c r="J511" s="629">
        <v>2</v>
      </c>
      <c r="K511" s="629">
        <v>7856.68</v>
      </c>
      <c r="L511" s="629">
        <v>0.25909114892494395</v>
      </c>
      <c r="M511" s="629">
        <v>3928.34</v>
      </c>
      <c r="N511" s="629">
        <v>3</v>
      </c>
      <c r="O511" s="629">
        <v>11785.02</v>
      </c>
      <c r="P511" s="642">
        <v>0.38863672338741595</v>
      </c>
      <c r="Q511" s="630">
        <v>3928.34</v>
      </c>
    </row>
    <row r="512" spans="1:17" ht="14.4" customHeight="1" x14ac:dyDescent="0.3">
      <c r="A512" s="625" t="s">
        <v>525</v>
      </c>
      <c r="B512" s="626" t="s">
        <v>5822</v>
      </c>
      <c r="C512" s="626" t="s">
        <v>5195</v>
      </c>
      <c r="D512" s="626" t="s">
        <v>5368</v>
      </c>
      <c r="E512" s="626" t="s">
        <v>5369</v>
      </c>
      <c r="F512" s="629">
        <v>3</v>
      </c>
      <c r="G512" s="629">
        <v>12694.5</v>
      </c>
      <c r="H512" s="629">
        <v>1</v>
      </c>
      <c r="I512" s="629">
        <v>4231.5</v>
      </c>
      <c r="J512" s="629">
        <v>1</v>
      </c>
      <c r="K512" s="629">
        <v>4385.37</v>
      </c>
      <c r="L512" s="629">
        <v>0.34545433061562092</v>
      </c>
      <c r="M512" s="629">
        <v>4385.37</v>
      </c>
      <c r="N512" s="629"/>
      <c r="O512" s="629"/>
      <c r="P512" s="642"/>
      <c r="Q512" s="630"/>
    </row>
    <row r="513" spans="1:17" ht="14.4" customHeight="1" x14ac:dyDescent="0.3">
      <c r="A513" s="625" t="s">
        <v>525</v>
      </c>
      <c r="B513" s="626" t="s">
        <v>5822</v>
      </c>
      <c r="C513" s="626" t="s">
        <v>5195</v>
      </c>
      <c r="D513" s="626" t="s">
        <v>5370</v>
      </c>
      <c r="E513" s="626" t="s">
        <v>5371</v>
      </c>
      <c r="F513" s="629">
        <v>1</v>
      </c>
      <c r="G513" s="629">
        <v>5071.5</v>
      </c>
      <c r="H513" s="629">
        <v>1</v>
      </c>
      <c r="I513" s="629">
        <v>5071.5</v>
      </c>
      <c r="J513" s="629">
        <v>1</v>
      </c>
      <c r="K513" s="629">
        <v>5255.92</v>
      </c>
      <c r="L513" s="629">
        <v>1.0363639948733117</v>
      </c>
      <c r="M513" s="629">
        <v>5255.92</v>
      </c>
      <c r="N513" s="629">
        <v>3</v>
      </c>
      <c r="O513" s="629">
        <v>15767.76</v>
      </c>
      <c r="P513" s="642">
        <v>3.1090919846199352</v>
      </c>
      <c r="Q513" s="630">
        <v>5255.92</v>
      </c>
    </row>
    <row r="514" spans="1:17" ht="14.4" customHeight="1" x14ac:dyDescent="0.3">
      <c r="A514" s="625" t="s">
        <v>525</v>
      </c>
      <c r="B514" s="626" t="s">
        <v>5822</v>
      </c>
      <c r="C514" s="626" t="s">
        <v>5195</v>
      </c>
      <c r="D514" s="626" t="s">
        <v>5372</v>
      </c>
      <c r="E514" s="626" t="s">
        <v>5373</v>
      </c>
      <c r="F514" s="629">
        <v>5</v>
      </c>
      <c r="G514" s="629">
        <v>18952.5</v>
      </c>
      <c r="H514" s="629">
        <v>1</v>
      </c>
      <c r="I514" s="629">
        <v>3790.5</v>
      </c>
      <c r="J514" s="629">
        <v>1</v>
      </c>
      <c r="K514" s="629">
        <v>3928.34</v>
      </c>
      <c r="L514" s="629">
        <v>0.20727291913995516</v>
      </c>
      <c r="M514" s="629">
        <v>3928.34</v>
      </c>
      <c r="N514" s="629">
        <v>5</v>
      </c>
      <c r="O514" s="629">
        <v>19641.7</v>
      </c>
      <c r="P514" s="642">
        <v>1.0363645956997758</v>
      </c>
      <c r="Q514" s="630">
        <v>3928.34</v>
      </c>
    </row>
    <row r="515" spans="1:17" ht="14.4" customHeight="1" x14ac:dyDescent="0.3">
      <c r="A515" s="625" t="s">
        <v>525</v>
      </c>
      <c r="B515" s="626" t="s">
        <v>5822</v>
      </c>
      <c r="C515" s="626" t="s">
        <v>5195</v>
      </c>
      <c r="D515" s="626" t="s">
        <v>5374</v>
      </c>
      <c r="E515" s="626" t="s">
        <v>5375</v>
      </c>
      <c r="F515" s="629">
        <v>1</v>
      </c>
      <c r="G515" s="629">
        <v>4231.5</v>
      </c>
      <c r="H515" s="629">
        <v>1</v>
      </c>
      <c r="I515" s="629">
        <v>4231.5</v>
      </c>
      <c r="J515" s="629">
        <v>1</v>
      </c>
      <c r="K515" s="629">
        <v>4385.37</v>
      </c>
      <c r="L515" s="629">
        <v>1.0363629918468629</v>
      </c>
      <c r="M515" s="629">
        <v>4385.37</v>
      </c>
      <c r="N515" s="629"/>
      <c r="O515" s="629"/>
      <c r="P515" s="642"/>
      <c r="Q515" s="630"/>
    </row>
    <row r="516" spans="1:17" ht="14.4" customHeight="1" x14ac:dyDescent="0.3">
      <c r="A516" s="625" t="s">
        <v>525</v>
      </c>
      <c r="B516" s="626" t="s">
        <v>5822</v>
      </c>
      <c r="C516" s="626" t="s">
        <v>5195</v>
      </c>
      <c r="D516" s="626" t="s">
        <v>5921</v>
      </c>
      <c r="E516" s="626" t="s">
        <v>5922</v>
      </c>
      <c r="F516" s="629">
        <v>2</v>
      </c>
      <c r="G516" s="629">
        <v>7581</v>
      </c>
      <c r="H516" s="629">
        <v>1</v>
      </c>
      <c r="I516" s="629">
        <v>3790.5</v>
      </c>
      <c r="J516" s="629"/>
      <c r="K516" s="629"/>
      <c r="L516" s="629"/>
      <c r="M516" s="629"/>
      <c r="N516" s="629"/>
      <c r="O516" s="629"/>
      <c r="P516" s="642"/>
      <c r="Q516" s="630"/>
    </row>
    <row r="517" spans="1:17" ht="14.4" customHeight="1" x14ac:dyDescent="0.3">
      <c r="A517" s="625" t="s">
        <v>525</v>
      </c>
      <c r="B517" s="626" t="s">
        <v>5822</v>
      </c>
      <c r="C517" s="626" t="s">
        <v>5195</v>
      </c>
      <c r="D517" s="626" t="s">
        <v>5378</v>
      </c>
      <c r="E517" s="626" t="s">
        <v>5379</v>
      </c>
      <c r="F517" s="629"/>
      <c r="G517" s="629"/>
      <c r="H517" s="629"/>
      <c r="I517" s="629"/>
      <c r="J517" s="629">
        <v>1</v>
      </c>
      <c r="K517" s="629">
        <v>6520</v>
      </c>
      <c r="L517" s="629"/>
      <c r="M517" s="629">
        <v>6520</v>
      </c>
      <c r="N517" s="629"/>
      <c r="O517" s="629"/>
      <c r="P517" s="642"/>
      <c r="Q517" s="630"/>
    </row>
    <row r="518" spans="1:17" ht="14.4" customHeight="1" x14ac:dyDescent="0.3">
      <c r="A518" s="625" t="s">
        <v>525</v>
      </c>
      <c r="B518" s="626" t="s">
        <v>5822</v>
      </c>
      <c r="C518" s="626" t="s">
        <v>5195</v>
      </c>
      <c r="D518" s="626" t="s">
        <v>5380</v>
      </c>
      <c r="E518" s="626" t="s">
        <v>5381</v>
      </c>
      <c r="F518" s="629"/>
      <c r="G518" s="629"/>
      <c r="H518" s="629"/>
      <c r="I518" s="629"/>
      <c r="J518" s="629">
        <v>5</v>
      </c>
      <c r="K518" s="629">
        <v>86295</v>
      </c>
      <c r="L518" s="629"/>
      <c r="M518" s="629">
        <v>17259</v>
      </c>
      <c r="N518" s="629"/>
      <c r="O518" s="629"/>
      <c r="P518" s="642"/>
      <c r="Q518" s="630"/>
    </row>
    <row r="519" spans="1:17" ht="14.4" customHeight="1" x14ac:dyDescent="0.3">
      <c r="A519" s="625" t="s">
        <v>525</v>
      </c>
      <c r="B519" s="626" t="s">
        <v>5822</v>
      </c>
      <c r="C519" s="626" t="s">
        <v>5195</v>
      </c>
      <c r="D519" s="626" t="s">
        <v>5923</v>
      </c>
      <c r="E519" s="626" t="s">
        <v>5384</v>
      </c>
      <c r="F519" s="629">
        <v>1</v>
      </c>
      <c r="G519" s="629">
        <v>19323.599999999999</v>
      </c>
      <c r="H519" s="629">
        <v>1</v>
      </c>
      <c r="I519" s="629">
        <v>19323.599999999999</v>
      </c>
      <c r="J519" s="629"/>
      <c r="K519" s="629"/>
      <c r="L519" s="629"/>
      <c r="M519" s="629"/>
      <c r="N519" s="629"/>
      <c r="O519" s="629"/>
      <c r="P519" s="642"/>
      <c r="Q519" s="630"/>
    </row>
    <row r="520" spans="1:17" ht="14.4" customHeight="1" x14ac:dyDescent="0.3">
      <c r="A520" s="625" t="s">
        <v>525</v>
      </c>
      <c r="B520" s="626" t="s">
        <v>5822</v>
      </c>
      <c r="C520" s="626" t="s">
        <v>5195</v>
      </c>
      <c r="D520" s="626" t="s">
        <v>5388</v>
      </c>
      <c r="E520" s="626" t="s">
        <v>5384</v>
      </c>
      <c r="F520" s="629">
        <v>6</v>
      </c>
      <c r="G520" s="629">
        <v>3384.6</v>
      </c>
      <c r="H520" s="629">
        <v>1</v>
      </c>
      <c r="I520" s="629">
        <v>564.1</v>
      </c>
      <c r="J520" s="629"/>
      <c r="K520" s="629"/>
      <c r="L520" s="629"/>
      <c r="M520" s="629"/>
      <c r="N520" s="629"/>
      <c r="O520" s="629"/>
      <c r="P520" s="642"/>
      <c r="Q520" s="630"/>
    </row>
    <row r="521" spans="1:17" ht="14.4" customHeight="1" x14ac:dyDescent="0.3">
      <c r="A521" s="625" t="s">
        <v>525</v>
      </c>
      <c r="B521" s="626" t="s">
        <v>5822</v>
      </c>
      <c r="C521" s="626" t="s">
        <v>5195</v>
      </c>
      <c r="D521" s="626" t="s">
        <v>5389</v>
      </c>
      <c r="E521" s="626" t="s">
        <v>5390</v>
      </c>
      <c r="F521" s="629">
        <v>27</v>
      </c>
      <c r="G521" s="629">
        <v>378899.10000000003</v>
      </c>
      <c r="H521" s="629">
        <v>1</v>
      </c>
      <c r="I521" s="629">
        <v>14033.300000000001</v>
      </c>
      <c r="J521" s="629">
        <v>10</v>
      </c>
      <c r="K521" s="629">
        <v>140333</v>
      </c>
      <c r="L521" s="629">
        <v>0.37037037037037035</v>
      </c>
      <c r="M521" s="629">
        <v>14033.3</v>
      </c>
      <c r="N521" s="629">
        <v>8</v>
      </c>
      <c r="O521" s="629">
        <v>112266.4</v>
      </c>
      <c r="P521" s="642">
        <v>0.29629629629629628</v>
      </c>
      <c r="Q521" s="630">
        <v>14033.3</v>
      </c>
    </row>
    <row r="522" spans="1:17" ht="14.4" customHeight="1" x14ac:dyDescent="0.3">
      <c r="A522" s="625" t="s">
        <v>525</v>
      </c>
      <c r="B522" s="626" t="s">
        <v>5822</v>
      </c>
      <c r="C522" s="626" t="s">
        <v>5195</v>
      </c>
      <c r="D522" s="626" t="s">
        <v>5391</v>
      </c>
      <c r="E522" s="626" t="s">
        <v>5390</v>
      </c>
      <c r="F522" s="629">
        <v>12</v>
      </c>
      <c r="G522" s="629">
        <v>31008</v>
      </c>
      <c r="H522" s="629">
        <v>1</v>
      </c>
      <c r="I522" s="629">
        <v>2584</v>
      </c>
      <c r="J522" s="629">
        <v>5</v>
      </c>
      <c r="K522" s="629">
        <v>13389.8</v>
      </c>
      <c r="L522" s="629">
        <v>0.43181759545923631</v>
      </c>
      <c r="M522" s="629">
        <v>2677.96</v>
      </c>
      <c r="N522" s="629">
        <v>6</v>
      </c>
      <c r="O522" s="629">
        <v>16067.76</v>
      </c>
      <c r="P522" s="642">
        <v>0.51818111455108362</v>
      </c>
      <c r="Q522" s="630">
        <v>2677.96</v>
      </c>
    </row>
    <row r="523" spans="1:17" ht="14.4" customHeight="1" x14ac:dyDescent="0.3">
      <c r="A523" s="625" t="s">
        <v>525</v>
      </c>
      <c r="B523" s="626" t="s">
        <v>5822</v>
      </c>
      <c r="C523" s="626" t="s">
        <v>5195</v>
      </c>
      <c r="D523" s="626" t="s">
        <v>5924</v>
      </c>
      <c r="E523" s="626" t="s">
        <v>5390</v>
      </c>
      <c r="F523" s="629">
        <v>1</v>
      </c>
      <c r="G523" s="629">
        <v>1166</v>
      </c>
      <c r="H523" s="629">
        <v>1</v>
      </c>
      <c r="I523" s="629">
        <v>1166</v>
      </c>
      <c r="J523" s="629"/>
      <c r="K523" s="629"/>
      <c r="L523" s="629"/>
      <c r="M523" s="629"/>
      <c r="N523" s="629"/>
      <c r="O523" s="629"/>
      <c r="P523" s="642"/>
      <c r="Q523" s="630"/>
    </row>
    <row r="524" spans="1:17" ht="14.4" customHeight="1" x14ac:dyDescent="0.3">
      <c r="A524" s="625" t="s">
        <v>525</v>
      </c>
      <c r="B524" s="626" t="s">
        <v>5822</v>
      </c>
      <c r="C524" s="626" t="s">
        <v>5195</v>
      </c>
      <c r="D524" s="626" t="s">
        <v>5392</v>
      </c>
      <c r="E524" s="626" t="s">
        <v>5393</v>
      </c>
      <c r="F524" s="629">
        <v>1</v>
      </c>
      <c r="G524" s="629">
        <v>3236</v>
      </c>
      <c r="H524" s="629">
        <v>1</v>
      </c>
      <c r="I524" s="629">
        <v>3236</v>
      </c>
      <c r="J524" s="629">
        <v>3</v>
      </c>
      <c r="K524" s="629">
        <v>10061.01</v>
      </c>
      <c r="L524" s="629">
        <v>3.1090883807169347</v>
      </c>
      <c r="M524" s="629">
        <v>3353.67</v>
      </c>
      <c r="N524" s="629">
        <v>4</v>
      </c>
      <c r="O524" s="629">
        <v>13414.68</v>
      </c>
      <c r="P524" s="642">
        <v>4.1454511742892457</v>
      </c>
      <c r="Q524" s="630">
        <v>3353.67</v>
      </c>
    </row>
    <row r="525" spans="1:17" ht="14.4" customHeight="1" x14ac:dyDescent="0.3">
      <c r="A525" s="625" t="s">
        <v>525</v>
      </c>
      <c r="B525" s="626" t="s">
        <v>5822</v>
      </c>
      <c r="C525" s="626" t="s">
        <v>5195</v>
      </c>
      <c r="D525" s="626" t="s">
        <v>5925</v>
      </c>
      <c r="E525" s="626" t="s">
        <v>5395</v>
      </c>
      <c r="F525" s="629"/>
      <c r="G525" s="629"/>
      <c r="H525" s="629"/>
      <c r="I525" s="629"/>
      <c r="J525" s="629">
        <v>2</v>
      </c>
      <c r="K525" s="629">
        <v>28006.7</v>
      </c>
      <c r="L525" s="629"/>
      <c r="M525" s="629">
        <v>14003.35</v>
      </c>
      <c r="N525" s="629"/>
      <c r="O525" s="629"/>
      <c r="P525" s="642"/>
      <c r="Q525" s="630"/>
    </row>
    <row r="526" spans="1:17" ht="14.4" customHeight="1" x14ac:dyDescent="0.3">
      <c r="A526" s="625" t="s">
        <v>525</v>
      </c>
      <c r="B526" s="626" t="s">
        <v>5822</v>
      </c>
      <c r="C526" s="626" t="s">
        <v>5195</v>
      </c>
      <c r="D526" s="626" t="s">
        <v>5394</v>
      </c>
      <c r="E526" s="626" t="s">
        <v>5395</v>
      </c>
      <c r="F526" s="629"/>
      <c r="G526" s="629"/>
      <c r="H526" s="629"/>
      <c r="I526" s="629"/>
      <c r="J526" s="629">
        <v>1</v>
      </c>
      <c r="K526" s="629">
        <v>4150</v>
      </c>
      <c r="L526" s="629"/>
      <c r="M526" s="629">
        <v>4150</v>
      </c>
      <c r="N526" s="629"/>
      <c r="O526" s="629"/>
      <c r="P526" s="642"/>
      <c r="Q526" s="630"/>
    </row>
    <row r="527" spans="1:17" ht="14.4" customHeight="1" x14ac:dyDescent="0.3">
      <c r="A527" s="625" t="s">
        <v>525</v>
      </c>
      <c r="B527" s="626" t="s">
        <v>5822</v>
      </c>
      <c r="C527" s="626" t="s">
        <v>5195</v>
      </c>
      <c r="D527" s="626" t="s">
        <v>5926</v>
      </c>
      <c r="E527" s="626" t="s">
        <v>5390</v>
      </c>
      <c r="F527" s="629">
        <v>2</v>
      </c>
      <c r="G527" s="629">
        <v>17356</v>
      </c>
      <c r="H527" s="629">
        <v>1</v>
      </c>
      <c r="I527" s="629">
        <v>8678</v>
      </c>
      <c r="J527" s="629"/>
      <c r="K527" s="629"/>
      <c r="L527" s="629"/>
      <c r="M527" s="629"/>
      <c r="N527" s="629"/>
      <c r="O527" s="629"/>
      <c r="P527" s="642"/>
      <c r="Q527" s="630"/>
    </row>
    <row r="528" spans="1:17" ht="14.4" customHeight="1" x14ac:dyDescent="0.3">
      <c r="A528" s="625" t="s">
        <v>525</v>
      </c>
      <c r="B528" s="626" t="s">
        <v>5822</v>
      </c>
      <c r="C528" s="626" t="s">
        <v>5195</v>
      </c>
      <c r="D528" s="626" t="s">
        <v>5927</v>
      </c>
      <c r="E528" s="626" t="s">
        <v>5928</v>
      </c>
      <c r="F528" s="629">
        <v>1</v>
      </c>
      <c r="G528" s="629">
        <v>4618</v>
      </c>
      <c r="H528" s="629">
        <v>1</v>
      </c>
      <c r="I528" s="629">
        <v>4618</v>
      </c>
      <c r="J528" s="629"/>
      <c r="K528" s="629"/>
      <c r="L528" s="629"/>
      <c r="M528" s="629"/>
      <c r="N528" s="629"/>
      <c r="O528" s="629"/>
      <c r="P528" s="642"/>
      <c r="Q528" s="630"/>
    </row>
    <row r="529" spans="1:17" ht="14.4" customHeight="1" x14ac:dyDescent="0.3">
      <c r="A529" s="625" t="s">
        <v>525</v>
      </c>
      <c r="B529" s="626" t="s">
        <v>5822</v>
      </c>
      <c r="C529" s="626" t="s">
        <v>5195</v>
      </c>
      <c r="D529" s="626" t="s">
        <v>5929</v>
      </c>
      <c r="E529" s="626" t="s">
        <v>5930</v>
      </c>
      <c r="F529" s="629"/>
      <c r="G529" s="629"/>
      <c r="H529" s="629"/>
      <c r="I529" s="629"/>
      <c r="J529" s="629">
        <v>1</v>
      </c>
      <c r="K529" s="629">
        <v>4618</v>
      </c>
      <c r="L529" s="629"/>
      <c r="M529" s="629">
        <v>4618</v>
      </c>
      <c r="N529" s="629"/>
      <c r="O529" s="629"/>
      <c r="P529" s="642"/>
      <c r="Q529" s="630"/>
    </row>
    <row r="530" spans="1:17" ht="14.4" customHeight="1" x14ac:dyDescent="0.3">
      <c r="A530" s="625" t="s">
        <v>525</v>
      </c>
      <c r="B530" s="626" t="s">
        <v>5822</v>
      </c>
      <c r="C530" s="626" t="s">
        <v>5195</v>
      </c>
      <c r="D530" s="626" t="s">
        <v>5400</v>
      </c>
      <c r="E530" s="626" t="s">
        <v>5401</v>
      </c>
      <c r="F530" s="629">
        <v>8</v>
      </c>
      <c r="G530" s="629">
        <v>36096</v>
      </c>
      <c r="H530" s="629">
        <v>1</v>
      </c>
      <c r="I530" s="629">
        <v>4512</v>
      </c>
      <c r="J530" s="629">
        <v>4</v>
      </c>
      <c r="K530" s="629">
        <v>18704</v>
      </c>
      <c r="L530" s="629">
        <v>0.51817375886524819</v>
      </c>
      <c r="M530" s="629">
        <v>4676</v>
      </c>
      <c r="N530" s="629">
        <v>2</v>
      </c>
      <c r="O530" s="629">
        <v>9352</v>
      </c>
      <c r="P530" s="642">
        <v>0.2590868794326241</v>
      </c>
      <c r="Q530" s="630">
        <v>4676</v>
      </c>
    </row>
    <row r="531" spans="1:17" ht="14.4" customHeight="1" x14ac:dyDescent="0.3">
      <c r="A531" s="625" t="s">
        <v>525</v>
      </c>
      <c r="B531" s="626" t="s">
        <v>5822</v>
      </c>
      <c r="C531" s="626" t="s">
        <v>5195</v>
      </c>
      <c r="D531" s="626" t="s">
        <v>5402</v>
      </c>
      <c r="E531" s="626" t="s">
        <v>5401</v>
      </c>
      <c r="F531" s="629">
        <v>1</v>
      </c>
      <c r="G531" s="629">
        <v>5056</v>
      </c>
      <c r="H531" s="629">
        <v>1</v>
      </c>
      <c r="I531" s="629">
        <v>5056</v>
      </c>
      <c r="J531" s="629"/>
      <c r="K531" s="629"/>
      <c r="L531" s="629"/>
      <c r="M531" s="629"/>
      <c r="N531" s="629">
        <v>1</v>
      </c>
      <c r="O531" s="629">
        <v>5239</v>
      </c>
      <c r="P531" s="642">
        <v>1.0361946202531647</v>
      </c>
      <c r="Q531" s="630">
        <v>5239</v>
      </c>
    </row>
    <row r="532" spans="1:17" ht="14.4" customHeight="1" x14ac:dyDescent="0.3">
      <c r="A532" s="625" t="s">
        <v>525</v>
      </c>
      <c r="B532" s="626" t="s">
        <v>5822</v>
      </c>
      <c r="C532" s="626" t="s">
        <v>5195</v>
      </c>
      <c r="D532" s="626" t="s">
        <v>5403</v>
      </c>
      <c r="E532" s="626" t="s">
        <v>5401</v>
      </c>
      <c r="F532" s="629">
        <v>1</v>
      </c>
      <c r="G532" s="629">
        <v>5619</v>
      </c>
      <c r="H532" s="629">
        <v>1</v>
      </c>
      <c r="I532" s="629">
        <v>5619</v>
      </c>
      <c r="J532" s="629">
        <v>2</v>
      </c>
      <c r="K532" s="629">
        <v>11442</v>
      </c>
      <c r="L532" s="629">
        <v>2.0363053924185799</v>
      </c>
      <c r="M532" s="629">
        <v>5721</v>
      </c>
      <c r="N532" s="629"/>
      <c r="O532" s="629"/>
      <c r="P532" s="642"/>
      <c r="Q532" s="630"/>
    </row>
    <row r="533" spans="1:17" ht="14.4" customHeight="1" x14ac:dyDescent="0.3">
      <c r="A533" s="625" t="s">
        <v>525</v>
      </c>
      <c r="B533" s="626" t="s">
        <v>5822</v>
      </c>
      <c r="C533" s="626" t="s">
        <v>5195</v>
      </c>
      <c r="D533" s="626" t="s">
        <v>5405</v>
      </c>
      <c r="E533" s="626" t="s">
        <v>5406</v>
      </c>
      <c r="F533" s="629">
        <v>40</v>
      </c>
      <c r="G533" s="629">
        <v>22880</v>
      </c>
      <c r="H533" s="629">
        <v>1</v>
      </c>
      <c r="I533" s="629">
        <v>572</v>
      </c>
      <c r="J533" s="629">
        <v>24</v>
      </c>
      <c r="K533" s="629">
        <v>14128</v>
      </c>
      <c r="L533" s="629">
        <v>0.61748251748251748</v>
      </c>
      <c r="M533" s="629">
        <v>588.66666666666663</v>
      </c>
      <c r="N533" s="629">
        <v>16</v>
      </c>
      <c r="O533" s="629">
        <v>9472</v>
      </c>
      <c r="P533" s="642">
        <v>0.41398601398601398</v>
      </c>
      <c r="Q533" s="630">
        <v>592</v>
      </c>
    </row>
    <row r="534" spans="1:17" ht="14.4" customHeight="1" x14ac:dyDescent="0.3">
      <c r="A534" s="625" t="s">
        <v>525</v>
      </c>
      <c r="B534" s="626" t="s">
        <v>5822</v>
      </c>
      <c r="C534" s="626" t="s">
        <v>5195</v>
      </c>
      <c r="D534" s="626" t="s">
        <v>5407</v>
      </c>
      <c r="E534" s="626" t="s">
        <v>5408</v>
      </c>
      <c r="F534" s="629">
        <v>2</v>
      </c>
      <c r="G534" s="629">
        <v>12724</v>
      </c>
      <c r="H534" s="629">
        <v>1</v>
      </c>
      <c r="I534" s="629">
        <v>6362</v>
      </c>
      <c r="J534" s="629"/>
      <c r="K534" s="629"/>
      <c r="L534" s="629"/>
      <c r="M534" s="629"/>
      <c r="N534" s="629">
        <v>3</v>
      </c>
      <c r="O534" s="629">
        <v>19780.050000000003</v>
      </c>
      <c r="P534" s="642">
        <v>1.5545465262496072</v>
      </c>
      <c r="Q534" s="630">
        <v>6593.3500000000013</v>
      </c>
    </row>
    <row r="535" spans="1:17" ht="14.4" customHeight="1" x14ac:dyDescent="0.3">
      <c r="A535" s="625" t="s">
        <v>525</v>
      </c>
      <c r="B535" s="626" t="s">
        <v>5822</v>
      </c>
      <c r="C535" s="626" t="s">
        <v>5195</v>
      </c>
      <c r="D535" s="626" t="s">
        <v>5409</v>
      </c>
      <c r="E535" s="626" t="s">
        <v>5408</v>
      </c>
      <c r="F535" s="629">
        <v>5</v>
      </c>
      <c r="G535" s="629">
        <v>20395</v>
      </c>
      <c r="H535" s="629">
        <v>1</v>
      </c>
      <c r="I535" s="629">
        <v>4079</v>
      </c>
      <c r="J535" s="629">
        <v>1</v>
      </c>
      <c r="K535" s="629">
        <v>4227.33</v>
      </c>
      <c r="L535" s="629">
        <v>0.20727286099534198</v>
      </c>
      <c r="M535" s="629">
        <v>4227.33</v>
      </c>
      <c r="N535" s="629">
        <v>4</v>
      </c>
      <c r="O535" s="629">
        <v>16909.32</v>
      </c>
      <c r="P535" s="642">
        <v>0.82909144398136791</v>
      </c>
      <c r="Q535" s="630">
        <v>4227.33</v>
      </c>
    </row>
    <row r="536" spans="1:17" ht="14.4" customHeight="1" x14ac:dyDescent="0.3">
      <c r="A536" s="625" t="s">
        <v>525</v>
      </c>
      <c r="B536" s="626" t="s">
        <v>5822</v>
      </c>
      <c r="C536" s="626" t="s">
        <v>5195</v>
      </c>
      <c r="D536" s="626" t="s">
        <v>5410</v>
      </c>
      <c r="E536" s="626" t="s">
        <v>5408</v>
      </c>
      <c r="F536" s="629">
        <v>4</v>
      </c>
      <c r="G536" s="629">
        <v>7638</v>
      </c>
      <c r="H536" s="629">
        <v>1</v>
      </c>
      <c r="I536" s="629">
        <v>1909.5</v>
      </c>
      <c r="J536" s="629">
        <v>2</v>
      </c>
      <c r="K536" s="629">
        <v>3957.88</v>
      </c>
      <c r="L536" s="629">
        <v>0.51818277035873261</v>
      </c>
      <c r="M536" s="629">
        <v>1978.94</v>
      </c>
      <c r="N536" s="629">
        <v>2</v>
      </c>
      <c r="O536" s="629">
        <v>3957.88</v>
      </c>
      <c r="P536" s="642">
        <v>0.51818277035873261</v>
      </c>
      <c r="Q536" s="630">
        <v>1978.94</v>
      </c>
    </row>
    <row r="537" spans="1:17" ht="14.4" customHeight="1" x14ac:dyDescent="0.3">
      <c r="A537" s="625" t="s">
        <v>525</v>
      </c>
      <c r="B537" s="626" t="s">
        <v>5822</v>
      </c>
      <c r="C537" s="626" t="s">
        <v>5195</v>
      </c>
      <c r="D537" s="626" t="s">
        <v>5411</v>
      </c>
      <c r="E537" s="626" t="s">
        <v>5412</v>
      </c>
      <c r="F537" s="629">
        <v>8</v>
      </c>
      <c r="G537" s="629">
        <v>101056</v>
      </c>
      <c r="H537" s="629">
        <v>1</v>
      </c>
      <c r="I537" s="629">
        <v>12632</v>
      </c>
      <c r="J537" s="629">
        <v>10</v>
      </c>
      <c r="K537" s="629">
        <v>130910</v>
      </c>
      <c r="L537" s="629">
        <v>1.2954203609879671</v>
      </c>
      <c r="M537" s="629">
        <v>13091</v>
      </c>
      <c r="N537" s="629">
        <v>10</v>
      </c>
      <c r="O537" s="629">
        <v>130910</v>
      </c>
      <c r="P537" s="642">
        <v>1.2954203609879671</v>
      </c>
      <c r="Q537" s="630">
        <v>13091</v>
      </c>
    </row>
    <row r="538" spans="1:17" ht="14.4" customHeight="1" x14ac:dyDescent="0.3">
      <c r="A538" s="625" t="s">
        <v>525</v>
      </c>
      <c r="B538" s="626" t="s">
        <v>5822</v>
      </c>
      <c r="C538" s="626" t="s">
        <v>5195</v>
      </c>
      <c r="D538" s="626" t="s">
        <v>5413</v>
      </c>
      <c r="E538" s="626" t="s">
        <v>5414</v>
      </c>
      <c r="F538" s="629">
        <v>2</v>
      </c>
      <c r="G538" s="629">
        <v>94918</v>
      </c>
      <c r="H538" s="629">
        <v>1</v>
      </c>
      <c r="I538" s="629">
        <v>47459</v>
      </c>
      <c r="J538" s="629">
        <v>2</v>
      </c>
      <c r="K538" s="629">
        <v>98369.56</v>
      </c>
      <c r="L538" s="629">
        <v>1.0363635980530563</v>
      </c>
      <c r="M538" s="629">
        <v>49184.78</v>
      </c>
      <c r="N538" s="629">
        <v>1</v>
      </c>
      <c r="O538" s="629">
        <v>49184.78</v>
      </c>
      <c r="P538" s="642">
        <v>0.51818179902652817</v>
      </c>
      <c r="Q538" s="630">
        <v>49184.78</v>
      </c>
    </row>
    <row r="539" spans="1:17" ht="14.4" customHeight="1" x14ac:dyDescent="0.3">
      <c r="A539" s="625" t="s">
        <v>525</v>
      </c>
      <c r="B539" s="626" t="s">
        <v>5822</v>
      </c>
      <c r="C539" s="626" t="s">
        <v>5195</v>
      </c>
      <c r="D539" s="626" t="s">
        <v>5931</v>
      </c>
      <c r="E539" s="626" t="s">
        <v>5416</v>
      </c>
      <c r="F539" s="629">
        <v>8</v>
      </c>
      <c r="G539" s="629">
        <v>16232</v>
      </c>
      <c r="H539" s="629">
        <v>1</v>
      </c>
      <c r="I539" s="629">
        <v>2029</v>
      </c>
      <c r="J539" s="629"/>
      <c r="K539" s="629"/>
      <c r="L539" s="629"/>
      <c r="M539" s="629"/>
      <c r="N539" s="629"/>
      <c r="O539" s="629"/>
      <c r="P539" s="642"/>
      <c r="Q539" s="630"/>
    </row>
    <row r="540" spans="1:17" ht="14.4" customHeight="1" x14ac:dyDescent="0.3">
      <c r="A540" s="625" t="s">
        <v>525</v>
      </c>
      <c r="B540" s="626" t="s">
        <v>5822</v>
      </c>
      <c r="C540" s="626" t="s">
        <v>5195</v>
      </c>
      <c r="D540" s="626" t="s">
        <v>5415</v>
      </c>
      <c r="E540" s="626" t="s">
        <v>5416</v>
      </c>
      <c r="F540" s="629">
        <v>18</v>
      </c>
      <c r="G540" s="629">
        <v>44694</v>
      </c>
      <c r="H540" s="629">
        <v>1</v>
      </c>
      <c r="I540" s="629">
        <v>2483</v>
      </c>
      <c r="J540" s="629">
        <v>9</v>
      </c>
      <c r="K540" s="629">
        <v>23159.61</v>
      </c>
      <c r="L540" s="629">
        <v>0.51818163511880788</v>
      </c>
      <c r="M540" s="629">
        <v>2573.29</v>
      </c>
      <c r="N540" s="629">
        <v>8</v>
      </c>
      <c r="O540" s="629">
        <v>20586.32</v>
      </c>
      <c r="P540" s="642">
        <v>0.4606058978833848</v>
      </c>
      <c r="Q540" s="630">
        <v>2573.29</v>
      </c>
    </row>
    <row r="541" spans="1:17" ht="14.4" customHeight="1" x14ac:dyDescent="0.3">
      <c r="A541" s="625" t="s">
        <v>525</v>
      </c>
      <c r="B541" s="626" t="s">
        <v>5822</v>
      </c>
      <c r="C541" s="626" t="s">
        <v>5195</v>
      </c>
      <c r="D541" s="626" t="s">
        <v>5417</v>
      </c>
      <c r="E541" s="626" t="s">
        <v>5418</v>
      </c>
      <c r="F541" s="629"/>
      <c r="G541" s="629"/>
      <c r="H541" s="629"/>
      <c r="I541" s="629"/>
      <c r="J541" s="629"/>
      <c r="K541" s="629"/>
      <c r="L541" s="629"/>
      <c r="M541" s="629"/>
      <c r="N541" s="629">
        <v>2</v>
      </c>
      <c r="O541" s="629">
        <v>6960</v>
      </c>
      <c r="P541" s="642"/>
      <c r="Q541" s="630">
        <v>3480</v>
      </c>
    </row>
    <row r="542" spans="1:17" ht="14.4" customHeight="1" x14ac:dyDescent="0.3">
      <c r="A542" s="625" t="s">
        <v>525</v>
      </c>
      <c r="B542" s="626" t="s">
        <v>5822</v>
      </c>
      <c r="C542" s="626" t="s">
        <v>5195</v>
      </c>
      <c r="D542" s="626" t="s">
        <v>5419</v>
      </c>
      <c r="E542" s="626" t="s">
        <v>5418</v>
      </c>
      <c r="F542" s="629"/>
      <c r="G542" s="629"/>
      <c r="H542" s="629"/>
      <c r="I542" s="629"/>
      <c r="J542" s="629"/>
      <c r="K542" s="629"/>
      <c r="L542" s="629"/>
      <c r="M542" s="629"/>
      <c r="N542" s="629">
        <v>2</v>
      </c>
      <c r="O542" s="629">
        <v>13920</v>
      </c>
      <c r="P542" s="642"/>
      <c r="Q542" s="630">
        <v>6960</v>
      </c>
    </row>
    <row r="543" spans="1:17" ht="14.4" customHeight="1" x14ac:dyDescent="0.3">
      <c r="A543" s="625" t="s">
        <v>525</v>
      </c>
      <c r="B543" s="626" t="s">
        <v>5822</v>
      </c>
      <c r="C543" s="626" t="s">
        <v>5195</v>
      </c>
      <c r="D543" s="626" t="s">
        <v>5932</v>
      </c>
      <c r="E543" s="626" t="s">
        <v>5467</v>
      </c>
      <c r="F543" s="629"/>
      <c r="G543" s="629"/>
      <c r="H543" s="629"/>
      <c r="I543" s="629"/>
      <c r="J543" s="629">
        <v>1</v>
      </c>
      <c r="K543" s="629">
        <v>26296</v>
      </c>
      <c r="L543" s="629"/>
      <c r="M543" s="629">
        <v>26296</v>
      </c>
      <c r="N543" s="629"/>
      <c r="O543" s="629"/>
      <c r="P543" s="642"/>
      <c r="Q543" s="630"/>
    </row>
    <row r="544" spans="1:17" ht="14.4" customHeight="1" x14ac:dyDescent="0.3">
      <c r="A544" s="625" t="s">
        <v>525</v>
      </c>
      <c r="B544" s="626" t="s">
        <v>5822</v>
      </c>
      <c r="C544" s="626" t="s">
        <v>5195</v>
      </c>
      <c r="D544" s="626" t="s">
        <v>5933</v>
      </c>
      <c r="E544" s="626" t="s">
        <v>5467</v>
      </c>
      <c r="F544" s="629"/>
      <c r="G544" s="629"/>
      <c r="H544" s="629"/>
      <c r="I544" s="629"/>
      <c r="J544" s="629"/>
      <c r="K544" s="629"/>
      <c r="L544" s="629"/>
      <c r="M544" s="629"/>
      <c r="N544" s="629">
        <v>2</v>
      </c>
      <c r="O544" s="629">
        <v>83040</v>
      </c>
      <c r="P544" s="642"/>
      <c r="Q544" s="630">
        <v>41520</v>
      </c>
    </row>
    <row r="545" spans="1:17" ht="14.4" customHeight="1" x14ac:dyDescent="0.3">
      <c r="A545" s="625" t="s">
        <v>525</v>
      </c>
      <c r="B545" s="626" t="s">
        <v>5822</v>
      </c>
      <c r="C545" s="626" t="s">
        <v>5195</v>
      </c>
      <c r="D545" s="626" t="s">
        <v>5934</v>
      </c>
      <c r="E545" s="626" t="s">
        <v>5935</v>
      </c>
      <c r="F545" s="629">
        <v>2</v>
      </c>
      <c r="G545" s="629">
        <v>154436</v>
      </c>
      <c r="H545" s="629">
        <v>1</v>
      </c>
      <c r="I545" s="629">
        <v>77218</v>
      </c>
      <c r="J545" s="629">
        <v>8</v>
      </c>
      <c r="K545" s="629">
        <v>640207.43999999994</v>
      </c>
      <c r="L545" s="629">
        <v>4.1454546867310729</v>
      </c>
      <c r="M545" s="629">
        <v>80025.929999999993</v>
      </c>
      <c r="N545" s="629">
        <v>2</v>
      </c>
      <c r="O545" s="629">
        <v>160051.85999999999</v>
      </c>
      <c r="P545" s="642">
        <v>1.0363636716827682</v>
      </c>
      <c r="Q545" s="630">
        <v>80025.929999999993</v>
      </c>
    </row>
    <row r="546" spans="1:17" ht="14.4" customHeight="1" x14ac:dyDescent="0.3">
      <c r="A546" s="625" t="s">
        <v>525</v>
      </c>
      <c r="B546" s="626" t="s">
        <v>5822</v>
      </c>
      <c r="C546" s="626" t="s">
        <v>5195</v>
      </c>
      <c r="D546" s="626" t="s">
        <v>5426</v>
      </c>
      <c r="E546" s="626" t="s">
        <v>5390</v>
      </c>
      <c r="F546" s="629"/>
      <c r="G546" s="629"/>
      <c r="H546" s="629"/>
      <c r="I546" s="629"/>
      <c r="J546" s="629">
        <v>1</v>
      </c>
      <c r="K546" s="629">
        <v>4111.25</v>
      </c>
      <c r="L546" s="629"/>
      <c r="M546" s="629">
        <v>4111.25</v>
      </c>
      <c r="N546" s="629"/>
      <c r="O546" s="629"/>
      <c r="P546" s="642"/>
      <c r="Q546" s="630"/>
    </row>
    <row r="547" spans="1:17" ht="14.4" customHeight="1" x14ac:dyDescent="0.3">
      <c r="A547" s="625" t="s">
        <v>525</v>
      </c>
      <c r="B547" s="626" t="s">
        <v>5822</v>
      </c>
      <c r="C547" s="626" t="s">
        <v>5195</v>
      </c>
      <c r="D547" s="626" t="s">
        <v>5428</v>
      </c>
      <c r="E547" s="626" t="s">
        <v>5429</v>
      </c>
      <c r="F547" s="629">
        <v>4</v>
      </c>
      <c r="G547" s="629">
        <v>7108</v>
      </c>
      <c r="H547" s="629">
        <v>1</v>
      </c>
      <c r="I547" s="629">
        <v>1777</v>
      </c>
      <c r="J547" s="629"/>
      <c r="K547" s="629"/>
      <c r="L547" s="629"/>
      <c r="M547" s="629"/>
      <c r="N547" s="629">
        <v>4</v>
      </c>
      <c r="O547" s="629">
        <v>7366.48</v>
      </c>
      <c r="P547" s="642">
        <v>1.0363646595385481</v>
      </c>
      <c r="Q547" s="630">
        <v>1841.62</v>
      </c>
    </row>
    <row r="548" spans="1:17" ht="14.4" customHeight="1" x14ac:dyDescent="0.3">
      <c r="A548" s="625" t="s">
        <v>525</v>
      </c>
      <c r="B548" s="626" t="s">
        <v>5822</v>
      </c>
      <c r="C548" s="626" t="s">
        <v>5195</v>
      </c>
      <c r="D548" s="626" t="s">
        <v>5430</v>
      </c>
      <c r="E548" s="626" t="s">
        <v>5429</v>
      </c>
      <c r="F548" s="629"/>
      <c r="G548" s="629"/>
      <c r="H548" s="629"/>
      <c r="I548" s="629"/>
      <c r="J548" s="629"/>
      <c r="K548" s="629"/>
      <c r="L548" s="629"/>
      <c r="M548" s="629"/>
      <c r="N548" s="629">
        <v>1</v>
      </c>
      <c r="O548" s="629">
        <v>16286.45</v>
      </c>
      <c r="P548" s="642"/>
      <c r="Q548" s="630">
        <v>16286.45</v>
      </c>
    </row>
    <row r="549" spans="1:17" ht="14.4" customHeight="1" x14ac:dyDescent="0.3">
      <c r="A549" s="625" t="s">
        <v>525</v>
      </c>
      <c r="B549" s="626" t="s">
        <v>5822</v>
      </c>
      <c r="C549" s="626" t="s">
        <v>5195</v>
      </c>
      <c r="D549" s="626" t="s">
        <v>5431</v>
      </c>
      <c r="E549" s="626" t="s">
        <v>5429</v>
      </c>
      <c r="F549" s="629">
        <v>1</v>
      </c>
      <c r="G549" s="629">
        <v>30037</v>
      </c>
      <c r="H549" s="629">
        <v>1</v>
      </c>
      <c r="I549" s="629">
        <v>30037</v>
      </c>
      <c r="J549" s="629"/>
      <c r="K549" s="629"/>
      <c r="L549" s="629"/>
      <c r="M549" s="629"/>
      <c r="N549" s="629"/>
      <c r="O549" s="629"/>
      <c r="P549" s="642"/>
      <c r="Q549" s="630"/>
    </row>
    <row r="550" spans="1:17" ht="14.4" customHeight="1" x14ac:dyDescent="0.3">
      <c r="A550" s="625" t="s">
        <v>525</v>
      </c>
      <c r="B550" s="626" t="s">
        <v>5822</v>
      </c>
      <c r="C550" s="626" t="s">
        <v>5195</v>
      </c>
      <c r="D550" s="626" t="s">
        <v>5432</v>
      </c>
      <c r="E550" s="626" t="s">
        <v>5433</v>
      </c>
      <c r="F550" s="629"/>
      <c r="G550" s="629"/>
      <c r="H550" s="629"/>
      <c r="I550" s="629"/>
      <c r="J550" s="629">
        <v>0</v>
      </c>
      <c r="K550" s="629">
        <v>0</v>
      </c>
      <c r="L550" s="629"/>
      <c r="M550" s="629"/>
      <c r="N550" s="629">
        <v>3</v>
      </c>
      <c r="O550" s="629">
        <v>17756.010000000002</v>
      </c>
      <c r="P550" s="642"/>
      <c r="Q550" s="630">
        <v>5918.670000000001</v>
      </c>
    </row>
    <row r="551" spans="1:17" ht="14.4" customHeight="1" x14ac:dyDescent="0.3">
      <c r="A551" s="625" t="s">
        <v>525</v>
      </c>
      <c r="B551" s="626" t="s">
        <v>5822</v>
      </c>
      <c r="C551" s="626" t="s">
        <v>5195</v>
      </c>
      <c r="D551" s="626" t="s">
        <v>5434</v>
      </c>
      <c r="E551" s="626" t="s">
        <v>5433</v>
      </c>
      <c r="F551" s="629">
        <v>2</v>
      </c>
      <c r="G551" s="629">
        <v>15992</v>
      </c>
      <c r="H551" s="629">
        <v>1</v>
      </c>
      <c r="I551" s="629">
        <v>7996</v>
      </c>
      <c r="J551" s="629"/>
      <c r="K551" s="629"/>
      <c r="L551" s="629"/>
      <c r="M551" s="629"/>
      <c r="N551" s="629"/>
      <c r="O551" s="629"/>
      <c r="P551" s="642"/>
      <c r="Q551" s="630"/>
    </row>
    <row r="552" spans="1:17" ht="14.4" customHeight="1" x14ac:dyDescent="0.3">
      <c r="A552" s="625" t="s">
        <v>525</v>
      </c>
      <c r="B552" s="626" t="s">
        <v>5822</v>
      </c>
      <c r="C552" s="626" t="s">
        <v>5195</v>
      </c>
      <c r="D552" s="626" t="s">
        <v>5435</v>
      </c>
      <c r="E552" s="626" t="s">
        <v>5433</v>
      </c>
      <c r="F552" s="629">
        <v>8</v>
      </c>
      <c r="G552" s="629">
        <v>22288</v>
      </c>
      <c r="H552" s="629">
        <v>1</v>
      </c>
      <c r="I552" s="629">
        <v>2786</v>
      </c>
      <c r="J552" s="629">
        <v>0</v>
      </c>
      <c r="K552" s="629">
        <v>0</v>
      </c>
      <c r="L552" s="629">
        <v>0</v>
      </c>
      <c r="M552" s="629"/>
      <c r="N552" s="629">
        <v>12</v>
      </c>
      <c r="O552" s="629">
        <v>34647.72</v>
      </c>
      <c r="P552" s="642">
        <v>1.554545944005743</v>
      </c>
      <c r="Q552" s="630">
        <v>2887.31</v>
      </c>
    </row>
    <row r="553" spans="1:17" ht="14.4" customHeight="1" x14ac:dyDescent="0.3">
      <c r="A553" s="625" t="s">
        <v>525</v>
      </c>
      <c r="B553" s="626" t="s">
        <v>5822</v>
      </c>
      <c r="C553" s="626" t="s">
        <v>5195</v>
      </c>
      <c r="D553" s="626" t="s">
        <v>5436</v>
      </c>
      <c r="E553" s="626" t="s">
        <v>5437</v>
      </c>
      <c r="F553" s="629">
        <v>16</v>
      </c>
      <c r="G553" s="629">
        <v>206976</v>
      </c>
      <c r="H553" s="629">
        <v>1</v>
      </c>
      <c r="I553" s="629">
        <v>12936</v>
      </c>
      <c r="J553" s="629">
        <v>4</v>
      </c>
      <c r="K553" s="629">
        <v>53625.599999999999</v>
      </c>
      <c r="L553" s="629">
        <v>0.25909090909090909</v>
      </c>
      <c r="M553" s="629">
        <v>13406.4</v>
      </c>
      <c r="N553" s="629"/>
      <c r="O553" s="629"/>
      <c r="P553" s="642"/>
      <c r="Q553" s="630"/>
    </row>
    <row r="554" spans="1:17" ht="14.4" customHeight="1" x14ac:dyDescent="0.3">
      <c r="A554" s="625" t="s">
        <v>525</v>
      </c>
      <c r="B554" s="626" t="s">
        <v>5822</v>
      </c>
      <c r="C554" s="626" t="s">
        <v>5195</v>
      </c>
      <c r="D554" s="626" t="s">
        <v>5439</v>
      </c>
      <c r="E554" s="626" t="s">
        <v>5437</v>
      </c>
      <c r="F554" s="629">
        <v>12</v>
      </c>
      <c r="G554" s="629">
        <v>24840</v>
      </c>
      <c r="H554" s="629">
        <v>1</v>
      </c>
      <c r="I554" s="629">
        <v>2070</v>
      </c>
      <c r="J554" s="629">
        <v>4</v>
      </c>
      <c r="K554" s="629">
        <v>8581.08</v>
      </c>
      <c r="L554" s="629">
        <v>0.34545410628019324</v>
      </c>
      <c r="M554" s="629">
        <v>2145.27</v>
      </c>
      <c r="N554" s="629"/>
      <c r="O554" s="629"/>
      <c r="P554" s="642"/>
      <c r="Q554" s="630"/>
    </row>
    <row r="555" spans="1:17" ht="14.4" customHeight="1" x14ac:dyDescent="0.3">
      <c r="A555" s="625" t="s">
        <v>525</v>
      </c>
      <c r="B555" s="626" t="s">
        <v>5822</v>
      </c>
      <c r="C555" s="626" t="s">
        <v>5195</v>
      </c>
      <c r="D555" s="626" t="s">
        <v>5440</v>
      </c>
      <c r="E555" s="626" t="s">
        <v>5441</v>
      </c>
      <c r="F555" s="629">
        <v>4</v>
      </c>
      <c r="G555" s="629">
        <v>26440</v>
      </c>
      <c r="H555" s="629">
        <v>1</v>
      </c>
      <c r="I555" s="629">
        <v>6610</v>
      </c>
      <c r="J555" s="629">
        <v>2</v>
      </c>
      <c r="K555" s="629">
        <v>13700.72</v>
      </c>
      <c r="L555" s="629">
        <v>0.51818154311649012</v>
      </c>
      <c r="M555" s="629">
        <v>6850.36</v>
      </c>
      <c r="N555" s="629"/>
      <c r="O555" s="629"/>
      <c r="P555" s="642"/>
      <c r="Q555" s="630"/>
    </row>
    <row r="556" spans="1:17" ht="14.4" customHeight="1" x14ac:dyDescent="0.3">
      <c r="A556" s="625" t="s">
        <v>525</v>
      </c>
      <c r="B556" s="626" t="s">
        <v>5822</v>
      </c>
      <c r="C556" s="626" t="s">
        <v>5195</v>
      </c>
      <c r="D556" s="626" t="s">
        <v>5443</v>
      </c>
      <c r="E556" s="626" t="s">
        <v>5444</v>
      </c>
      <c r="F556" s="629"/>
      <c r="G556" s="629"/>
      <c r="H556" s="629"/>
      <c r="I556" s="629"/>
      <c r="J556" s="629">
        <v>2</v>
      </c>
      <c r="K556" s="629">
        <v>9918</v>
      </c>
      <c r="L556" s="629"/>
      <c r="M556" s="629">
        <v>4959</v>
      </c>
      <c r="N556" s="629"/>
      <c r="O556" s="629"/>
      <c r="P556" s="642"/>
      <c r="Q556" s="630"/>
    </row>
    <row r="557" spans="1:17" ht="14.4" customHeight="1" x14ac:dyDescent="0.3">
      <c r="A557" s="625" t="s">
        <v>525</v>
      </c>
      <c r="B557" s="626" t="s">
        <v>5822</v>
      </c>
      <c r="C557" s="626" t="s">
        <v>5195</v>
      </c>
      <c r="D557" s="626" t="s">
        <v>5936</v>
      </c>
      <c r="E557" s="626" t="s">
        <v>5935</v>
      </c>
      <c r="F557" s="629">
        <v>1</v>
      </c>
      <c r="G557" s="629">
        <v>19590</v>
      </c>
      <c r="H557" s="629">
        <v>1</v>
      </c>
      <c r="I557" s="629">
        <v>19590</v>
      </c>
      <c r="J557" s="629">
        <v>4</v>
      </c>
      <c r="K557" s="629">
        <v>81209.440000000002</v>
      </c>
      <c r="L557" s="629">
        <v>4.1454538029606942</v>
      </c>
      <c r="M557" s="629">
        <v>20302.36</v>
      </c>
      <c r="N557" s="629">
        <v>1</v>
      </c>
      <c r="O557" s="629">
        <v>20302.36</v>
      </c>
      <c r="P557" s="642">
        <v>1.0363634507401736</v>
      </c>
      <c r="Q557" s="630">
        <v>20302.36</v>
      </c>
    </row>
    <row r="558" spans="1:17" ht="14.4" customHeight="1" x14ac:dyDescent="0.3">
      <c r="A558" s="625" t="s">
        <v>525</v>
      </c>
      <c r="B558" s="626" t="s">
        <v>5822</v>
      </c>
      <c r="C558" s="626" t="s">
        <v>5195</v>
      </c>
      <c r="D558" s="626" t="s">
        <v>5454</v>
      </c>
      <c r="E558" s="626" t="s">
        <v>5455</v>
      </c>
      <c r="F558" s="629"/>
      <c r="G558" s="629"/>
      <c r="H558" s="629"/>
      <c r="I558" s="629"/>
      <c r="J558" s="629">
        <v>4</v>
      </c>
      <c r="K558" s="629">
        <v>32532</v>
      </c>
      <c r="L558" s="629"/>
      <c r="M558" s="629">
        <v>8133</v>
      </c>
      <c r="N558" s="629">
        <v>30</v>
      </c>
      <c r="O558" s="629">
        <v>243990</v>
      </c>
      <c r="P558" s="642"/>
      <c r="Q558" s="630">
        <v>8133</v>
      </c>
    </row>
    <row r="559" spans="1:17" ht="14.4" customHeight="1" x14ac:dyDescent="0.3">
      <c r="A559" s="625" t="s">
        <v>525</v>
      </c>
      <c r="B559" s="626" t="s">
        <v>5822</v>
      </c>
      <c r="C559" s="626" t="s">
        <v>5195</v>
      </c>
      <c r="D559" s="626" t="s">
        <v>5458</v>
      </c>
      <c r="E559" s="626" t="s">
        <v>5455</v>
      </c>
      <c r="F559" s="629"/>
      <c r="G559" s="629"/>
      <c r="H559" s="629"/>
      <c r="I559" s="629"/>
      <c r="J559" s="629">
        <v>7</v>
      </c>
      <c r="K559" s="629">
        <v>39640</v>
      </c>
      <c r="L559" s="629"/>
      <c r="M559" s="629">
        <v>5662.8571428571431</v>
      </c>
      <c r="N559" s="629">
        <v>14</v>
      </c>
      <c r="O559" s="629">
        <v>80486</v>
      </c>
      <c r="P559" s="642"/>
      <c r="Q559" s="630">
        <v>5749</v>
      </c>
    </row>
    <row r="560" spans="1:17" ht="14.4" customHeight="1" x14ac:dyDescent="0.3">
      <c r="A560" s="625" t="s">
        <v>525</v>
      </c>
      <c r="B560" s="626" t="s">
        <v>5822</v>
      </c>
      <c r="C560" s="626" t="s">
        <v>5195</v>
      </c>
      <c r="D560" s="626" t="s">
        <v>5459</v>
      </c>
      <c r="E560" s="626" t="s">
        <v>5457</v>
      </c>
      <c r="F560" s="629"/>
      <c r="G560" s="629"/>
      <c r="H560" s="629"/>
      <c r="I560" s="629"/>
      <c r="J560" s="629">
        <v>23</v>
      </c>
      <c r="K560" s="629">
        <v>61561</v>
      </c>
      <c r="L560" s="629"/>
      <c r="M560" s="629">
        <v>2676.5652173913045</v>
      </c>
      <c r="N560" s="629">
        <v>30</v>
      </c>
      <c r="O560" s="629">
        <v>81660</v>
      </c>
      <c r="P560" s="642"/>
      <c r="Q560" s="630">
        <v>2722</v>
      </c>
    </row>
    <row r="561" spans="1:17" ht="14.4" customHeight="1" x14ac:dyDescent="0.3">
      <c r="A561" s="625" t="s">
        <v>525</v>
      </c>
      <c r="B561" s="626" t="s">
        <v>5822</v>
      </c>
      <c r="C561" s="626" t="s">
        <v>5195</v>
      </c>
      <c r="D561" s="626" t="s">
        <v>5460</v>
      </c>
      <c r="E561" s="626" t="s">
        <v>5461</v>
      </c>
      <c r="F561" s="629"/>
      <c r="G561" s="629"/>
      <c r="H561" s="629"/>
      <c r="I561" s="629"/>
      <c r="J561" s="629">
        <v>5</v>
      </c>
      <c r="K561" s="629">
        <v>31868.2</v>
      </c>
      <c r="L561" s="629"/>
      <c r="M561" s="629">
        <v>6373.64</v>
      </c>
      <c r="N561" s="629"/>
      <c r="O561" s="629"/>
      <c r="P561" s="642"/>
      <c r="Q561" s="630"/>
    </row>
    <row r="562" spans="1:17" ht="14.4" customHeight="1" x14ac:dyDescent="0.3">
      <c r="A562" s="625" t="s">
        <v>525</v>
      </c>
      <c r="B562" s="626" t="s">
        <v>5822</v>
      </c>
      <c r="C562" s="626" t="s">
        <v>5195</v>
      </c>
      <c r="D562" s="626" t="s">
        <v>5462</v>
      </c>
      <c r="E562" s="626" t="s">
        <v>5461</v>
      </c>
      <c r="F562" s="629"/>
      <c r="G562" s="629"/>
      <c r="H562" s="629"/>
      <c r="I562" s="629"/>
      <c r="J562" s="629">
        <v>26</v>
      </c>
      <c r="K562" s="629">
        <v>158514.5</v>
      </c>
      <c r="L562" s="629"/>
      <c r="M562" s="629">
        <v>6096.7115384615381</v>
      </c>
      <c r="N562" s="629">
        <v>13</v>
      </c>
      <c r="O562" s="629">
        <v>80122.25</v>
      </c>
      <c r="P562" s="642"/>
      <c r="Q562" s="630">
        <v>6163.25</v>
      </c>
    </row>
    <row r="563" spans="1:17" ht="14.4" customHeight="1" x14ac:dyDescent="0.3">
      <c r="A563" s="625" t="s">
        <v>525</v>
      </c>
      <c r="B563" s="626" t="s">
        <v>5822</v>
      </c>
      <c r="C563" s="626" t="s">
        <v>5195</v>
      </c>
      <c r="D563" s="626" t="s">
        <v>5463</v>
      </c>
      <c r="E563" s="626" t="s">
        <v>5461</v>
      </c>
      <c r="F563" s="629"/>
      <c r="G563" s="629"/>
      <c r="H563" s="629"/>
      <c r="I563" s="629"/>
      <c r="J563" s="629">
        <v>26</v>
      </c>
      <c r="K563" s="629">
        <v>27560.799999999999</v>
      </c>
      <c r="L563" s="629"/>
      <c r="M563" s="629">
        <v>1060.0307692307692</v>
      </c>
      <c r="N563" s="629">
        <v>13</v>
      </c>
      <c r="O563" s="629">
        <v>13930.8</v>
      </c>
      <c r="P563" s="642"/>
      <c r="Q563" s="630">
        <v>1071.5999999999999</v>
      </c>
    </row>
    <row r="564" spans="1:17" ht="14.4" customHeight="1" x14ac:dyDescent="0.3">
      <c r="A564" s="625" t="s">
        <v>525</v>
      </c>
      <c r="B564" s="626" t="s">
        <v>5822</v>
      </c>
      <c r="C564" s="626" t="s">
        <v>5195</v>
      </c>
      <c r="D564" s="626" t="s">
        <v>5464</v>
      </c>
      <c r="E564" s="626" t="s">
        <v>5465</v>
      </c>
      <c r="F564" s="629"/>
      <c r="G564" s="629"/>
      <c r="H564" s="629"/>
      <c r="I564" s="629"/>
      <c r="J564" s="629"/>
      <c r="K564" s="629"/>
      <c r="L564" s="629"/>
      <c r="M564" s="629"/>
      <c r="N564" s="629">
        <v>1</v>
      </c>
      <c r="O564" s="629">
        <v>17159.07</v>
      </c>
      <c r="P564" s="642"/>
      <c r="Q564" s="630">
        <v>17159.07</v>
      </c>
    </row>
    <row r="565" spans="1:17" ht="14.4" customHeight="1" x14ac:dyDescent="0.3">
      <c r="A565" s="625" t="s">
        <v>525</v>
      </c>
      <c r="B565" s="626" t="s">
        <v>5822</v>
      </c>
      <c r="C565" s="626" t="s">
        <v>5195</v>
      </c>
      <c r="D565" s="626" t="s">
        <v>5937</v>
      </c>
      <c r="E565" s="626" t="s">
        <v>5467</v>
      </c>
      <c r="F565" s="629"/>
      <c r="G565" s="629"/>
      <c r="H565" s="629"/>
      <c r="I565" s="629"/>
      <c r="J565" s="629">
        <v>1</v>
      </c>
      <c r="K565" s="629">
        <v>55245</v>
      </c>
      <c r="L565" s="629"/>
      <c r="M565" s="629">
        <v>55245</v>
      </c>
      <c r="N565" s="629"/>
      <c r="O565" s="629"/>
      <c r="P565" s="642"/>
      <c r="Q565" s="630"/>
    </row>
    <row r="566" spans="1:17" ht="14.4" customHeight="1" x14ac:dyDescent="0.3">
      <c r="A566" s="625" t="s">
        <v>525</v>
      </c>
      <c r="B566" s="626" t="s">
        <v>5822</v>
      </c>
      <c r="C566" s="626" t="s">
        <v>5195</v>
      </c>
      <c r="D566" s="626" t="s">
        <v>5466</v>
      </c>
      <c r="E566" s="626" t="s">
        <v>5467</v>
      </c>
      <c r="F566" s="629">
        <v>4</v>
      </c>
      <c r="G566" s="629">
        <v>241840</v>
      </c>
      <c r="H566" s="629">
        <v>1</v>
      </c>
      <c r="I566" s="629">
        <v>60460</v>
      </c>
      <c r="J566" s="629">
        <v>2</v>
      </c>
      <c r="K566" s="629">
        <v>125316</v>
      </c>
      <c r="L566" s="629">
        <v>0.51817730731061862</v>
      </c>
      <c r="M566" s="629">
        <v>62658</v>
      </c>
      <c r="N566" s="629">
        <v>1</v>
      </c>
      <c r="O566" s="629">
        <v>62658</v>
      </c>
      <c r="P566" s="642">
        <v>0.25908865365530931</v>
      </c>
      <c r="Q566" s="630">
        <v>62658</v>
      </c>
    </row>
    <row r="567" spans="1:17" ht="14.4" customHeight="1" x14ac:dyDescent="0.3">
      <c r="A567" s="625" t="s">
        <v>525</v>
      </c>
      <c r="B567" s="626" t="s">
        <v>5822</v>
      </c>
      <c r="C567" s="626" t="s">
        <v>5195</v>
      </c>
      <c r="D567" s="626" t="s">
        <v>5468</v>
      </c>
      <c r="E567" s="626" t="s">
        <v>5469</v>
      </c>
      <c r="F567" s="629">
        <v>8</v>
      </c>
      <c r="G567" s="629">
        <v>53240</v>
      </c>
      <c r="H567" s="629">
        <v>1</v>
      </c>
      <c r="I567" s="629">
        <v>6655</v>
      </c>
      <c r="J567" s="629">
        <v>2</v>
      </c>
      <c r="K567" s="629">
        <v>13794</v>
      </c>
      <c r="L567" s="629">
        <v>0.25909090909090909</v>
      </c>
      <c r="M567" s="629">
        <v>6897</v>
      </c>
      <c r="N567" s="629"/>
      <c r="O567" s="629"/>
      <c r="P567" s="642"/>
      <c r="Q567" s="630"/>
    </row>
    <row r="568" spans="1:17" ht="14.4" customHeight="1" x14ac:dyDescent="0.3">
      <c r="A568" s="625" t="s">
        <v>525</v>
      </c>
      <c r="B568" s="626" t="s">
        <v>5822</v>
      </c>
      <c r="C568" s="626" t="s">
        <v>5195</v>
      </c>
      <c r="D568" s="626" t="s">
        <v>5938</v>
      </c>
      <c r="E568" s="626" t="s">
        <v>5474</v>
      </c>
      <c r="F568" s="629"/>
      <c r="G568" s="629"/>
      <c r="H568" s="629"/>
      <c r="I568" s="629"/>
      <c r="J568" s="629"/>
      <c r="K568" s="629"/>
      <c r="L568" s="629"/>
      <c r="M568" s="629"/>
      <c r="N568" s="629">
        <v>1</v>
      </c>
      <c r="O568" s="629">
        <v>5059.53</v>
      </c>
      <c r="P568" s="642"/>
      <c r="Q568" s="630">
        <v>5059.53</v>
      </c>
    </row>
    <row r="569" spans="1:17" ht="14.4" customHeight="1" x14ac:dyDescent="0.3">
      <c r="A569" s="625" t="s">
        <v>525</v>
      </c>
      <c r="B569" s="626" t="s">
        <v>5822</v>
      </c>
      <c r="C569" s="626" t="s">
        <v>5195</v>
      </c>
      <c r="D569" s="626" t="s">
        <v>5473</v>
      </c>
      <c r="E569" s="626" t="s">
        <v>5474</v>
      </c>
      <c r="F569" s="629">
        <v>2</v>
      </c>
      <c r="G569" s="629">
        <v>6026</v>
      </c>
      <c r="H569" s="629">
        <v>1</v>
      </c>
      <c r="I569" s="629">
        <v>3013</v>
      </c>
      <c r="J569" s="629">
        <v>1</v>
      </c>
      <c r="K569" s="629">
        <v>3122.56</v>
      </c>
      <c r="L569" s="629">
        <v>0.51818121473614343</v>
      </c>
      <c r="M569" s="629">
        <v>3122.56</v>
      </c>
      <c r="N569" s="629">
        <v>1</v>
      </c>
      <c r="O569" s="629">
        <v>3122.56</v>
      </c>
      <c r="P569" s="642">
        <v>0.51818121473614343</v>
      </c>
      <c r="Q569" s="630">
        <v>3122.56</v>
      </c>
    </row>
    <row r="570" spans="1:17" ht="14.4" customHeight="1" x14ac:dyDescent="0.3">
      <c r="A570" s="625" t="s">
        <v>525</v>
      </c>
      <c r="B570" s="626" t="s">
        <v>5822</v>
      </c>
      <c r="C570" s="626" t="s">
        <v>5195</v>
      </c>
      <c r="D570" s="626" t="s">
        <v>5475</v>
      </c>
      <c r="E570" s="626" t="s">
        <v>5474</v>
      </c>
      <c r="F570" s="629">
        <v>1</v>
      </c>
      <c r="G570" s="629">
        <v>3409</v>
      </c>
      <c r="H570" s="629">
        <v>1</v>
      </c>
      <c r="I570" s="629">
        <v>3409</v>
      </c>
      <c r="J570" s="629"/>
      <c r="K570" s="629"/>
      <c r="L570" s="629"/>
      <c r="M570" s="629"/>
      <c r="N570" s="629"/>
      <c r="O570" s="629"/>
      <c r="P570" s="642"/>
      <c r="Q570" s="630"/>
    </row>
    <row r="571" spans="1:17" ht="14.4" customHeight="1" x14ac:dyDescent="0.3">
      <c r="A571" s="625" t="s">
        <v>525</v>
      </c>
      <c r="B571" s="626" t="s">
        <v>5822</v>
      </c>
      <c r="C571" s="626" t="s">
        <v>5195</v>
      </c>
      <c r="D571" s="626" t="s">
        <v>5476</v>
      </c>
      <c r="E571" s="626" t="s">
        <v>5474</v>
      </c>
      <c r="F571" s="629"/>
      <c r="G571" s="629"/>
      <c r="H571" s="629"/>
      <c r="I571" s="629"/>
      <c r="J571" s="629">
        <v>2</v>
      </c>
      <c r="K571" s="629">
        <v>11466.76</v>
      </c>
      <c r="L571" s="629"/>
      <c r="M571" s="629">
        <v>5733.38</v>
      </c>
      <c r="N571" s="629"/>
      <c r="O571" s="629"/>
      <c r="P571" s="642"/>
      <c r="Q571" s="630"/>
    </row>
    <row r="572" spans="1:17" ht="14.4" customHeight="1" x14ac:dyDescent="0.3">
      <c r="A572" s="625" t="s">
        <v>525</v>
      </c>
      <c r="B572" s="626" t="s">
        <v>5822</v>
      </c>
      <c r="C572" s="626" t="s">
        <v>5195</v>
      </c>
      <c r="D572" s="626" t="s">
        <v>5479</v>
      </c>
      <c r="E572" s="626" t="s">
        <v>5474</v>
      </c>
      <c r="F572" s="629">
        <v>1</v>
      </c>
      <c r="G572" s="629">
        <v>8328</v>
      </c>
      <c r="H572" s="629">
        <v>1</v>
      </c>
      <c r="I572" s="629">
        <v>8328</v>
      </c>
      <c r="J572" s="629"/>
      <c r="K572" s="629"/>
      <c r="L572" s="629"/>
      <c r="M572" s="629"/>
      <c r="N572" s="629">
        <v>2</v>
      </c>
      <c r="O572" s="629">
        <v>17261.68</v>
      </c>
      <c r="P572" s="642">
        <v>2.0727281460134486</v>
      </c>
      <c r="Q572" s="630">
        <v>8630.84</v>
      </c>
    </row>
    <row r="573" spans="1:17" ht="14.4" customHeight="1" x14ac:dyDescent="0.3">
      <c r="A573" s="625" t="s">
        <v>525</v>
      </c>
      <c r="B573" s="626" t="s">
        <v>5822</v>
      </c>
      <c r="C573" s="626" t="s">
        <v>5195</v>
      </c>
      <c r="D573" s="626" t="s">
        <v>5939</v>
      </c>
      <c r="E573" s="626" t="s">
        <v>5940</v>
      </c>
      <c r="F573" s="629">
        <v>3</v>
      </c>
      <c r="G573" s="629">
        <v>2467.1999999999998</v>
      </c>
      <c r="H573" s="629">
        <v>1</v>
      </c>
      <c r="I573" s="629">
        <v>822.4</v>
      </c>
      <c r="J573" s="629">
        <v>3</v>
      </c>
      <c r="K573" s="629">
        <v>2556.9299999999998</v>
      </c>
      <c r="L573" s="629">
        <v>1.0363691634241246</v>
      </c>
      <c r="M573" s="629">
        <v>852.31</v>
      </c>
      <c r="N573" s="629"/>
      <c r="O573" s="629"/>
      <c r="P573" s="642"/>
      <c r="Q573" s="630"/>
    </row>
    <row r="574" spans="1:17" ht="14.4" customHeight="1" x14ac:dyDescent="0.3">
      <c r="A574" s="625" t="s">
        <v>525</v>
      </c>
      <c r="B574" s="626" t="s">
        <v>5822</v>
      </c>
      <c r="C574" s="626" t="s">
        <v>5195</v>
      </c>
      <c r="D574" s="626" t="s">
        <v>5941</v>
      </c>
      <c r="E574" s="626" t="s">
        <v>5942</v>
      </c>
      <c r="F574" s="629">
        <v>1</v>
      </c>
      <c r="G574" s="629">
        <v>12421.6</v>
      </c>
      <c r="H574" s="629">
        <v>1</v>
      </c>
      <c r="I574" s="629">
        <v>12421.6</v>
      </c>
      <c r="J574" s="629"/>
      <c r="K574" s="629"/>
      <c r="L574" s="629"/>
      <c r="M574" s="629"/>
      <c r="N574" s="629"/>
      <c r="O574" s="629"/>
      <c r="P574" s="642"/>
      <c r="Q574" s="630"/>
    </row>
    <row r="575" spans="1:17" ht="14.4" customHeight="1" x14ac:dyDescent="0.3">
      <c r="A575" s="625" t="s">
        <v>525</v>
      </c>
      <c r="B575" s="626" t="s">
        <v>5822</v>
      </c>
      <c r="C575" s="626" t="s">
        <v>5195</v>
      </c>
      <c r="D575" s="626" t="s">
        <v>5943</v>
      </c>
      <c r="E575" s="626" t="s">
        <v>5944</v>
      </c>
      <c r="F575" s="629">
        <v>1</v>
      </c>
      <c r="G575" s="629">
        <v>724</v>
      </c>
      <c r="H575" s="629">
        <v>1</v>
      </c>
      <c r="I575" s="629">
        <v>724</v>
      </c>
      <c r="J575" s="629"/>
      <c r="K575" s="629"/>
      <c r="L575" s="629"/>
      <c r="M575" s="629"/>
      <c r="N575" s="629"/>
      <c r="O575" s="629"/>
      <c r="P575" s="642"/>
      <c r="Q575" s="630"/>
    </row>
    <row r="576" spans="1:17" ht="14.4" customHeight="1" x14ac:dyDescent="0.3">
      <c r="A576" s="625" t="s">
        <v>525</v>
      </c>
      <c r="B576" s="626" t="s">
        <v>5822</v>
      </c>
      <c r="C576" s="626" t="s">
        <v>5195</v>
      </c>
      <c r="D576" s="626" t="s">
        <v>5489</v>
      </c>
      <c r="E576" s="626" t="s">
        <v>5340</v>
      </c>
      <c r="F576" s="629">
        <v>0.6</v>
      </c>
      <c r="G576" s="629">
        <v>145.91999999999999</v>
      </c>
      <c r="H576" s="629">
        <v>1</v>
      </c>
      <c r="I576" s="629">
        <v>243.2</v>
      </c>
      <c r="J576" s="629"/>
      <c r="K576" s="629"/>
      <c r="L576" s="629"/>
      <c r="M576" s="629"/>
      <c r="N576" s="629"/>
      <c r="O576" s="629"/>
      <c r="P576" s="642"/>
      <c r="Q576" s="630"/>
    </row>
    <row r="577" spans="1:17" ht="14.4" customHeight="1" x14ac:dyDescent="0.3">
      <c r="A577" s="625" t="s">
        <v>525</v>
      </c>
      <c r="B577" s="626" t="s">
        <v>5822</v>
      </c>
      <c r="C577" s="626" t="s">
        <v>5195</v>
      </c>
      <c r="D577" s="626" t="s">
        <v>5490</v>
      </c>
      <c r="E577" s="626" t="s">
        <v>5340</v>
      </c>
      <c r="F577" s="629">
        <v>4</v>
      </c>
      <c r="G577" s="629">
        <v>7136</v>
      </c>
      <c r="H577" s="629">
        <v>1</v>
      </c>
      <c r="I577" s="629">
        <v>1784</v>
      </c>
      <c r="J577" s="629">
        <v>4</v>
      </c>
      <c r="K577" s="629">
        <v>7395.48</v>
      </c>
      <c r="L577" s="629">
        <v>1.0363621076233183</v>
      </c>
      <c r="M577" s="629">
        <v>1848.87</v>
      </c>
      <c r="N577" s="629">
        <v>4</v>
      </c>
      <c r="O577" s="629">
        <v>7395.48</v>
      </c>
      <c r="P577" s="642">
        <v>1.0363621076233183</v>
      </c>
      <c r="Q577" s="630">
        <v>1848.87</v>
      </c>
    </row>
    <row r="578" spans="1:17" ht="14.4" customHeight="1" x14ac:dyDescent="0.3">
      <c r="A578" s="625" t="s">
        <v>525</v>
      </c>
      <c r="B578" s="626" t="s">
        <v>5822</v>
      </c>
      <c r="C578" s="626" t="s">
        <v>5195</v>
      </c>
      <c r="D578" s="626" t="s">
        <v>5945</v>
      </c>
      <c r="E578" s="626" t="s">
        <v>5946</v>
      </c>
      <c r="F578" s="629">
        <v>1</v>
      </c>
      <c r="G578" s="629">
        <v>2300</v>
      </c>
      <c r="H578" s="629">
        <v>1</v>
      </c>
      <c r="I578" s="629">
        <v>2300</v>
      </c>
      <c r="J578" s="629"/>
      <c r="K578" s="629"/>
      <c r="L578" s="629"/>
      <c r="M578" s="629"/>
      <c r="N578" s="629"/>
      <c r="O578" s="629"/>
      <c r="P578" s="642"/>
      <c r="Q578" s="630"/>
    </row>
    <row r="579" spans="1:17" ht="14.4" customHeight="1" x14ac:dyDescent="0.3">
      <c r="A579" s="625" t="s">
        <v>525</v>
      </c>
      <c r="B579" s="626" t="s">
        <v>5822</v>
      </c>
      <c r="C579" s="626" t="s">
        <v>5195</v>
      </c>
      <c r="D579" s="626" t="s">
        <v>5947</v>
      </c>
      <c r="E579" s="626" t="s">
        <v>5948</v>
      </c>
      <c r="F579" s="629">
        <v>1</v>
      </c>
      <c r="G579" s="629">
        <v>1780</v>
      </c>
      <c r="H579" s="629">
        <v>1</v>
      </c>
      <c r="I579" s="629">
        <v>1780</v>
      </c>
      <c r="J579" s="629"/>
      <c r="K579" s="629"/>
      <c r="L579" s="629"/>
      <c r="M579" s="629"/>
      <c r="N579" s="629"/>
      <c r="O579" s="629"/>
      <c r="P579" s="642"/>
      <c r="Q579" s="630"/>
    </row>
    <row r="580" spans="1:17" ht="14.4" customHeight="1" x14ac:dyDescent="0.3">
      <c r="A580" s="625" t="s">
        <v>525</v>
      </c>
      <c r="B580" s="626" t="s">
        <v>5822</v>
      </c>
      <c r="C580" s="626" t="s">
        <v>5195</v>
      </c>
      <c r="D580" s="626" t="s">
        <v>5949</v>
      </c>
      <c r="E580" s="626" t="s">
        <v>5950</v>
      </c>
      <c r="F580" s="629">
        <v>1</v>
      </c>
      <c r="G580" s="629">
        <v>8906</v>
      </c>
      <c r="H580" s="629">
        <v>1</v>
      </c>
      <c r="I580" s="629">
        <v>8906</v>
      </c>
      <c r="J580" s="629"/>
      <c r="K580" s="629"/>
      <c r="L580" s="629"/>
      <c r="M580" s="629"/>
      <c r="N580" s="629"/>
      <c r="O580" s="629"/>
      <c r="P580" s="642"/>
      <c r="Q580" s="630"/>
    </row>
    <row r="581" spans="1:17" ht="14.4" customHeight="1" x14ac:dyDescent="0.3">
      <c r="A581" s="625" t="s">
        <v>525</v>
      </c>
      <c r="B581" s="626" t="s">
        <v>5822</v>
      </c>
      <c r="C581" s="626" t="s">
        <v>5195</v>
      </c>
      <c r="D581" s="626" t="s">
        <v>5951</v>
      </c>
      <c r="E581" s="626" t="s">
        <v>5952</v>
      </c>
      <c r="F581" s="629">
        <v>3</v>
      </c>
      <c r="G581" s="629">
        <v>8682</v>
      </c>
      <c r="H581" s="629">
        <v>1</v>
      </c>
      <c r="I581" s="629">
        <v>2894</v>
      </c>
      <c r="J581" s="629"/>
      <c r="K581" s="629"/>
      <c r="L581" s="629"/>
      <c r="M581" s="629"/>
      <c r="N581" s="629"/>
      <c r="O581" s="629"/>
      <c r="P581" s="642"/>
      <c r="Q581" s="630"/>
    </row>
    <row r="582" spans="1:17" ht="14.4" customHeight="1" x14ac:dyDescent="0.3">
      <c r="A582" s="625" t="s">
        <v>525</v>
      </c>
      <c r="B582" s="626" t="s">
        <v>5822</v>
      </c>
      <c r="C582" s="626" t="s">
        <v>5195</v>
      </c>
      <c r="D582" s="626" t="s">
        <v>5491</v>
      </c>
      <c r="E582" s="626" t="s">
        <v>5492</v>
      </c>
      <c r="F582" s="629">
        <v>2</v>
      </c>
      <c r="G582" s="629">
        <v>2750</v>
      </c>
      <c r="H582" s="629">
        <v>1</v>
      </c>
      <c r="I582" s="629">
        <v>1375</v>
      </c>
      <c r="J582" s="629"/>
      <c r="K582" s="629"/>
      <c r="L582" s="629"/>
      <c r="M582" s="629"/>
      <c r="N582" s="629"/>
      <c r="O582" s="629"/>
      <c r="P582" s="642"/>
      <c r="Q582" s="630"/>
    </row>
    <row r="583" spans="1:17" ht="14.4" customHeight="1" x14ac:dyDescent="0.3">
      <c r="A583" s="625" t="s">
        <v>525</v>
      </c>
      <c r="B583" s="626" t="s">
        <v>5822</v>
      </c>
      <c r="C583" s="626" t="s">
        <v>5195</v>
      </c>
      <c r="D583" s="626" t="s">
        <v>5953</v>
      </c>
      <c r="E583" s="626" t="s">
        <v>5954</v>
      </c>
      <c r="F583" s="629"/>
      <c r="G583" s="629"/>
      <c r="H583" s="629"/>
      <c r="I583" s="629"/>
      <c r="J583" s="629">
        <v>1</v>
      </c>
      <c r="K583" s="629">
        <v>10779.22</v>
      </c>
      <c r="L583" s="629"/>
      <c r="M583" s="629">
        <v>10779.22</v>
      </c>
      <c r="N583" s="629"/>
      <c r="O583" s="629"/>
      <c r="P583" s="642"/>
      <c r="Q583" s="630"/>
    </row>
    <row r="584" spans="1:17" ht="14.4" customHeight="1" x14ac:dyDescent="0.3">
      <c r="A584" s="625" t="s">
        <v>525</v>
      </c>
      <c r="B584" s="626" t="s">
        <v>5822</v>
      </c>
      <c r="C584" s="626" t="s">
        <v>5195</v>
      </c>
      <c r="D584" s="626" t="s">
        <v>5955</v>
      </c>
      <c r="E584" s="626" t="s">
        <v>5956</v>
      </c>
      <c r="F584" s="629"/>
      <c r="G584" s="629"/>
      <c r="H584" s="629"/>
      <c r="I584" s="629"/>
      <c r="J584" s="629">
        <v>3</v>
      </c>
      <c r="K584" s="629">
        <v>3674.94</v>
      </c>
      <c r="L584" s="629"/>
      <c r="M584" s="629">
        <v>1224.98</v>
      </c>
      <c r="N584" s="629"/>
      <c r="O584" s="629"/>
      <c r="P584" s="642"/>
      <c r="Q584" s="630"/>
    </row>
    <row r="585" spans="1:17" ht="14.4" customHeight="1" x14ac:dyDescent="0.3">
      <c r="A585" s="625" t="s">
        <v>525</v>
      </c>
      <c r="B585" s="626" t="s">
        <v>5822</v>
      </c>
      <c r="C585" s="626" t="s">
        <v>5195</v>
      </c>
      <c r="D585" s="626" t="s">
        <v>5957</v>
      </c>
      <c r="E585" s="626" t="s">
        <v>5956</v>
      </c>
      <c r="F585" s="629"/>
      <c r="G585" s="629"/>
      <c r="H585" s="629"/>
      <c r="I585" s="629"/>
      <c r="J585" s="629">
        <v>3</v>
      </c>
      <c r="K585" s="629">
        <v>5705.19</v>
      </c>
      <c r="L585" s="629"/>
      <c r="M585" s="629">
        <v>1901.7299999999998</v>
      </c>
      <c r="N585" s="629"/>
      <c r="O585" s="629"/>
      <c r="P585" s="642"/>
      <c r="Q585" s="630"/>
    </row>
    <row r="586" spans="1:17" ht="14.4" customHeight="1" x14ac:dyDescent="0.3">
      <c r="A586" s="625" t="s">
        <v>525</v>
      </c>
      <c r="B586" s="626" t="s">
        <v>5822</v>
      </c>
      <c r="C586" s="626" t="s">
        <v>5195</v>
      </c>
      <c r="D586" s="626" t="s">
        <v>5958</v>
      </c>
      <c r="E586" s="626" t="s">
        <v>5959</v>
      </c>
      <c r="F586" s="629">
        <v>1</v>
      </c>
      <c r="G586" s="629">
        <v>1560</v>
      </c>
      <c r="H586" s="629">
        <v>1</v>
      </c>
      <c r="I586" s="629">
        <v>1560</v>
      </c>
      <c r="J586" s="629"/>
      <c r="K586" s="629"/>
      <c r="L586" s="629"/>
      <c r="M586" s="629"/>
      <c r="N586" s="629"/>
      <c r="O586" s="629"/>
      <c r="P586" s="642"/>
      <c r="Q586" s="630"/>
    </row>
    <row r="587" spans="1:17" ht="14.4" customHeight="1" x14ac:dyDescent="0.3">
      <c r="A587" s="625" t="s">
        <v>525</v>
      </c>
      <c r="B587" s="626" t="s">
        <v>5822</v>
      </c>
      <c r="C587" s="626" t="s">
        <v>5195</v>
      </c>
      <c r="D587" s="626" t="s">
        <v>5960</v>
      </c>
      <c r="E587" s="626" t="s">
        <v>5961</v>
      </c>
      <c r="F587" s="629">
        <v>2</v>
      </c>
      <c r="G587" s="629">
        <v>824</v>
      </c>
      <c r="H587" s="629">
        <v>1</v>
      </c>
      <c r="I587" s="629">
        <v>412</v>
      </c>
      <c r="J587" s="629"/>
      <c r="K587" s="629"/>
      <c r="L587" s="629"/>
      <c r="M587" s="629"/>
      <c r="N587" s="629"/>
      <c r="O587" s="629"/>
      <c r="P587" s="642"/>
      <c r="Q587" s="630"/>
    </row>
    <row r="588" spans="1:17" ht="14.4" customHeight="1" x14ac:dyDescent="0.3">
      <c r="A588" s="625" t="s">
        <v>525</v>
      </c>
      <c r="B588" s="626" t="s">
        <v>5822</v>
      </c>
      <c r="C588" s="626" t="s">
        <v>5195</v>
      </c>
      <c r="D588" s="626" t="s">
        <v>5962</v>
      </c>
      <c r="E588" s="626" t="s">
        <v>5963</v>
      </c>
      <c r="F588" s="629">
        <v>2</v>
      </c>
      <c r="G588" s="629">
        <v>1032</v>
      </c>
      <c r="H588" s="629">
        <v>1</v>
      </c>
      <c r="I588" s="629">
        <v>516</v>
      </c>
      <c r="J588" s="629"/>
      <c r="K588" s="629"/>
      <c r="L588" s="629"/>
      <c r="M588" s="629"/>
      <c r="N588" s="629"/>
      <c r="O588" s="629"/>
      <c r="P588" s="642"/>
      <c r="Q588" s="630"/>
    </row>
    <row r="589" spans="1:17" ht="14.4" customHeight="1" x14ac:dyDescent="0.3">
      <c r="A589" s="625" t="s">
        <v>525</v>
      </c>
      <c r="B589" s="626" t="s">
        <v>5822</v>
      </c>
      <c r="C589" s="626" t="s">
        <v>5195</v>
      </c>
      <c r="D589" s="626" t="s">
        <v>5964</v>
      </c>
      <c r="E589" s="626" t="s">
        <v>5965</v>
      </c>
      <c r="F589" s="629">
        <v>2</v>
      </c>
      <c r="G589" s="629">
        <v>2060</v>
      </c>
      <c r="H589" s="629">
        <v>1</v>
      </c>
      <c r="I589" s="629">
        <v>1030</v>
      </c>
      <c r="J589" s="629"/>
      <c r="K589" s="629"/>
      <c r="L589" s="629"/>
      <c r="M589" s="629"/>
      <c r="N589" s="629"/>
      <c r="O589" s="629"/>
      <c r="P589" s="642"/>
      <c r="Q589" s="630"/>
    </row>
    <row r="590" spans="1:17" ht="14.4" customHeight="1" x14ac:dyDescent="0.3">
      <c r="A590" s="625" t="s">
        <v>525</v>
      </c>
      <c r="B590" s="626" t="s">
        <v>5822</v>
      </c>
      <c r="C590" s="626" t="s">
        <v>5195</v>
      </c>
      <c r="D590" s="626" t="s">
        <v>5966</v>
      </c>
      <c r="E590" s="626" t="s">
        <v>5967</v>
      </c>
      <c r="F590" s="629">
        <v>3</v>
      </c>
      <c r="G590" s="629">
        <v>3447</v>
      </c>
      <c r="H590" s="629">
        <v>1</v>
      </c>
      <c r="I590" s="629">
        <v>1149</v>
      </c>
      <c r="J590" s="629"/>
      <c r="K590" s="629"/>
      <c r="L590" s="629"/>
      <c r="M590" s="629"/>
      <c r="N590" s="629"/>
      <c r="O590" s="629"/>
      <c r="P590" s="642"/>
      <c r="Q590" s="630"/>
    </row>
    <row r="591" spans="1:17" ht="14.4" customHeight="1" x14ac:dyDescent="0.3">
      <c r="A591" s="625" t="s">
        <v>525</v>
      </c>
      <c r="B591" s="626" t="s">
        <v>5822</v>
      </c>
      <c r="C591" s="626" t="s">
        <v>5195</v>
      </c>
      <c r="D591" s="626" t="s">
        <v>5968</v>
      </c>
      <c r="E591" s="626" t="s">
        <v>5967</v>
      </c>
      <c r="F591" s="629">
        <v>2</v>
      </c>
      <c r="G591" s="629">
        <v>2366</v>
      </c>
      <c r="H591" s="629">
        <v>1</v>
      </c>
      <c r="I591" s="629">
        <v>1183</v>
      </c>
      <c r="J591" s="629"/>
      <c r="K591" s="629"/>
      <c r="L591" s="629"/>
      <c r="M591" s="629"/>
      <c r="N591" s="629"/>
      <c r="O591" s="629"/>
      <c r="P591" s="642"/>
      <c r="Q591" s="630"/>
    </row>
    <row r="592" spans="1:17" ht="14.4" customHeight="1" x14ac:dyDescent="0.3">
      <c r="A592" s="625" t="s">
        <v>525</v>
      </c>
      <c r="B592" s="626" t="s">
        <v>5822</v>
      </c>
      <c r="C592" s="626" t="s">
        <v>5195</v>
      </c>
      <c r="D592" s="626" t="s">
        <v>5969</v>
      </c>
      <c r="E592" s="626" t="s">
        <v>5967</v>
      </c>
      <c r="F592" s="629">
        <v>3</v>
      </c>
      <c r="G592" s="629">
        <v>3639</v>
      </c>
      <c r="H592" s="629">
        <v>1</v>
      </c>
      <c r="I592" s="629">
        <v>1213</v>
      </c>
      <c r="J592" s="629"/>
      <c r="K592" s="629"/>
      <c r="L592" s="629"/>
      <c r="M592" s="629"/>
      <c r="N592" s="629"/>
      <c r="O592" s="629"/>
      <c r="P592" s="642"/>
      <c r="Q592" s="630"/>
    </row>
    <row r="593" spans="1:17" ht="14.4" customHeight="1" x14ac:dyDescent="0.3">
      <c r="A593" s="625" t="s">
        <v>525</v>
      </c>
      <c r="B593" s="626" t="s">
        <v>5822</v>
      </c>
      <c r="C593" s="626" t="s">
        <v>5195</v>
      </c>
      <c r="D593" s="626" t="s">
        <v>5493</v>
      </c>
      <c r="E593" s="626" t="s">
        <v>5494</v>
      </c>
      <c r="F593" s="629"/>
      <c r="G593" s="629"/>
      <c r="H593" s="629"/>
      <c r="I593" s="629"/>
      <c r="J593" s="629">
        <v>1</v>
      </c>
      <c r="K593" s="629">
        <v>5523.82</v>
      </c>
      <c r="L593" s="629"/>
      <c r="M593" s="629">
        <v>5523.82</v>
      </c>
      <c r="N593" s="629"/>
      <c r="O593" s="629"/>
      <c r="P593" s="642"/>
      <c r="Q593" s="630"/>
    </row>
    <row r="594" spans="1:17" ht="14.4" customHeight="1" x14ac:dyDescent="0.3">
      <c r="A594" s="625" t="s">
        <v>525</v>
      </c>
      <c r="B594" s="626" t="s">
        <v>5822</v>
      </c>
      <c r="C594" s="626" t="s">
        <v>5195</v>
      </c>
      <c r="D594" s="626" t="s">
        <v>5970</v>
      </c>
      <c r="E594" s="626" t="s">
        <v>5971</v>
      </c>
      <c r="F594" s="629"/>
      <c r="G594" s="629"/>
      <c r="H594" s="629"/>
      <c r="I594" s="629"/>
      <c r="J594" s="629">
        <v>1</v>
      </c>
      <c r="K594" s="629">
        <v>8073</v>
      </c>
      <c r="L594" s="629"/>
      <c r="M594" s="629">
        <v>8073</v>
      </c>
      <c r="N594" s="629"/>
      <c r="O594" s="629"/>
      <c r="P594" s="642"/>
      <c r="Q594" s="630"/>
    </row>
    <row r="595" spans="1:17" ht="14.4" customHeight="1" x14ac:dyDescent="0.3">
      <c r="A595" s="625" t="s">
        <v>525</v>
      </c>
      <c r="B595" s="626" t="s">
        <v>5822</v>
      </c>
      <c r="C595" s="626" t="s">
        <v>5195</v>
      </c>
      <c r="D595" s="626" t="s">
        <v>5499</v>
      </c>
      <c r="E595" s="626" t="s">
        <v>5500</v>
      </c>
      <c r="F595" s="629">
        <v>7</v>
      </c>
      <c r="G595" s="629">
        <v>61229</v>
      </c>
      <c r="H595" s="629">
        <v>1</v>
      </c>
      <c r="I595" s="629">
        <v>8747</v>
      </c>
      <c r="J595" s="629">
        <v>3</v>
      </c>
      <c r="K595" s="629">
        <v>26241</v>
      </c>
      <c r="L595" s="629">
        <v>0.42857142857142855</v>
      </c>
      <c r="M595" s="629">
        <v>8747</v>
      </c>
      <c r="N595" s="629">
        <v>2</v>
      </c>
      <c r="O595" s="629">
        <v>17494</v>
      </c>
      <c r="P595" s="642">
        <v>0.2857142857142857</v>
      </c>
      <c r="Q595" s="630">
        <v>8747</v>
      </c>
    </row>
    <row r="596" spans="1:17" ht="14.4" customHeight="1" x14ac:dyDescent="0.3">
      <c r="A596" s="625" t="s">
        <v>525</v>
      </c>
      <c r="B596" s="626" t="s">
        <v>5822</v>
      </c>
      <c r="C596" s="626" t="s">
        <v>5195</v>
      </c>
      <c r="D596" s="626" t="s">
        <v>5501</v>
      </c>
      <c r="E596" s="626" t="s">
        <v>5500</v>
      </c>
      <c r="F596" s="629">
        <v>9</v>
      </c>
      <c r="G596" s="629">
        <v>50490</v>
      </c>
      <c r="H596" s="629">
        <v>1</v>
      </c>
      <c r="I596" s="629">
        <v>5610</v>
      </c>
      <c r="J596" s="629"/>
      <c r="K596" s="629"/>
      <c r="L596" s="629"/>
      <c r="M596" s="629"/>
      <c r="N596" s="629">
        <v>4</v>
      </c>
      <c r="O596" s="629">
        <v>22440</v>
      </c>
      <c r="P596" s="642">
        <v>0.44444444444444442</v>
      </c>
      <c r="Q596" s="630">
        <v>5610</v>
      </c>
    </row>
    <row r="597" spans="1:17" ht="14.4" customHeight="1" x14ac:dyDescent="0.3">
      <c r="A597" s="625" t="s">
        <v>525</v>
      </c>
      <c r="B597" s="626" t="s">
        <v>5822</v>
      </c>
      <c r="C597" s="626" t="s">
        <v>5195</v>
      </c>
      <c r="D597" s="626" t="s">
        <v>5972</v>
      </c>
      <c r="E597" s="626" t="s">
        <v>5500</v>
      </c>
      <c r="F597" s="629">
        <v>1</v>
      </c>
      <c r="G597" s="629">
        <v>7973</v>
      </c>
      <c r="H597" s="629">
        <v>1</v>
      </c>
      <c r="I597" s="629">
        <v>7973</v>
      </c>
      <c r="J597" s="629">
        <v>1</v>
      </c>
      <c r="K597" s="629">
        <v>7973</v>
      </c>
      <c r="L597" s="629">
        <v>1</v>
      </c>
      <c r="M597" s="629">
        <v>7973</v>
      </c>
      <c r="N597" s="629"/>
      <c r="O597" s="629"/>
      <c r="P597" s="642"/>
      <c r="Q597" s="630"/>
    </row>
    <row r="598" spans="1:17" ht="14.4" customHeight="1" x14ac:dyDescent="0.3">
      <c r="A598" s="625" t="s">
        <v>525</v>
      </c>
      <c r="B598" s="626" t="s">
        <v>5822</v>
      </c>
      <c r="C598" s="626" t="s">
        <v>5195</v>
      </c>
      <c r="D598" s="626" t="s">
        <v>5502</v>
      </c>
      <c r="E598" s="626" t="s">
        <v>5500</v>
      </c>
      <c r="F598" s="629">
        <v>9</v>
      </c>
      <c r="G598" s="629">
        <v>55386</v>
      </c>
      <c r="H598" s="629">
        <v>1</v>
      </c>
      <c r="I598" s="629">
        <v>6154</v>
      </c>
      <c r="J598" s="629"/>
      <c r="K598" s="629"/>
      <c r="L598" s="629"/>
      <c r="M598" s="629"/>
      <c r="N598" s="629">
        <v>4</v>
      </c>
      <c r="O598" s="629">
        <v>24616</v>
      </c>
      <c r="P598" s="642">
        <v>0.44444444444444442</v>
      </c>
      <c r="Q598" s="630">
        <v>6154</v>
      </c>
    </row>
    <row r="599" spans="1:17" ht="14.4" customHeight="1" x14ac:dyDescent="0.3">
      <c r="A599" s="625" t="s">
        <v>525</v>
      </c>
      <c r="B599" s="626" t="s">
        <v>5822</v>
      </c>
      <c r="C599" s="626" t="s">
        <v>5195</v>
      </c>
      <c r="D599" s="626" t="s">
        <v>5503</v>
      </c>
      <c r="E599" s="626" t="s">
        <v>5504</v>
      </c>
      <c r="F599" s="629">
        <v>24</v>
      </c>
      <c r="G599" s="629">
        <v>70344</v>
      </c>
      <c r="H599" s="629">
        <v>1</v>
      </c>
      <c r="I599" s="629">
        <v>2931</v>
      </c>
      <c r="J599" s="629"/>
      <c r="K599" s="629"/>
      <c r="L599" s="629"/>
      <c r="M599" s="629"/>
      <c r="N599" s="629"/>
      <c r="O599" s="629"/>
      <c r="P599" s="642"/>
      <c r="Q599" s="630"/>
    </row>
    <row r="600" spans="1:17" ht="14.4" customHeight="1" x14ac:dyDescent="0.3">
      <c r="A600" s="625" t="s">
        <v>525</v>
      </c>
      <c r="B600" s="626" t="s">
        <v>5822</v>
      </c>
      <c r="C600" s="626" t="s">
        <v>5195</v>
      </c>
      <c r="D600" s="626" t="s">
        <v>5511</v>
      </c>
      <c r="E600" s="626" t="s">
        <v>5512</v>
      </c>
      <c r="F600" s="629"/>
      <c r="G600" s="629"/>
      <c r="H600" s="629"/>
      <c r="I600" s="629"/>
      <c r="J600" s="629">
        <v>5</v>
      </c>
      <c r="K600" s="629">
        <v>73255.350000000006</v>
      </c>
      <c r="L600" s="629"/>
      <c r="M600" s="629">
        <v>14651.070000000002</v>
      </c>
      <c r="N600" s="629">
        <v>1</v>
      </c>
      <c r="O600" s="629">
        <v>14651.07</v>
      </c>
      <c r="P600" s="642"/>
      <c r="Q600" s="630">
        <v>14651.07</v>
      </c>
    </row>
    <row r="601" spans="1:17" ht="14.4" customHeight="1" x14ac:dyDescent="0.3">
      <c r="A601" s="625" t="s">
        <v>525</v>
      </c>
      <c r="B601" s="626" t="s">
        <v>5822</v>
      </c>
      <c r="C601" s="626" t="s">
        <v>5195</v>
      </c>
      <c r="D601" s="626" t="s">
        <v>5513</v>
      </c>
      <c r="E601" s="626" t="s">
        <v>5512</v>
      </c>
      <c r="F601" s="629"/>
      <c r="G601" s="629"/>
      <c r="H601" s="629"/>
      <c r="I601" s="629"/>
      <c r="J601" s="629"/>
      <c r="K601" s="629"/>
      <c r="L601" s="629"/>
      <c r="M601" s="629"/>
      <c r="N601" s="629">
        <v>1</v>
      </c>
      <c r="O601" s="629">
        <v>30769.64</v>
      </c>
      <c r="P601" s="642"/>
      <c r="Q601" s="630">
        <v>30769.64</v>
      </c>
    </row>
    <row r="602" spans="1:17" ht="14.4" customHeight="1" x14ac:dyDescent="0.3">
      <c r="A602" s="625" t="s">
        <v>525</v>
      </c>
      <c r="B602" s="626" t="s">
        <v>5822</v>
      </c>
      <c r="C602" s="626" t="s">
        <v>5195</v>
      </c>
      <c r="D602" s="626" t="s">
        <v>5514</v>
      </c>
      <c r="E602" s="626" t="s">
        <v>5512</v>
      </c>
      <c r="F602" s="629"/>
      <c r="G602" s="629"/>
      <c r="H602" s="629"/>
      <c r="I602" s="629"/>
      <c r="J602" s="629">
        <v>6</v>
      </c>
      <c r="K602" s="629">
        <v>24020.82</v>
      </c>
      <c r="L602" s="629"/>
      <c r="M602" s="629">
        <v>4003.47</v>
      </c>
      <c r="N602" s="629"/>
      <c r="O602" s="629"/>
      <c r="P602" s="642"/>
      <c r="Q602" s="630"/>
    </row>
    <row r="603" spans="1:17" ht="14.4" customHeight="1" x14ac:dyDescent="0.3">
      <c r="A603" s="625" t="s">
        <v>525</v>
      </c>
      <c r="B603" s="626" t="s">
        <v>5822</v>
      </c>
      <c r="C603" s="626" t="s">
        <v>5195</v>
      </c>
      <c r="D603" s="626" t="s">
        <v>5521</v>
      </c>
      <c r="E603" s="626" t="s">
        <v>5504</v>
      </c>
      <c r="F603" s="629">
        <v>24</v>
      </c>
      <c r="G603" s="629">
        <v>310008</v>
      </c>
      <c r="H603" s="629">
        <v>1</v>
      </c>
      <c r="I603" s="629">
        <v>12917</v>
      </c>
      <c r="J603" s="629"/>
      <c r="K603" s="629"/>
      <c r="L603" s="629"/>
      <c r="M603" s="629"/>
      <c r="N603" s="629"/>
      <c r="O603" s="629"/>
      <c r="P603" s="642"/>
      <c r="Q603" s="630"/>
    </row>
    <row r="604" spans="1:17" ht="14.4" customHeight="1" x14ac:dyDescent="0.3">
      <c r="A604" s="625" t="s">
        <v>525</v>
      </c>
      <c r="B604" s="626" t="s">
        <v>5822</v>
      </c>
      <c r="C604" s="626" t="s">
        <v>5195</v>
      </c>
      <c r="D604" s="626" t="s">
        <v>5522</v>
      </c>
      <c r="E604" s="626" t="s">
        <v>5523</v>
      </c>
      <c r="F604" s="629">
        <v>2</v>
      </c>
      <c r="G604" s="629">
        <v>1376</v>
      </c>
      <c r="H604" s="629">
        <v>1</v>
      </c>
      <c r="I604" s="629">
        <v>688</v>
      </c>
      <c r="J604" s="629"/>
      <c r="K604" s="629"/>
      <c r="L604" s="629"/>
      <c r="M604" s="629"/>
      <c r="N604" s="629"/>
      <c r="O604" s="629"/>
      <c r="P604" s="642"/>
      <c r="Q604" s="630"/>
    </row>
    <row r="605" spans="1:17" ht="14.4" customHeight="1" x14ac:dyDescent="0.3">
      <c r="A605" s="625" t="s">
        <v>525</v>
      </c>
      <c r="B605" s="626" t="s">
        <v>5822</v>
      </c>
      <c r="C605" s="626" t="s">
        <v>5195</v>
      </c>
      <c r="D605" s="626" t="s">
        <v>5524</v>
      </c>
      <c r="E605" s="626" t="s">
        <v>5525</v>
      </c>
      <c r="F605" s="629"/>
      <c r="G605" s="629"/>
      <c r="H605" s="629"/>
      <c r="I605" s="629"/>
      <c r="J605" s="629"/>
      <c r="K605" s="629"/>
      <c r="L605" s="629"/>
      <c r="M605" s="629"/>
      <c r="N605" s="629">
        <v>3</v>
      </c>
      <c r="O605" s="629">
        <v>66021</v>
      </c>
      <c r="P605" s="642"/>
      <c r="Q605" s="630">
        <v>22007</v>
      </c>
    </row>
    <row r="606" spans="1:17" ht="14.4" customHeight="1" x14ac:dyDescent="0.3">
      <c r="A606" s="625" t="s">
        <v>525</v>
      </c>
      <c r="B606" s="626" t="s">
        <v>5822</v>
      </c>
      <c r="C606" s="626" t="s">
        <v>5195</v>
      </c>
      <c r="D606" s="626" t="s">
        <v>5526</v>
      </c>
      <c r="E606" s="626" t="s">
        <v>5527</v>
      </c>
      <c r="F606" s="629">
        <v>2</v>
      </c>
      <c r="G606" s="629">
        <v>11966</v>
      </c>
      <c r="H606" s="629">
        <v>1</v>
      </c>
      <c r="I606" s="629">
        <v>5983</v>
      </c>
      <c r="J606" s="629"/>
      <c r="K606" s="629"/>
      <c r="L606" s="629"/>
      <c r="M606" s="629"/>
      <c r="N606" s="629"/>
      <c r="O606" s="629"/>
      <c r="P606" s="642"/>
      <c r="Q606" s="630"/>
    </row>
    <row r="607" spans="1:17" ht="14.4" customHeight="1" x14ac:dyDescent="0.3">
      <c r="A607" s="625" t="s">
        <v>525</v>
      </c>
      <c r="B607" s="626" t="s">
        <v>5822</v>
      </c>
      <c r="C607" s="626" t="s">
        <v>5195</v>
      </c>
      <c r="D607" s="626" t="s">
        <v>5528</v>
      </c>
      <c r="E607" s="626" t="s">
        <v>5527</v>
      </c>
      <c r="F607" s="629">
        <v>2</v>
      </c>
      <c r="G607" s="629">
        <v>13034</v>
      </c>
      <c r="H607" s="629">
        <v>1</v>
      </c>
      <c r="I607" s="629">
        <v>6517</v>
      </c>
      <c r="J607" s="629">
        <v>1</v>
      </c>
      <c r="K607" s="629">
        <v>6517</v>
      </c>
      <c r="L607" s="629">
        <v>0.5</v>
      </c>
      <c r="M607" s="629">
        <v>6517</v>
      </c>
      <c r="N607" s="629">
        <v>5</v>
      </c>
      <c r="O607" s="629">
        <v>32585</v>
      </c>
      <c r="P607" s="642">
        <v>2.5</v>
      </c>
      <c r="Q607" s="630">
        <v>6517</v>
      </c>
    </row>
    <row r="608" spans="1:17" ht="14.4" customHeight="1" x14ac:dyDescent="0.3">
      <c r="A608" s="625" t="s">
        <v>525</v>
      </c>
      <c r="B608" s="626" t="s">
        <v>5822</v>
      </c>
      <c r="C608" s="626" t="s">
        <v>5195</v>
      </c>
      <c r="D608" s="626" t="s">
        <v>5529</v>
      </c>
      <c r="E608" s="626" t="s">
        <v>5527</v>
      </c>
      <c r="F608" s="629">
        <v>1.2</v>
      </c>
      <c r="G608" s="629">
        <v>15512.4</v>
      </c>
      <c r="H608" s="629">
        <v>1</v>
      </c>
      <c r="I608" s="629">
        <v>12927</v>
      </c>
      <c r="J608" s="629">
        <v>1</v>
      </c>
      <c r="K608" s="629">
        <v>12927</v>
      </c>
      <c r="L608" s="629">
        <v>0.83333333333333337</v>
      </c>
      <c r="M608" s="629">
        <v>12927</v>
      </c>
      <c r="N608" s="629"/>
      <c r="O608" s="629"/>
      <c r="P608" s="642"/>
      <c r="Q608" s="630"/>
    </row>
    <row r="609" spans="1:17" ht="14.4" customHeight="1" x14ac:dyDescent="0.3">
      <c r="A609" s="625" t="s">
        <v>525</v>
      </c>
      <c r="B609" s="626" t="s">
        <v>5822</v>
      </c>
      <c r="C609" s="626" t="s">
        <v>5195</v>
      </c>
      <c r="D609" s="626" t="s">
        <v>5532</v>
      </c>
      <c r="E609" s="626" t="s">
        <v>5512</v>
      </c>
      <c r="F609" s="629"/>
      <c r="G609" s="629"/>
      <c r="H609" s="629"/>
      <c r="I609" s="629"/>
      <c r="J609" s="629">
        <v>14</v>
      </c>
      <c r="K609" s="629">
        <v>58036.3</v>
      </c>
      <c r="L609" s="629"/>
      <c r="M609" s="629">
        <v>4145.45</v>
      </c>
      <c r="N609" s="629">
        <v>12</v>
      </c>
      <c r="O609" s="629">
        <v>49745.399999999994</v>
      </c>
      <c r="P609" s="642"/>
      <c r="Q609" s="630">
        <v>4145.45</v>
      </c>
    </row>
    <row r="610" spans="1:17" ht="14.4" customHeight="1" x14ac:dyDescent="0.3">
      <c r="A610" s="625" t="s">
        <v>525</v>
      </c>
      <c r="B610" s="626" t="s">
        <v>5822</v>
      </c>
      <c r="C610" s="626" t="s">
        <v>5195</v>
      </c>
      <c r="D610" s="626" t="s">
        <v>5535</v>
      </c>
      <c r="E610" s="626" t="s">
        <v>5536</v>
      </c>
      <c r="F610" s="629">
        <v>12</v>
      </c>
      <c r="G610" s="629">
        <v>44856</v>
      </c>
      <c r="H610" s="629">
        <v>1</v>
      </c>
      <c r="I610" s="629">
        <v>3738</v>
      </c>
      <c r="J610" s="629"/>
      <c r="K610" s="629"/>
      <c r="L610" s="629"/>
      <c r="M610" s="629"/>
      <c r="N610" s="629"/>
      <c r="O610" s="629"/>
      <c r="P610" s="642"/>
      <c r="Q610" s="630"/>
    </row>
    <row r="611" spans="1:17" ht="14.4" customHeight="1" x14ac:dyDescent="0.3">
      <c r="A611" s="625" t="s">
        <v>525</v>
      </c>
      <c r="B611" s="626" t="s">
        <v>5822</v>
      </c>
      <c r="C611" s="626" t="s">
        <v>5195</v>
      </c>
      <c r="D611" s="626" t="s">
        <v>5539</v>
      </c>
      <c r="E611" s="626" t="s">
        <v>5540</v>
      </c>
      <c r="F611" s="629"/>
      <c r="G611" s="629"/>
      <c r="H611" s="629"/>
      <c r="I611" s="629"/>
      <c r="J611" s="629">
        <v>2</v>
      </c>
      <c r="K611" s="629">
        <v>33826</v>
      </c>
      <c r="L611" s="629"/>
      <c r="M611" s="629">
        <v>16913</v>
      </c>
      <c r="N611" s="629">
        <v>1</v>
      </c>
      <c r="O611" s="629">
        <v>16913</v>
      </c>
      <c r="P611" s="642"/>
      <c r="Q611" s="630">
        <v>16913</v>
      </c>
    </row>
    <row r="612" spans="1:17" ht="14.4" customHeight="1" x14ac:dyDescent="0.3">
      <c r="A612" s="625" t="s">
        <v>525</v>
      </c>
      <c r="B612" s="626" t="s">
        <v>5822</v>
      </c>
      <c r="C612" s="626" t="s">
        <v>5195</v>
      </c>
      <c r="D612" s="626" t="s">
        <v>5973</v>
      </c>
      <c r="E612" s="626" t="s">
        <v>5974</v>
      </c>
      <c r="F612" s="629">
        <v>1</v>
      </c>
      <c r="G612" s="629">
        <v>10153.6</v>
      </c>
      <c r="H612" s="629">
        <v>1</v>
      </c>
      <c r="I612" s="629">
        <v>10153.6</v>
      </c>
      <c r="J612" s="629"/>
      <c r="K612" s="629"/>
      <c r="L612" s="629"/>
      <c r="M612" s="629"/>
      <c r="N612" s="629"/>
      <c r="O612" s="629"/>
      <c r="P612" s="642"/>
      <c r="Q612" s="630"/>
    </row>
    <row r="613" spans="1:17" ht="14.4" customHeight="1" x14ac:dyDescent="0.3">
      <c r="A613" s="625" t="s">
        <v>525</v>
      </c>
      <c r="B613" s="626" t="s">
        <v>5822</v>
      </c>
      <c r="C613" s="626" t="s">
        <v>5195</v>
      </c>
      <c r="D613" s="626" t="s">
        <v>5550</v>
      </c>
      <c r="E613" s="626" t="s">
        <v>5551</v>
      </c>
      <c r="F613" s="629"/>
      <c r="G613" s="629"/>
      <c r="H613" s="629"/>
      <c r="I613" s="629"/>
      <c r="J613" s="629">
        <v>14</v>
      </c>
      <c r="K613" s="629">
        <v>212834</v>
      </c>
      <c r="L613" s="629"/>
      <c r="M613" s="629">
        <v>15202.428571428571</v>
      </c>
      <c r="N613" s="629"/>
      <c r="O613" s="629"/>
      <c r="P613" s="642"/>
      <c r="Q613" s="630"/>
    </row>
    <row r="614" spans="1:17" ht="14.4" customHeight="1" x14ac:dyDescent="0.3">
      <c r="A614" s="625" t="s">
        <v>525</v>
      </c>
      <c r="B614" s="626" t="s">
        <v>5822</v>
      </c>
      <c r="C614" s="626" t="s">
        <v>5195</v>
      </c>
      <c r="D614" s="626" t="s">
        <v>5563</v>
      </c>
      <c r="E614" s="626" t="s">
        <v>5562</v>
      </c>
      <c r="F614" s="629"/>
      <c r="G614" s="629"/>
      <c r="H614" s="629"/>
      <c r="I614" s="629"/>
      <c r="J614" s="629">
        <v>14</v>
      </c>
      <c r="K614" s="629">
        <v>198310.28000000003</v>
      </c>
      <c r="L614" s="629"/>
      <c r="M614" s="629">
        <v>14165.020000000002</v>
      </c>
      <c r="N614" s="629">
        <v>14</v>
      </c>
      <c r="O614" s="629">
        <v>198310.28</v>
      </c>
      <c r="P614" s="642"/>
      <c r="Q614" s="630">
        <v>14165.02</v>
      </c>
    </row>
    <row r="615" spans="1:17" ht="14.4" customHeight="1" x14ac:dyDescent="0.3">
      <c r="A615" s="625" t="s">
        <v>525</v>
      </c>
      <c r="B615" s="626" t="s">
        <v>5822</v>
      </c>
      <c r="C615" s="626" t="s">
        <v>5195</v>
      </c>
      <c r="D615" s="626" t="s">
        <v>5564</v>
      </c>
      <c r="E615" s="626" t="s">
        <v>5562</v>
      </c>
      <c r="F615" s="629"/>
      <c r="G615" s="629"/>
      <c r="H615" s="629"/>
      <c r="I615" s="629"/>
      <c r="J615" s="629">
        <v>11</v>
      </c>
      <c r="K615" s="629">
        <v>150348</v>
      </c>
      <c r="L615" s="629"/>
      <c r="M615" s="629">
        <v>13668</v>
      </c>
      <c r="N615" s="629">
        <v>4</v>
      </c>
      <c r="O615" s="629">
        <v>54672</v>
      </c>
      <c r="P615" s="642"/>
      <c r="Q615" s="630">
        <v>13668</v>
      </c>
    </row>
    <row r="616" spans="1:17" ht="14.4" customHeight="1" x14ac:dyDescent="0.3">
      <c r="A616" s="625" t="s">
        <v>525</v>
      </c>
      <c r="B616" s="626" t="s">
        <v>5822</v>
      </c>
      <c r="C616" s="626" t="s">
        <v>5195</v>
      </c>
      <c r="D616" s="626" t="s">
        <v>5565</v>
      </c>
      <c r="E616" s="626" t="s">
        <v>5562</v>
      </c>
      <c r="F616" s="629"/>
      <c r="G616" s="629"/>
      <c r="H616" s="629"/>
      <c r="I616" s="629"/>
      <c r="J616" s="629">
        <v>8</v>
      </c>
      <c r="K616" s="629">
        <v>26821.119999999999</v>
      </c>
      <c r="L616" s="629"/>
      <c r="M616" s="629">
        <v>3352.64</v>
      </c>
      <c r="N616" s="629"/>
      <c r="O616" s="629"/>
      <c r="P616" s="642"/>
      <c r="Q616" s="630"/>
    </row>
    <row r="617" spans="1:17" ht="14.4" customHeight="1" x14ac:dyDescent="0.3">
      <c r="A617" s="625" t="s">
        <v>525</v>
      </c>
      <c r="B617" s="626" t="s">
        <v>5822</v>
      </c>
      <c r="C617" s="626" t="s">
        <v>5195</v>
      </c>
      <c r="D617" s="626" t="s">
        <v>5566</v>
      </c>
      <c r="E617" s="626" t="s">
        <v>5562</v>
      </c>
      <c r="F617" s="629"/>
      <c r="G617" s="629"/>
      <c r="H617" s="629"/>
      <c r="I617" s="629"/>
      <c r="J617" s="629">
        <v>25</v>
      </c>
      <c r="K617" s="629">
        <v>80344</v>
      </c>
      <c r="L617" s="629"/>
      <c r="M617" s="629">
        <v>3213.76</v>
      </c>
      <c r="N617" s="629">
        <v>22</v>
      </c>
      <c r="O617" s="629">
        <v>70702.720000000001</v>
      </c>
      <c r="P617" s="642"/>
      <c r="Q617" s="630">
        <v>3213.76</v>
      </c>
    </row>
    <row r="618" spans="1:17" ht="14.4" customHeight="1" x14ac:dyDescent="0.3">
      <c r="A618" s="625" t="s">
        <v>525</v>
      </c>
      <c r="B618" s="626" t="s">
        <v>5822</v>
      </c>
      <c r="C618" s="626" t="s">
        <v>5195</v>
      </c>
      <c r="D618" s="626" t="s">
        <v>5567</v>
      </c>
      <c r="E618" s="626" t="s">
        <v>5562</v>
      </c>
      <c r="F618" s="629"/>
      <c r="G618" s="629"/>
      <c r="H618" s="629"/>
      <c r="I618" s="629"/>
      <c r="J618" s="629">
        <v>4</v>
      </c>
      <c r="K618" s="629">
        <v>17141.439999999999</v>
      </c>
      <c r="L618" s="629"/>
      <c r="M618" s="629">
        <v>4285.3599999999997</v>
      </c>
      <c r="N618" s="629">
        <v>6</v>
      </c>
      <c r="O618" s="629">
        <v>25712.159999999996</v>
      </c>
      <c r="P618" s="642"/>
      <c r="Q618" s="630">
        <v>4285.3599999999997</v>
      </c>
    </row>
    <row r="619" spans="1:17" ht="14.4" customHeight="1" x14ac:dyDescent="0.3">
      <c r="A619" s="625" t="s">
        <v>525</v>
      </c>
      <c r="B619" s="626" t="s">
        <v>5822</v>
      </c>
      <c r="C619" s="626" t="s">
        <v>5195</v>
      </c>
      <c r="D619" s="626" t="s">
        <v>5975</v>
      </c>
      <c r="E619" s="626" t="s">
        <v>5976</v>
      </c>
      <c r="F619" s="629"/>
      <c r="G619" s="629"/>
      <c r="H619" s="629"/>
      <c r="I619" s="629"/>
      <c r="J619" s="629">
        <v>1</v>
      </c>
      <c r="K619" s="629">
        <v>11282</v>
      </c>
      <c r="L619" s="629"/>
      <c r="M619" s="629">
        <v>11282</v>
      </c>
      <c r="N619" s="629">
        <v>3</v>
      </c>
      <c r="O619" s="629">
        <v>33846</v>
      </c>
      <c r="P619" s="642"/>
      <c r="Q619" s="630">
        <v>11282</v>
      </c>
    </row>
    <row r="620" spans="1:17" ht="14.4" customHeight="1" x14ac:dyDescent="0.3">
      <c r="A620" s="625" t="s">
        <v>525</v>
      </c>
      <c r="B620" s="626" t="s">
        <v>5822</v>
      </c>
      <c r="C620" s="626" t="s">
        <v>5195</v>
      </c>
      <c r="D620" s="626" t="s">
        <v>5568</v>
      </c>
      <c r="E620" s="626" t="s">
        <v>5569</v>
      </c>
      <c r="F620" s="629"/>
      <c r="G620" s="629"/>
      <c r="H620" s="629"/>
      <c r="I620" s="629"/>
      <c r="J620" s="629">
        <v>1</v>
      </c>
      <c r="K620" s="629">
        <v>3072.82</v>
      </c>
      <c r="L620" s="629"/>
      <c r="M620" s="629">
        <v>3072.82</v>
      </c>
      <c r="N620" s="629"/>
      <c r="O620" s="629"/>
      <c r="P620" s="642"/>
      <c r="Q620" s="630"/>
    </row>
    <row r="621" spans="1:17" ht="14.4" customHeight="1" x14ac:dyDescent="0.3">
      <c r="A621" s="625" t="s">
        <v>525</v>
      </c>
      <c r="B621" s="626" t="s">
        <v>5822</v>
      </c>
      <c r="C621" s="626" t="s">
        <v>5195</v>
      </c>
      <c r="D621" s="626" t="s">
        <v>5570</v>
      </c>
      <c r="E621" s="626" t="s">
        <v>5569</v>
      </c>
      <c r="F621" s="629"/>
      <c r="G621" s="629"/>
      <c r="H621" s="629"/>
      <c r="I621" s="629"/>
      <c r="J621" s="629">
        <v>13</v>
      </c>
      <c r="K621" s="629">
        <v>6170.45</v>
      </c>
      <c r="L621" s="629"/>
      <c r="M621" s="629">
        <v>474.65</v>
      </c>
      <c r="N621" s="629"/>
      <c r="O621" s="629"/>
      <c r="P621" s="642"/>
      <c r="Q621" s="630"/>
    </row>
    <row r="622" spans="1:17" ht="14.4" customHeight="1" x14ac:dyDescent="0.3">
      <c r="A622" s="625" t="s">
        <v>525</v>
      </c>
      <c r="B622" s="626" t="s">
        <v>5822</v>
      </c>
      <c r="C622" s="626" t="s">
        <v>5195</v>
      </c>
      <c r="D622" s="626" t="s">
        <v>5977</v>
      </c>
      <c r="E622" s="626" t="s">
        <v>5569</v>
      </c>
      <c r="F622" s="629">
        <v>6</v>
      </c>
      <c r="G622" s="629">
        <v>906</v>
      </c>
      <c r="H622" s="629">
        <v>1</v>
      </c>
      <c r="I622" s="629">
        <v>151</v>
      </c>
      <c r="J622" s="629">
        <v>15</v>
      </c>
      <c r="K622" s="629">
        <v>2275.98</v>
      </c>
      <c r="L622" s="629">
        <v>2.5121192052980135</v>
      </c>
      <c r="M622" s="629">
        <v>151.732</v>
      </c>
      <c r="N622" s="629"/>
      <c r="O622" s="629"/>
      <c r="P622" s="642"/>
      <c r="Q622" s="630"/>
    </row>
    <row r="623" spans="1:17" ht="14.4" customHeight="1" x14ac:dyDescent="0.3">
      <c r="A623" s="625" t="s">
        <v>525</v>
      </c>
      <c r="B623" s="626" t="s">
        <v>5822</v>
      </c>
      <c r="C623" s="626" t="s">
        <v>5195</v>
      </c>
      <c r="D623" s="626" t="s">
        <v>5978</v>
      </c>
      <c r="E623" s="626" t="s">
        <v>5569</v>
      </c>
      <c r="F623" s="629"/>
      <c r="G623" s="629"/>
      <c r="H623" s="629"/>
      <c r="I623" s="629"/>
      <c r="J623" s="629"/>
      <c r="K623" s="629"/>
      <c r="L623" s="629"/>
      <c r="M623" s="629"/>
      <c r="N623" s="629">
        <v>4</v>
      </c>
      <c r="O623" s="629">
        <v>630.12</v>
      </c>
      <c r="P623" s="642"/>
      <c r="Q623" s="630">
        <v>157.53</v>
      </c>
    </row>
    <row r="624" spans="1:17" ht="14.4" customHeight="1" x14ac:dyDescent="0.3">
      <c r="A624" s="625" t="s">
        <v>525</v>
      </c>
      <c r="B624" s="626" t="s">
        <v>5822</v>
      </c>
      <c r="C624" s="626" t="s">
        <v>5195</v>
      </c>
      <c r="D624" s="626" t="s">
        <v>5979</v>
      </c>
      <c r="E624" s="626" t="s">
        <v>5569</v>
      </c>
      <c r="F624" s="629"/>
      <c r="G624" s="629"/>
      <c r="H624" s="629"/>
      <c r="I624" s="629"/>
      <c r="J624" s="629">
        <v>8</v>
      </c>
      <c r="K624" s="629">
        <v>1328</v>
      </c>
      <c r="L624" s="629"/>
      <c r="M624" s="629">
        <v>166</v>
      </c>
      <c r="N624" s="629">
        <v>4</v>
      </c>
      <c r="O624" s="629">
        <v>688.16</v>
      </c>
      <c r="P624" s="642"/>
      <c r="Q624" s="630">
        <v>172.04</v>
      </c>
    </row>
    <row r="625" spans="1:17" ht="14.4" customHeight="1" x14ac:dyDescent="0.3">
      <c r="A625" s="625" t="s">
        <v>525</v>
      </c>
      <c r="B625" s="626" t="s">
        <v>5822</v>
      </c>
      <c r="C625" s="626" t="s">
        <v>5195</v>
      </c>
      <c r="D625" s="626" t="s">
        <v>5980</v>
      </c>
      <c r="E625" s="626" t="s">
        <v>5569</v>
      </c>
      <c r="F625" s="629"/>
      <c r="G625" s="629"/>
      <c r="H625" s="629"/>
      <c r="I625" s="629"/>
      <c r="J625" s="629">
        <v>2</v>
      </c>
      <c r="K625" s="629">
        <v>604</v>
      </c>
      <c r="L625" s="629"/>
      <c r="M625" s="629">
        <v>302</v>
      </c>
      <c r="N625" s="629"/>
      <c r="O625" s="629"/>
      <c r="P625" s="642"/>
      <c r="Q625" s="630"/>
    </row>
    <row r="626" spans="1:17" ht="14.4" customHeight="1" x14ac:dyDescent="0.3">
      <c r="A626" s="625" t="s">
        <v>525</v>
      </c>
      <c r="B626" s="626" t="s">
        <v>5822</v>
      </c>
      <c r="C626" s="626" t="s">
        <v>5195</v>
      </c>
      <c r="D626" s="626" t="s">
        <v>5981</v>
      </c>
      <c r="E626" s="626" t="s">
        <v>5569</v>
      </c>
      <c r="F626" s="629">
        <v>2</v>
      </c>
      <c r="G626" s="629">
        <v>724</v>
      </c>
      <c r="H626" s="629">
        <v>1</v>
      </c>
      <c r="I626" s="629">
        <v>362</v>
      </c>
      <c r="J626" s="629">
        <v>3</v>
      </c>
      <c r="K626" s="629">
        <v>1099.1600000000001</v>
      </c>
      <c r="L626" s="629">
        <v>1.5181767955801106</v>
      </c>
      <c r="M626" s="629">
        <v>366.38666666666671</v>
      </c>
      <c r="N626" s="629">
        <v>2</v>
      </c>
      <c r="O626" s="629">
        <v>750.32</v>
      </c>
      <c r="P626" s="642">
        <v>1.0363535911602211</v>
      </c>
      <c r="Q626" s="630">
        <v>375.16</v>
      </c>
    </row>
    <row r="627" spans="1:17" ht="14.4" customHeight="1" x14ac:dyDescent="0.3">
      <c r="A627" s="625" t="s">
        <v>525</v>
      </c>
      <c r="B627" s="626" t="s">
        <v>5822</v>
      </c>
      <c r="C627" s="626" t="s">
        <v>5195</v>
      </c>
      <c r="D627" s="626" t="s">
        <v>5982</v>
      </c>
      <c r="E627" s="626" t="s">
        <v>5569</v>
      </c>
      <c r="F627" s="629"/>
      <c r="G627" s="629"/>
      <c r="H627" s="629"/>
      <c r="I627" s="629"/>
      <c r="J627" s="629">
        <v>1</v>
      </c>
      <c r="K627" s="629">
        <v>404</v>
      </c>
      <c r="L627" s="629"/>
      <c r="M627" s="629">
        <v>404</v>
      </c>
      <c r="N627" s="629"/>
      <c r="O627" s="629"/>
      <c r="P627" s="642"/>
      <c r="Q627" s="630"/>
    </row>
    <row r="628" spans="1:17" ht="14.4" customHeight="1" x14ac:dyDescent="0.3">
      <c r="A628" s="625" t="s">
        <v>525</v>
      </c>
      <c r="B628" s="626" t="s">
        <v>5822</v>
      </c>
      <c r="C628" s="626" t="s">
        <v>5195</v>
      </c>
      <c r="D628" s="626" t="s">
        <v>5983</v>
      </c>
      <c r="E628" s="626" t="s">
        <v>5569</v>
      </c>
      <c r="F628" s="629"/>
      <c r="G628" s="629"/>
      <c r="H628" s="629"/>
      <c r="I628" s="629"/>
      <c r="J628" s="629">
        <v>1</v>
      </c>
      <c r="K628" s="629">
        <v>518</v>
      </c>
      <c r="L628" s="629"/>
      <c r="M628" s="629">
        <v>518</v>
      </c>
      <c r="N628" s="629"/>
      <c r="O628" s="629"/>
      <c r="P628" s="642"/>
      <c r="Q628" s="630"/>
    </row>
    <row r="629" spans="1:17" ht="14.4" customHeight="1" x14ac:dyDescent="0.3">
      <c r="A629" s="625" t="s">
        <v>525</v>
      </c>
      <c r="B629" s="626" t="s">
        <v>5822</v>
      </c>
      <c r="C629" s="626" t="s">
        <v>5195</v>
      </c>
      <c r="D629" s="626" t="s">
        <v>5984</v>
      </c>
      <c r="E629" s="626" t="s">
        <v>5985</v>
      </c>
      <c r="F629" s="629"/>
      <c r="G629" s="629"/>
      <c r="H629" s="629"/>
      <c r="I629" s="629"/>
      <c r="J629" s="629"/>
      <c r="K629" s="629"/>
      <c r="L629" s="629"/>
      <c r="M629" s="629"/>
      <c r="N629" s="629">
        <v>1</v>
      </c>
      <c r="O629" s="629">
        <v>796444.42</v>
      </c>
      <c r="P629" s="642"/>
      <c r="Q629" s="630">
        <v>796444.42</v>
      </c>
    </row>
    <row r="630" spans="1:17" ht="14.4" customHeight="1" x14ac:dyDescent="0.3">
      <c r="A630" s="625" t="s">
        <v>525</v>
      </c>
      <c r="B630" s="626" t="s">
        <v>5822</v>
      </c>
      <c r="C630" s="626" t="s">
        <v>5195</v>
      </c>
      <c r="D630" s="626" t="s">
        <v>5571</v>
      </c>
      <c r="E630" s="626" t="s">
        <v>5572</v>
      </c>
      <c r="F630" s="629">
        <v>1</v>
      </c>
      <c r="G630" s="629">
        <v>880560</v>
      </c>
      <c r="H630" s="629">
        <v>1</v>
      </c>
      <c r="I630" s="629">
        <v>880560</v>
      </c>
      <c r="J630" s="629">
        <v>4</v>
      </c>
      <c r="K630" s="629">
        <v>3650321.44</v>
      </c>
      <c r="L630" s="629">
        <v>4.1454545289361313</v>
      </c>
      <c r="M630" s="629">
        <v>912580.36</v>
      </c>
      <c r="N630" s="629"/>
      <c r="O630" s="629"/>
      <c r="P630" s="642"/>
      <c r="Q630" s="630"/>
    </row>
    <row r="631" spans="1:17" ht="14.4" customHeight="1" x14ac:dyDescent="0.3">
      <c r="A631" s="625" t="s">
        <v>525</v>
      </c>
      <c r="B631" s="626" t="s">
        <v>5822</v>
      </c>
      <c r="C631" s="626" t="s">
        <v>5195</v>
      </c>
      <c r="D631" s="626" t="s">
        <v>5573</v>
      </c>
      <c r="E631" s="626" t="s">
        <v>5574</v>
      </c>
      <c r="F631" s="629"/>
      <c r="G631" s="629"/>
      <c r="H631" s="629"/>
      <c r="I631" s="629"/>
      <c r="J631" s="629"/>
      <c r="K631" s="629"/>
      <c r="L631" s="629"/>
      <c r="M631" s="629"/>
      <c r="N631" s="629">
        <v>12</v>
      </c>
      <c r="O631" s="629">
        <v>39240</v>
      </c>
      <c r="P631" s="642"/>
      <c r="Q631" s="630">
        <v>3270</v>
      </c>
    </row>
    <row r="632" spans="1:17" ht="14.4" customHeight="1" x14ac:dyDescent="0.3">
      <c r="A632" s="625" t="s">
        <v>525</v>
      </c>
      <c r="B632" s="626" t="s">
        <v>5822</v>
      </c>
      <c r="C632" s="626" t="s">
        <v>5195</v>
      </c>
      <c r="D632" s="626" t="s">
        <v>5575</v>
      </c>
      <c r="E632" s="626" t="s">
        <v>5574</v>
      </c>
      <c r="F632" s="629"/>
      <c r="G632" s="629"/>
      <c r="H632" s="629"/>
      <c r="I632" s="629"/>
      <c r="J632" s="629"/>
      <c r="K632" s="629"/>
      <c r="L632" s="629"/>
      <c r="M632" s="629"/>
      <c r="N632" s="629">
        <v>6</v>
      </c>
      <c r="O632" s="629">
        <v>37866</v>
      </c>
      <c r="P632" s="642"/>
      <c r="Q632" s="630">
        <v>6311</v>
      </c>
    </row>
    <row r="633" spans="1:17" ht="14.4" customHeight="1" x14ac:dyDescent="0.3">
      <c r="A633" s="625" t="s">
        <v>525</v>
      </c>
      <c r="B633" s="626" t="s">
        <v>5822</v>
      </c>
      <c r="C633" s="626" t="s">
        <v>5195</v>
      </c>
      <c r="D633" s="626" t="s">
        <v>5576</v>
      </c>
      <c r="E633" s="626" t="s">
        <v>5574</v>
      </c>
      <c r="F633" s="629"/>
      <c r="G633" s="629"/>
      <c r="H633" s="629"/>
      <c r="I633" s="629"/>
      <c r="J633" s="629"/>
      <c r="K633" s="629"/>
      <c r="L633" s="629"/>
      <c r="M633" s="629"/>
      <c r="N633" s="629">
        <v>12</v>
      </c>
      <c r="O633" s="629">
        <v>121440</v>
      </c>
      <c r="P633" s="642"/>
      <c r="Q633" s="630">
        <v>10120</v>
      </c>
    </row>
    <row r="634" spans="1:17" ht="14.4" customHeight="1" x14ac:dyDescent="0.3">
      <c r="A634" s="625" t="s">
        <v>525</v>
      </c>
      <c r="B634" s="626" t="s">
        <v>5822</v>
      </c>
      <c r="C634" s="626" t="s">
        <v>5195</v>
      </c>
      <c r="D634" s="626" t="s">
        <v>5986</v>
      </c>
      <c r="E634" s="626" t="s">
        <v>5562</v>
      </c>
      <c r="F634" s="629"/>
      <c r="G634" s="629"/>
      <c r="H634" s="629"/>
      <c r="I634" s="629"/>
      <c r="J634" s="629">
        <v>2</v>
      </c>
      <c r="K634" s="629">
        <v>24323.46</v>
      </c>
      <c r="L634" s="629"/>
      <c r="M634" s="629">
        <v>12161.73</v>
      </c>
      <c r="N634" s="629"/>
      <c r="O634" s="629"/>
      <c r="P634" s="642"/>
      <c r="Q634" s="630"/>
    </row>
    <row r="635" spans="1:17" ht="14.4" customHeight="1" x14ac:dyDescent="0.3">
      <c r="A635" s="625" t="s">
        <v>525</v>
      </c>
      <c r="B635" s="626" t="s">
        <v>5822</v>
      </c>
      <c r="C635" s="626" t="s">
        <v>5195</v>
      </c>
      <c r="D635" s="626" t="s">
        <v>5987</v>
      </c>
      <c r="E635" s="626" t="s">
        <v>5488</v>
      </c>
      <c r="F635" s="629">
        <v>1</v>
      </c>
      <c r="G635" s="629">
        <v>12151</v>
      </c>
      <c r="H635" s="629">
        <v>1</v>
      </c>
      <c r="I635" s="629">
        <v>12151</v>
      </c>
      <c r="J635" s="629"/>
      <c r="K635" s="629"/>
      <c r="L635" s="629"/>
      <c r="M635" s="629"/>
      <c r="N635" s="629"/>
      <c r="O635" s="629"/>
      <c r="P635" s="642"/>
      <c r="Q635" s="630"/>
    </row>
    <row r="636" spans="1:17" ht="14.4" customHeight="1" x14ac:dyDescent="0.3">
      <c r="A636" s="625" t="s">
        <v>525</v>
      </c>
      <c r="B636" s="626" t="s">
        <v>5822</v>
      </c>
      <c r="C636" s="626" t="s">
        <v>5195</v>
      </c>
      <c r="D636" s="626" t="s">
        <v>5988</v>
      </c>
      <c r="E636" s="626" t="s">
        <v>5474</v>
      </c>
      <c r="F636" s="629">
        <v>1</v>
      </c>
      <c r="G636" s="629">
        <v>10153</v>
      </c>
      <c r="H636" s="629">
        <v>1</v>
      </c>
      <c r="I636" s="629">
        <v>10153</v>
      </c>
      <c r="J636" s="629"/>
      <c r="K636" s="629"/>
      <c r="L636" s="629"/>
      <c r="M636" s="629"/>
      <c r="N636" s="629"/>
      <c r="O636" s="629"/>
      <c r="P636" s="642"/>
      <c r="Q636" s="630"/>
    </row>
    <row r="637" spans="1:17" ht="14.4" customHeight="1" x14ac:dyDescent="0.3">
      <c r="A637" s="625" t="s">
        <v>525</v>
      </c>
      <c r="B637" s="626" t="s">
        <v>5822</v>
      </c>
      <c r="C637" s="626" t="s">
        <v>5195</v>
      </c>
      <c r="D637" s="626" t="s">
        <v>5592</v>
      </c>
      <c r="E637" s="626" t="s">
        <v>5467</v>
      </c>
      <c r="F637" s="629"/>
      <c r="G637" s="629"/>
      <c r="H637" s="629"/>
      <c r="I637" s="629"/>
      <c r="J637" s="629"/>
      <c r="K637" s="629"/>
      <c r="L637" s="629"/>
      <c r="M637" s="629"/>
      <c r="N637" s="629">
        <v>3</v>
      </c>
      <c r="O637" s="629">
        <v>171126</v>
      </c>
      <c r="P637" s="642"/>
      <c r="Q637" s="630">
        <v>57042</v>
      </c>
    </row>
    <row r="638" spans="1:17" ht="14.4" customHeight="1" x14ac:dyDescent="0.3">
      <c r="A638" s="625" t="s">
        <v>525</v>
      </c>
      <c r="B638" s="626" t="s">
        <v>5822</v>
      </c>
      <c r="C638" s="626" t="s">
        <v>5195</v>
      </c>
      <c r="D638" s="626" t="s">
        <v>5594</v>
      </c>
      <c r="E638" s="626" t="s">
        <v>5474</v>
      </c>
      <c r="F638" s="629">
        <v>1</v>
      </c>
      <c r="G638" s="629">
        <v>5631</v>
      </c>
      <c r="H638" s="629">
        <v>1</v>
      </c>
      <c r="I638" s="629">
        <v>5631</v>
      </c>
      <c r="J638" s="629"/>
      <c r="K638" s="629"/>
      <c r="L638" s="629"/>
      <c r="M638" s="629"/>
      <c r="N638" s="629"/>
      <c r="O638" s="629"/>
      <c r="P638" s="642"/>
      <c r="Q638" s="630"/>
    </row>
    <row r="639" spans="1:17" ht="14.4" customHeight="1" x14ac:dyDescent="0.3">
      <c r="A639" s="625" t="s">
        <v>525</v>
      </c>
      <c r="B639" s="626" t="s">
        <v>5822</v>
      </c>
      <c r="C639" s="626" t="s">
        <v>5195</v>
      </c>
      <c r="D639" s="626" t="s">
        <v>5989</v>
      </c>
      <c r="E639" s="626" t="s">
        <v>5418</v>
      </c>
      <c r="F639" s="629"/>
      <c r="G639" s="629"/>
      <c r="H639" s="629"/>
      <c r="I639" s="629"/>
      <c r="J639" s="629"/>
      <c r="K639" s="629"/>
      <c r="L639" s="629"/>
      <c r="M639" s="629"/>
      <c r="N639" s="629">
        <v>1</v>
      </c>
      <c r="O639" s="629">
        <v>6425</v>
      </c>
      <c r="P639" s="642"/>
      <c r="Q639" s="630">
        <v>6425</v>
      </c>
    </row>
    <row r="640" spans="1:17" ht="14.4" customHeight="1" x14ac:dyDescent="0.3">
      <c r="A640" s="625" t="s">
        <v>525</v>
      </c>
      <c r="B640" s="626" t="s">
        <v>5822</v>
      </c>
      <c r="C640" s="626" t="s">
        <v>5195</v>
      </c>
      <c r="D640" s="626" t="s">
        <v>5602</v>
      </c>
      <c r="E640" s="626" t="s">
        <v>5603</v>
      </c>
      <c r="F640" s="629"/>
      <c r="G640" s="629"/>
      <c r="H640" s="629"/>
      <c r="I640" s="629"/>
      <c r="J640" s="629"/>
      <c r="K640" s="629"/>
      <c r="L640" s="629"/>
      <c r="M640" s="629"/>
      <c r="N640" s="629">
        <v>1</v>
      </c>
      <c r="O640" s="629">
        <v>1617.76</v>
      </c>
      <c r="P640" s="642"/>
      <c r="Q640" s="630">
        <v>1617.76</v>
      </c>
    </row>
    <row r="641" spans="1:17" ht="14.4" customHeight="1" x14ac:dyDescent="0.3">
      <c r="A641" s="625" t="s">
        <v>525</v>
      </c>
      <c r="B641" s="626" t="s">
        <v>5822</v>
      </c>
      <c r="C641" s="626" t="s">
        <v>5195</v>
      </c>
      <c r="D641" s="626" t="s">
        <v>5990</v>
      </c>
      <c r="E641" s="626" t="s">
        <v>5991</v>
      </c>
      <c r="F641" s="629"/>
      <c r="G641" s="629"/>
      <c r="H641" s="629"/>
      <c r="I641" s="629"/>
      <c r="J641" s="629"/>
      <c r="K641" s="629"/>
      <c r="L641" s="629"/>
      <c r="M641" s="629"/>
      <c r="N641" s="629">
        <v>2</v>
      </c>
      <c r="O641" s="629">
        <v>21160.48</v>
      </c>
      <c r="P641" s="642"/>
      <c r="Q641" s="630">
        <v>10580.24</v>
      </c>
    </row>
    <row r="642" spans="1:17" ht="14.4" customHeight="1" x14ac:dyDescent="0.3">
      <c r="A642" s="625" t="s">
        <v>525</v>
      </c>
      <c r="B642" s="626" t="s">
        <v>5822</v>
      </c>
      <c r="C642" s="626" t="s">
        <v>5195</v>
      </c>
      <c r="D642" s="626" t="s">
        <v>5992</v>
      </c>
      <c r="E642" s="626" t="s">
        <v>5401</v>
      </c>
      <c r="F642" s="629"/>
      <c r="G642" s="629"/>
      <c r="H642" s="629"/>
      <c r="I642" s="629"/>
      <c r="J642" s="629"/>
      <c r="K642" s="629"/>
      <c r="L642" s="629"/>
      <c r="M642" s="629"/>
      <c r="N642" s="629">
        <v>1</v>
      </c>
      <c r="O642" s="629">
        <v>6919</v>
      </c>
      <c r="P642" s="642"/>
      <c r="Q642" s="630">
        <v>6919</v>
      </c>
    </row>
    <row r="643" spans="1:17" ht="14.4" customHeight="1" x14ac:dyDescent="0.3">
      <c r="A643" s="625" t="s">
        <v>525</v>
      </c>
      <c r="B643" s="626" t="s">
        <v>5822</v>
      </c>
      <c r="C643" s="626" t="s">
        <v>5195</v>
      </c>
      <c r="D643" s="626" t="s">
        <v>5993</v>
      </c>
      <c r="E643" s="626" t="s">
        <v>5437</v>
      </c>
      <c r="F643" s="629">
        <v>4</v>
      </c>
      <c r="G643" s="629">
        <v>8668</v>
      </c>
      <c r="H643" s="629">
        <v>1</v>
      </c>
      <c r="I643" s="629">
        <v>2167</v>
      </c>
      <c r="J643" s="629"/>
      <c r="K643" s="629"/>
      <c r="L643" s="629"/>
      <c r="M643" s="629"/>
      <c r="N643" s="629"/>
      <c r="O643" s="629"/>
      <c r="P643" s="642"/>
      <c r="Q643" s="630"/>
    </row>
    <row r="644" spans="1:17" ht="14.4" customHeight="1" x14ac:dyDescent="0.3">
      <c r="A644" s="625" t="s">
        <v>525</v>
      </c>
      <c r="B644" s="626" t="s">
        <v>5822</v>
      </c>
      <c r="C644" s="626" t="s">
        <v>5195</v>
      </c>
      <c r="D644" s="626" t="s">
        <v>5994</v>
      </c>
      <c r="E644" s="626" t="s">
        <v>5995</v>
      </c>
      <c r="F644" s="629"/>
      <c r="G644" s="629"/>
      <c r="H644" s="629"/>
      <c r="I644" s="629"/>
      <c r="J644" s="629">
        <v>1</v>
      </c>
      <c r="K644" s="629">
        <v>4385.37</v>
      </c>
      <c r="L644" s="629"/>
      <c r="M644" s="629">
        <v>4385.37</v>
      </c>
      <c r="N644" s="629"/>
      <c r="O644" s="629"/>
      <c r="P644" s="642"/>
      <c r="Q644" s="630"/>
    </row>
    <row r="645" spans="1:17" ht="14.4" customHeight="1" x14ac:dyDescent="0.3">
      <c r="A645" s="625" t="s">
        <v>525</v>
      </c>
      <c r="B645" s="626" t="s">
        <v>5822</v>
      </c>
      <c r="C645" s="626" t="s">
        <v>5195</v>
      </c>
      <c r="D645" s="626" t="s">
        <v>5996</v>
      </c>
      <c r="E645" s="626" t="s">
        <v>5562</v>
      </c>
      <c r="F645" s="629"/>
      <c r="G645" s="629"/>
      <c r="H645" s="629"/>
      <c r="I645" s="629"/>
      <c r="J645" s="629">
        <v>1</v>
      </c>
      <c r="K645" s="629">
        <v>6301.09</v>
      </c>
      <c r="L645" s="629"/>
      <c r="M645" s="629">
        <v>6301.09</v>
      </c>
      <c r="N645" s="629"/>
      <c r="O645" s="629"/>
      <c r="P645" s="642"/>
      <c r="Q645" s="630"/>
    </row>
    <row r="646" spans="1:17" ht="14.4" customHeight="1" x14ac:dyDescent="0.3">
      <c r="A646" s="625" t="s">
        <v>525</v>
      </c>
      <c r="B646" s="626" t="s">
        <v>5822</v>
      </c>
      <c r="C646" s="626" t="s">
        <v>5195</v>
      </c>
      <c r="D646" s="626" t="s">
        <v>5997</v>
      </c>
      <c r="E646" s="626" t="s">
        <v>5998</v>
      </c>
      <c r="F646" s="629"/>
      <c r="G646" s="629"/>
      <c r="H646" s="629"/>
      <c r="I646" s="629"/>
      <c r="J646" s="629"/>
      <c r="K646" s="629"/>
      <c r="L646" s="629"/>
      <c r="M646" s="629"/>
      <c r="N646" s="629">
        <v>2</v>
      </c>
      <c r="O646" s="629">
        <v>104000</v>
      </c>
      <c r="P646" s="642"/>
      <c r="Q646" s="630">
        <v>52000</v>
      </c>
    </row>
    <row r="647" spans="1:17" ht="14.4" customHeight="1" x14ac:dyDescent="0.3">
      <c r="A647" s="625" t="s">
        <v>525</v>
      </c>
      <c r="B647" s="626" t="s">
        <v>5822</v>
      </c>
      <c r="C647" s="626" t="s">
        <v>5097</v>
      </c>
      <c r="D647" s="626" t="s">
        <v>5630</v>
      </c>
      <c r="E647" s="626" t="s">
        <v>5631</v>
      </c>
      <c r="F647" s="629">
        <v>0</v>
      </c>
      <c r="G647" s="629">
        <v>0</v>
      </c>
      <c r="H647" s="629"/>
      <c r="I647" s="629"/>
      <c r="J647" s="629">
        <v>0</v>
      </c>
      <c r="K647" s="629">
        <v>0</v>
      </c>
      <c r="L647" s="629"/>
      <c r="M647" s="629"/>
      <c r="N647" s="629">
        <v>0</v>
      </c>
      <c r="O647" s="629">
        <v>0</v>
      </c>
      <c r="P647" s="642"/>
      <c r="Q647" s="630"/>
    </row>
    <row r="648" spans="1:17" ht="14.4" customHeight="1" x14ac:dyDescent="0.3">
      <c r="A648" s="625" t="s">
        <v>525</v>
      </c>
      <c r="B648" s="626" t="s">
        <v>5822</v>
      </c>
      <c r="C648" s="626" t="s">
        <v>5097</v>
      </c>
      <c r="D648" s="626" t="s">
        <v>5632</v>
      </c>
      <c r="E648" s="626" t="s">
        <v>5633</v>
      </c>
      <c r="F648" s="629">
        <v>804</v>
      </c>
      <c r="G648" s="629">
        <v>0</v>
      </c>
      <c r="H648" s="629"/>
      <c r="I648" s="629">
        <v>0</v>
      </c>
      <c r="J648" s="629">
        <v>818</v>
      </c>
      <c r="K648" s="629">
        <v>0</v>
      </c>
      <c r="L648" s="629"/>
      <c r="M648" s="629">
        <v>0</v>
      </c>
      <c r="N648" s="629">
        <v>555</v>
      </c>
      <c r="O648" s="629">
        <v>0</v>
      </c>
      <c r="P648" s="642"/>
      <c r="Q648" s="630">
        <v>0</v>
      </c>
    </row>
    <row r="649" spans="1:17" ht="14.4" customHeight="1" x14ac:dyDescent="0.3">
      <c r="A649" s="625" t="s">
        <v>525</v>
      </c>
      <c r="B649" s="626" t="s">
        <v>5822</v>
      </c>
      <c r="C649" s="626" t="s">
        <v>5097</v>
      </c>
      <c r="D649" s="626" t="s">
        <v>5098</v>
      </c>
      <c r="E649" s="626" t="s">
        <v>5099</v>
      </c>
      <c r="F649" s="629">
        <v>676</v>
      </c>
      <c r="G649" s="629">
        <v>0</v>
      </c>
      <c r="H649" s="629"/>
      <c r="I649" s="629">
        <v>0</v>
      </c>
      <c r="J649" s="629">
        <v>810</v>
      </c>
      <c r="K649" s="629">
        <v>0</v>
      </c>
      <c r="L649" s="629"/>
      <c r="M649" s="629">
        <v>0</v>
      </c>
      <c r="N649" s="629">
        <v>761</v>
      </c>
      <c r="O649" s="629">
        <v>0</v>
      </c>
      <c r="P649" s="642"/>
      <c r="Q649" s="630">
        <v>0</v>
      </c>
    </row>
    <row r="650" spans="1:17" ht="14.4" customHeight="1" x14ac:dyDescent="0.3">
      <c r="A650" s="625" t="s">
        <v>525</v>
      </c>
      <c r="B650" s="626" t="s">
        <v>5822</v>
      </c>
      <c r="C650" s="626" t="s">
        <v>5097</v>
      </c>
      <c r="D650" s="626" t="s">
        <v>5634</v>
      </c>
      <c r="E650" s="626" t="s">
        <v>5635</v>
      </c>
      <c r="F650" s="629">
        <v>451</v>
      </c>
      <c r="G650" s="629">
        <v>0</v>
      </c>
      <c r="H650" s="629"/>
      <c r="I650" s="629">
        <v>0</v>
      </c>
      <c r="J650" s="629">
        <v>439</v>
      </c>
      <c r="K650" s="629">
        <v>0</v>
      </c>
      <c r="L650" s="629"/>
      <c r="M650" s="629">
        <v>0</v>
      </c>
      <c r="N650" s="629">
        <v>522</v>
      </c>
      <c r="O650" s="629">
        <v>0</v>
      </c>
      <c r="P650" s="642"/>
      <c r="Q650" s="630">
        <v>0</v>
      </c>
    </row>
    <row r="651" spans="1:17" ht="14.4" customHeight="1" x14ac:dyDescent="0.3">
      <c r="A651" s="625" t="s">
        <v>525</v>
      </c>
      <c r="B651" s="626" t="s">
        <v>5822</v>
      </c>
      <c r="C651" s="626" t="s">
        <v>5097</v>
      </c>
      <c r="D651" s="626" t="s">
        <v>5104</v>
      </c>
      <c r="E651" s="626" t="s">
        <v>5105</v>
      </c>
      <c r="F651" s="629">
        <v>1</v>
      </c>
      <c r="G651" s="629">
        <v>75</v>
      </c>
      <c r="H651" s="629">
        <v>1</v>
      </c>
      <c r="I651" s="629">
        <v>75</v>
      </c>
      <c r="J651" s="629"/>
      <c r="K651" s="629"/>
      <c r="L651" s="629"/>
      <c r="M651" s="629"/>
      <c r="N651" s="629"/>
      <c r="O651" s="629"/>
      <c r="P651" s="642"/>
      <c r="Q651" s="630"/>
    </row>
    <row r="652" spans="1:17" ht="14.4" customHeight="1" x14ac:dyDescent="0.3">
      <c r="A652" s="625" t="s">
        <v>525</v>
      </c>
      <c r="B652" s="626" t="s">
        <v>5822</v>
      </c>
      <c r="C652" s="626" t="s">
        <v>5097</v>
      </c>
      <c r="D652" s="626" t="s">
        <v>5999</v>
      </c>
      <c r="E652" s="626" t="s">
        <v>6000</v>
      </c>
      <c r="F652" s="629">
        <v>257</v>
      </c>
      <c r="G652" s="629">
        <v>1713162</v>
      </c>
      <c r="H652" s="629">
        <v>1</v>
      </c>
      <c r="I652" s="629">
        <v>6666</v>
      </c>
      <c r="J652" s="629">
        <v>270</v>
      </c>
      <c r="K652" s="629">
        <v>1801548</v>
      </c>
      <c r="L652" s="629">
        <v>1.0515923187649505</v>
      </c>
      <c r="M652" s="629">
        <v>6672.4</v>
      </c>
      <c r="N652" s="629">
        <v>351</v>
      </c>
      <c r="O652" s="629">
        <v>2343170</v>
      </c>
      <c r="P652" s="642">
        <v>1.3677457239887414</v>
      </c>
      <c r="Q652" s="630">
        <v>6675.6980056980055</v>
      </c>
    </row>
    <row r="653" spans="1:17" ht="14.4" customHeight="1" x14ac:dyDescent="0.3">
      <c r="A653" s="625" t="s">
        <v>525</v>
      </c>
      <c r="B653" s="626" t="s">
        <v>5822</v>
      </c>
      <c r="C653" s="626" t="s">
        <v>5097</v>
      </c>
      <c r="D653" s="626" t="s">
        <v>6001</v>
      </c>
      <c r="E653" s="626" t="s">
        <v>6002</v>
      </c>
      <c r="F653" s="629">
        <v>595</v>
      </c>
      <c r="G653" s="629">
        <v>7072765</v>
      </c>
      <c r="H653" s="629">
        <v>1</v>
      </c>
      <c r="I653" s="629">
        <v>11887</v>
      </c>
      <c r="J653" s="629">
        <v>705</v>
      </c>
      <c r="K653" s="629">
        <v>8384919</v>
      </c>
      <c r="L653" s="629">
        <v>1.1855220695159532</v>
      </c>
      <c r="M653" s="629">
        <v>11893.502127659574</v>
      </c>
      <c r="N653" s="629">
        <v>640</v>
      </c>
      <c r="O653" s="629">
        <v>7613952</v>
      </c>
      <c r="P653" s="642">
        <v>1.0765170340029677</v>
      </c>
      <c r="Q653" s="630">
        <v>11896.8</v>
      </c>
    </row>
    <row r="654" spans="1:17" ht="14.4" customHeight="1" x14ac:dyDescent="0.3">
      <c r="A654" s="625" t="s">
        <v>525</v>
      </c>
      <c r="B654" s="626" t="s">
        <v>5822</v>
      </c>
      <c r="C654" s="626" t="s">
        <v>5097</v>
      </c>
      <c r="D654" s="626" t="s">
        <v>6003</v>
      </c>
      <c r="E654" s="626" t="s">
        <v>6004</v>
      </c>
      <c r="F654" s="629">
        <v>70</v>
      </c>
      <c r="G654" s="629">
        <v>382620</v>
      </c>
      <c r="H654" s="629">
        <v>1</v>
      </c>
      <c r="I654" s="629">
        <v>5466</v>
      </c>
      <c r="J654" s="629">
        <v>89</v>
      </c>
      <c r="K654" s="629">
        <v>487146</v>
      </c>
      <c r="L654" s="629">
        <v>1.2731848831739063</v>
      </c>
      <c r="M654" s="629">
        <v>5473.5505617977524</v>
      </c>
      <c r="N654" s="629">
        <v>134</v>
      </c>
      <c r="O654" s="629">
        <v>733776</v>
      </c>
      <c r="P654" s="642">
        <v>1.9177669750666457</v>
      </c>
      <c r="Q654" s="630">
        <v>5475.940298507463</v>
      </c>
    </row>
    <row r="655" spans="1:17" ht="14.4" customHeight="1" x14ac:dyDescent="0.3">
      <c r="A655" s="625" t="s">
        <v>525</v>
      </c>
      <c r="B655" s="626" t="s">
        <v>5822</v>
      </c>
      <c r="C655" s="626" t="s">
        <v>5097</v>
      </c>
      <c r="D655" s="626" t="s">
        <v>6005</v>
      </c>
      <c r="E655" s="626" t="s">
        <v>6006</v>
      </c>
      <c r="F655" s="629">
        <v>27</v>
      </c>
      <c r="G655" s="629">
        <v>0</v>
      </c>
      <c r="H655" s="629"/>
      <c r="I655" s="629">
        <v>0</v>
      </c>
      <c r="J655" s="629">
        <v>28</v>
      </c>
      <c r="K655" s="629">
        <v>0</v>
      </c>
      <c r="L655" s="629"/>
      <c r="M655" s="629">
        <v>0</v>
      </c>
      <c r="N655" s="629">
        <v>20</v>
      </c>
      <c r="O655" s="629">
        <v>0</v>
      </c>
      <c r="P655" s="642"/>
      <c r="Q655" s="630">
        <v>0</v>
      </c>
    </row>
    <row r="656" spans="1:17" ht="14.4" customHeight="1" x14ac:dyDescent="0.3">
      <c r="A656" s="625" t="s">
        <v>525</v>
      </c>
      <c r="B656" s="626" t="s">
        <v>5822</v>
      </c>
      <c r="C656" s="626" t="s">
        <v>5097</v>
      </c>
      <c r="D656" s="626" t="s">
        <v>5638</v>
      </c>
      <c r="E656" s="626" t="s">
        <v>5639</v>
      </c>
      <c r="F656" s="629">
        <v>46</v>
      </c>
      <c r="G656" s="629">
        <v>36616</v>
      </c>
      <c r="H656" s="629">
        <v>1</v>
      </c>
      <c r="I656" s="629">
        <v>796</v>
      </c>
      <c r="J656" s="629">
        <v>35</v>
      </c>
      <c r="K656" s="629">
        <v>27984</v>
      </c>
      <c r="L656" s="629">
        <v>0.76425606292331216</v>
      </c>
      <c r="M656" s="629">
        <v>799.54285714285709</v>
      </c>
      <c r="N656" s="629">
        <v>29</v>
      </c>
      <c r="O656" s="629">
        <v>23368</v>
      </c>
      <c r="P656" s="642">
        <v>0.63819095477386933</v>
      </c>
      <c r="Q656" s="630">
        <v>805.79310344827582</v>
      </c>
    </row>
    <row r="657" spans="1:17" ht="14.4" customHeight="1" x14ac:dyDescent="0.3">
      <c r="A657" s="625" t="s">
        <v>525</v>
      </c>
      <c r="B657" s="626" t="s">
        <v>5822</v>
      </c>
      <c r="C657" s="626" t="s">
        <v>5097</v>
      </c>
      <c r="D657" s="626" t="s">
        <v>5231</v>
      </c>
      <c r="E657" s="626" t="s">
        <v>5232</v>
      </c>
      <c r="F657" s="629">
        <v>5</v>
      </c>
      <c r="G657" s="629">
        <v>550</v>
      </c>
      <c r="H657" s="629">
        <v>1</v>
      </c>
      <c r="I657" s="629">
        <v>110</v>
      </c>
      <c r="J657" s="629"/>
      <c r="K657" s="629"/>
      <c r="L657" s="629"/>
      <c r="M657" s="629"/>
      <c r="N657" s="629"/>
      <c r="O657" s="629"/>
      <c r="P657" s="642"/>
      <c r="Q657" s="630"/>
    </row>
    <row r="658" spans="1:17" ht="14.4" customHeight="1" x14ac:dyDescent="0.3">
      <c r="A658" s="625" t="s">
        <v>525</v>
      </c>
      <c r="B658" s="626" t="s">
        <v>5822</v>
      </c>
      <c r="C658" s="626" t="s">
        <v>5097</v>
      </c>
      <c r="D658" s="626" t="s">
        <v>6007</v>
      </c>
      <c r="E658" s="626" t="s">
        <v>6008</v>
      </c>
      <c r="F658" s="629">
        <v>1</v>
      </c>
      <c r="G658" s="629">
        <v>840</v>
      </c>
      <c r="H658" s="629">
        <v>1</v>
      </c>
      <c r="I658" s="629">
        <v>840</v>
      </c>
      <c r="J658" s="629"/>
      <c r="K658" s="629"/>
      <c r="L658" s="629"/>
      <c r="M658" s="629"/>
      <c r="N658" s="629"/>
      <c r="O658" s="629"/>
      <c r="P658" s="642"/>
      <c r="Q658" s="630"/>
    </row>
    <row r="659" spans="1:17" ht="14.4" customHeight="1" x14ac:dyDescent="0.3">
      <c r="A659" s="625" t="s">
        <v>525</v>
      </c>
      <c r="B659" s="626" t="s">
        <v>5822</v>
      </c>
      <c r="C659" s="626" t="s">
        <v>5097</v>
      </c>
      <c r="D659" s="626" t="s">
        <v>5218</v>
      </c>
      <c r="E659" s="626" t="s">
        <v>5219</v>
      </c>
      <c r="F659" s="629">
        <v>2</v>
      </c>
      <c r="G659" s="629">
        <v>9012</v>
      </c>
      <c r="H659" s="629">
        <v>1</v>
      </c>
      <c r="I659" s="629">
        <v>4506</v>
      </c>
      <c r="J659" s="629"/>
      <c r="K659" s="629"/>
      <c r="L659" s="629"/>
      <c r="M659" s="629"/>
      <c r="N659" s="629"/>
      <c r="O659" s="629"/>
      <c r="P659" s="642"/>
      <c r="Q659" s="630"/>
    </row>
    <row r="660" spans="1:17" ht="14.4" customHeight="1" x14ac:dyDescent="0.3">
      <c r="A660" s="625" t="s">
        <v>525</v>
      </c>
      <c r="B660" s="626" t="s">
        <v>5822</v>
      </c>
      <c r="C660" s="626" t="s">
        <v>5097</v>
      </c>
      <c r="D660" s="626" t="s">
        <v>5646</v>
      </c>
      <c r="E660" s="626" t="s">
        <v>5647</v>
      </c>
      <c r="F660" s="629">
        <v>12</v>
      </c>
      <c r="G660" s="629">
        <v>79572</v>
      </c>
      <c r="H660" s="629">
        <v>1</v>
      </c>
      <c r="I660" s="629">
        <v>6631</v>
      </c>
      <c r="J660" s="629"/>
      <c r="K660" s="629"/>
      <c r="L660" s="629"/>
      <c r="M660" s="629"/>
      <c r="N660" s="629"/>
      <c r="O660" s="629"/>
      <c r="P660" s="642"/>
      <c r="Q660" s="630"/>
    </row>
    <row r="661" spans="1:17" ht="14.4" customHeight="1" x14ac:dyDescent="0.3">
      <c r="A661" s="625" t="s">
        <v>525</v>
      </c>
      <c r="B661" s="626" t="s">
        <v>5822</v>
      </c>
      <c r="C661" s="626" t="s">
        <v>5097</v>
      </c>
      <c r="D661" s="626" t="s">
        <v>5652</v>
      </c>
      <c r="E661" s="626" t="s">
        <v>5653</v>
      </c>
      <c r="F661" s="629">
        <v>16</v>
      </c>
      <c r="G661" s="629">
        <v>156144</v>
      </c>
      <c r="H661" s="629">
        <v>1</v>
      </c>
      <c r="I661" s="629">
        <v>9759</v>
      </c>
      <c r="J661" s="629"/>
      <c r="K661" s="629"/>
      <c r="L661" s="629"/>
      <c r="M661" s="629"/>
      <c r="N661" s="629"/>
      <c r="O661" s="629"/>
      <c r="P661" s="642"/>
      <c r="Q661" s="630"/>
    </row>
    <row r="662" spans="1:17" ht="14.4" customHeight="1" x14ac:dyDescent="0.3">
      <c r="A662" s="625" t="s">
        <v>525</v>
      </c>
      <c r="B662" s="626" t="s">
        <v>5822</v>
      </c>
      <c r="C662" s="626" t="s">
        <v>5097</v>
      </c>
      <c r="D662" s="626" t="s">
        <v>5654</v>
      </c>
      <c r="E662" s="626" t="s">
        <v>5655</v>
      </c>
      <c r="F662" s="629">
        <v>21</v>
      </c>
      <c r="G662" s="629">
        <v>36876</v>
      </c>
      <c r="H662" s="629">
        <v>1</v>
      </c>
      <c r="I662" s="629">
        <v>1756</v>
      </c>
      <c r="J662" s="629"/>
      <c r="K662" s="629"/>
      <c r="L662" s="629"/>
      <c r="M662" s="629"/>
      <c r="N662" s="629"/>
      <c r="O662" s="629"/>
      <c r="P662" s="642"/>
      <c r="Q662" s="630"/>
    </row>
    <row r="663" spans="1:17" ht="14.4" customHeight="1" x14ac:dyDescent="0.3">
      <c r="A663" s="625" t="s">
        <v>525</v>
      </c>
      <c r="B663" s="626" t="s">
        <v>5822</v>
      </c>
      <c r="C663" s="626" t="s">
        <v>5097</v>
      </c>
      <c r="D663" s="626" t="s">
        <v>5656</v>
      </c>
      <c r="E663" s="626" t="s">
        <v>5657</v>
      </c>
      <c r="F663" s="629">
        <v>3</v>
      </c>
      <c r="G663" s="629">
        <v>10590</v>
      </c>
      <c r="H663" s="629">
        <v>1</v>
      </c>
      <c r="I663" s="629">
        <v>3530</v>
      </c>
      <c r="J663" s="629"/>
      <c r="K663" s="629"/>
      <c r="L663" s="629"/>
      <c r="M663" s="629"/>
      <c r="N663" s="629"/>
      <c r="O663" s="629"/>
      <c r="P663" s="642"/>
      <c r="Q663" s="630"/>
    </row>
    <row r="664" spans="1:17" ht="14.4" customHeight="1" x14ac:dyDescent="0.3">
      <c r="A664" s="625" t="s">
        <v>525</v>
      </c>
      <c r="B664" s="626" t="s">
        <v>5822</v>
      </c>
      <c r="C664" s="626" t="s">
        <v>5097</v>
      </c>
      <c r="D664" s="626" t="s">
        <v>5658</v>
      </c>
      <c r="E664" s="626" t="s">
        <v>5659</v>
      </c>
      <c r="F664" s="629">
        <v>44</v>
      </c>
      <c r="G664" s="629">
        <v>96228</v>
      </c>
      <c r="H664" s="629">
        <v>1</v>
      </c>
      <c r="I664" s="629">
        <v>2187</v>
      </c>
      <c r="J664" s="629"/>
      <c r="K664" s="629"/>
      <c r="L664" s="629"/>
      <c r="M664" s="629"/>
      <c r="N664" s="629"/>
      <c r="O664" s="629"/>
      <c r="P664" s="642"/>
      <c r="Q664" s="630"/>
    </row>
    <row r="665" spans="1:17" ht="14.4" customHeight="1" x14ac:dyDescent="0.3">
      <c r="A665" s="625" t="s">
        <v>525</v>
      </c>
      <c r="B665" s="626" t="s">
        <v>5822</v>
      </c>
      <c r="C665" s="626" t="s">
        <v>5097</v>
      </c>
      <c r="D665" s="626" t="s">
        <v>5203</v>
      </c>
      <c r="E665" s="626" t="s">
        <v>5204</v>
      </c>
      <c r="F665" s="629">
        <v>195</v>
      </c>
      <c r="G665" s="629">
        <v>131235</v>
      </c>
      <c r="H665" s="629">
        <v>1</v>
      </c>
      <c r="I665" s="629">
        <v>673</v>
      </c>
      <c r="J665" s="629">
        <v>217</v>
      </c>
      <c r="K665" s="629">
        <v>146683</v>
      </c>
      <c r="L665" s="629">
        <v>1.1177125004762449</v>
      </c>
      <c r="M665" s="629">
        <v>675.95852534562209</v>
      </c>
      <c r="N665" s="629">
        <v>230</v>
      </c>
      <c r="O665" s="629">
        <v>80116</v>
      </c>
      <c r="P665" s="642">
        <v>0.61047738789194961</v>
      </c>
      <c r="Q665" s="630">
        <v>348.33043478260868</v>
      </c>
    </row>
    <row r="666" spans="1:17" ht="14.4" customHeight="1" x14ac:dyDescent="0.3">
      <c r="A666" s="625" t="s">
        <v>525</v>
      </c>
      <c r="B666" s="626" t="s">
        <v>5822</v>
      </c>
      <c r="C666" s="626" t="s">
        <v>5097</v>
      </c>
      <c r="D666" s="626" t="s">
        <v>5660</v>
      </c>
      <c r="E666" s="626" t="s">
        <v>5661</v>
      </c>
      <c r="F666" s="629">
        <v>1</v>
      </c>
      <c r="G666" s="629">
        <v>4974</v>
      </c>
      <c r="H666" s="629">
        <v>1</v>
      </c>
      <c r="I666" s="629">
        <v>4974</v>
      </c>
      <c r="J666" s="629"/>
      <c r="K666" s="629"/>
      <c r="L666" s="629"/>
      <c r="M666" s="629"/>
      <c r="N666" s="629"/>
      <c r="O666" s="629"/>
      <c r="P666" s="642"/>
      <c r="Q666" s="630"/>
    </row>
    <row r="667" spans="1:17" ht="14.4" customHeight="1" x14ac:dyDescent="0.3">
      <c r="A667" s="625" t="s">
        <v>525</v>
      </c>
      <c r="B667" s="626" t="s">
        <v>5822</v>
      </c>
      <c r="C667" s="626" t="s">
        <v>5097</v>
      </c>
      <c r="D667" s="626" t="s">
        <v>5118</v>
      </c>
      <c r="E667" s="626" t="s">
        <v>5119</v>
      </c>
      <c r="F667" s="629">
        <v>201</v>
      </c>
      <c r="G667" s="629">
        <v>68541</v>
      </c>
      <c r="H667" s="629">
        <v>1</v>
      </c>
      <c r="I667" s="629">
        <v>341</v>
      </c>
      <c r="J667" s="629">
        <v>213</v>
      </c>
      <c r="K667" s="629">
        <v>72845</v>
      </c>
      <c r="L667" s="629">
        <v>1.0627945317401264</v>
      </c>
      <c r="M667" s="629">
        <v>341.99530516431923</v>
      </c>
      <c r="N667" s="629">
        <v>211</v>
      </c>
      <c r="O667" s="629">
        <v>48952</v>
      </c>
      <c r="P667" s="642">
        <v>0.71420025969857459</v>
      </c>
      <c r="Q667" s="630">
        <v>232</v>
      </c>
    </row>
    <row r="668" spans="1:17" ht="14.4" customHeight="1" x14ac:dyDescent="0.3">
      <c r="A668" s="625" t="s">
        <v>525</v>
      </c>
      <c r="B668" s="626" t="s">
        <v>5822</v>
      </c>
      <c r="C668" s="626" t="s">
        <v>5097</v>
      </c>
      <c r="D668" s="626" t="s">
        <v>5662</v>
      </c>
      <c r="E668" s="626" t="s">
        <v>5663</v>
      </c>
      <c r="F668" s="629">
        <v>18</v>
      </c>
      <c r="G668" s="629">
        <v>77742</v>
      </c>
      <c r="H668" s="629">
        <v>1</v>
      </c>
      <c r="I668" s="629">
        <v>4319</v>
      </c>
      <c r="J668" s="629"/>
      <c r="K668" s="629"/>
      <c r="L668" s="629"/>
      <c r="M668" s="629"/>
      <c r="N668" s="629"/>
      <c r="O668" s="629"/>
      <c r="P668" s="642"/>
      <c r="Q668" s="630"/>
    </row>
    <row r="669" spans="1:17" ht="14.4" customHeight="1" x14ac:dyDescent="0.3">
      <c r="A669" s="625" t="s">
        <v>525</v>
      </c>
      <c r="B669" s="626" t="s">
        <v>5822</v>
      </c>
      <c r="C669" s="626" t="s">
        <v>5097</v>
      </c>
      <c r="D669" s="626" t="s">
        <v>5205</v>
      </c>
      <c r="E669" s="626" t="s">
        <v>5206</v>
      </c>
      <c r="F669" s="629">
        <v>8</v>
      </c>
      <c r="G669" s="629">
        <v>2392</v>
      </c>
      <c r="H669" s="629">
        <v>1</v>
      </c>
      <c r="I669" s="629">
        <v>299</v>
      </c>
      <c r="J669" s="629"/>
      <c r="K669" s="629"/>
      <c r="L669" s="629"/>
      <c r="M669" s="629"/>
      <c r="N669" s="629"/>
      <c r="O669" s="629"/>
      <c r="P669" s="642"/>
      <c r="Q669" s="630"/>
    </row>
    <row r="670" spans="1:17" ht="14.4" customHeight="1" x14ac:dyDescent="0.3">
      <c r="A670" s="625" t="s">
        <v>525</v>
      </c>
      <c r="B670" s="626" t="s">
        <v>5822</v>
      </c>
      <c r="C670" s="626" t="s">
        <v>5097</v>
      </c>
      <c r="D670" s="626" t="s">
        <v>5674</v>
      </c>
      <c r="E670" s="626" t="s">
        <v>5675</v>
      </c>
      <c r="F670" s="629">
        <v>25</v>
      </c>
      <c r="G670" s="629">
        <v>133300</v>
      </c>
      <c r="H670" s="629">
        <v>1</v>
      </c>
      <c r="I670" s="629">
        <v>5332</v>
      </c>
      <c r="J670" s="629"/>
      <c r="K670" s="629"/>
      <c r="L670" s="629"/>
      <c r="M670" s="629"/>
      <c r="N670" s="629"/>
      <c r="O670" s="629"/>
      <c r="P670" s="642"/>
      <c r="Q670" s="630"/>
    </row>
    <row r="671" spans="1:17" ht="14.4" customHeight="1" x14ac:dyDescent="0.3">
      <c r="A671" s="625" t="s">
        <v>525</v>
      </c>
      <c r="B671" s="626" t="s">
        <v>5822</v>
      </c>
      <c r="C671" s="626" t="s">
        <v>5097</v>
      </c>
      <c r="D671" s="626" t="s">
        <v>5676</v>
      </c>
      <c r="E671" s="626" t="s">
        <v>5677</v>
      </c>
      <c r="F671" s="629">
        <v>6</v>
      </c>
      <c r="G671" s="629">
        <v>67602</v>
      </c>
      <c r="H671" s="629">
        <v>1</v>
      </c>
      <c r="I671" s="629">
        <v>11267</v>
      </c>
      <c r="J671" s="629"/>
      <c r="K671" s="629"/>
      <c r="L671" s="629"/>
      <c r="M671" s="629"/>
      <c r="N671" s="629"/>
      <c r="O671" s="629"/>
      <c r="P671" s="642"/>
      <c r="Q671" s="630"/>
    </row>
    <row r="672" spans="1:17" ht="14.4" customHeight="1" x14ac:dyDescent="0.3">
      <c r="A672" s="625" t="s">
        <v>525</v>
      </c>
      <c r="B672" s="626" t="s">
        <v>5822</v>
      </c>
      <c r="C672" s="626" t="s">
        <v>5097</v>
      </c>
      <c r="D672" s="626" t="s">
        <v>6009</v>
      </c>
      <c r="E672" s="626" t="s">
        <v>6010</v>
      </c>
      <c r="F672" s="629">
        <v>1</v>
      </c>
      <c r="G672" s="629">
        <v>4001</v>
      </c>
      <c r="H672" s="629">
        <v>1</v>
      </c>
      <c r="I672" s="629">
        <v>4001</v>
      </c>
      <c r="J672" s="629"/>
      <c r="K672" s="629"/>
      <c r="L672" s="629"/>
      <c r="M672" s="629"/>
      <c r="N672" s="629"/>
      <c r="O672" s="629"/>
      <c r="P672" s="642"/>
      <c r="Q672" s="630"/>
    </row>
    <row r="673" spans="1:17" ht="14.4" customHeight="1" x14ac:dyDescent="0.3">
      <c r="A673" s="625" t="s">
        <v>525</v>
      </c>
      <c r="B673" s="626" t="s">
        <v>5822</v>
      </c>
      <c r="C673" s="626" t="s">
        <v>5097</v>
      </c>
      <c r="D673" s="626" t="s">
        <v>5684</v>
      </c>
      <c r="E673" s="626" t="s">
        <v>5685</v>
      </c>
      <c r="F673" s="629">
        <v>13</v>
      </c>
      <c r="G673" s="629">
        <v>14131</v>
      </c>
      <c r="H673" s="629">
        <v>1</v>
      </c>
      <c r="I673" s="629">
        <v>1087</v>
      </c>
      <c r="J673" s="629"/>
      <c r="K673" s="629"/>
      <c r="L673" s="629"/>
      <c r="M673" s="629"/>
      <c r="N673" s="629"/>
      <c r="O673" s="629"/>
      <c r="P673" s="642"/>
      <c r="Q673" s="630"/>
    </row>
    <row r="674" spans="1:17" ht="14.4" customHeight="1" x14ac:dyDescent="0.3">
      <c r="A674" s="625" t="s">
        <v>525</v>
      </c>
      <c r="B674" s="626" t="s">
        <v>5822</v>
      </c>
      <c r="C674" s="626" t="s">
        <v>5097</v>
      </c>
      <c r="D674" s="626" t="s">
        <v>5686</v>
      </c>
      <c r="E674" s="626" t="s">
        <v>5687</v>
      </c>
      <c r="F674" s="629">
        <v>12</v>
      </c>
      <c r="G674" s="629">
        <v>45300</v>
      </c>
      <c r="H674" s="629">
        <v>1</v>
      </c>
      <c r="I674" s="629">
        <v>3775</v>
      </c>
      <c r="J674" s="629"/>
      <c r="K674" s="629"/>
      <c r="L674" s="629"/>
      <c r="M674" s="629"/>
      <c r="N674" s="629"/>
      <c r="O674" s="629"/>
      <c r="P674" s="642"/>
      <c r="Q674" s="630"/>
    </row>
    <row r="675" spans="1:17" ht="14.4" customHeight="1" x14ac:dyDescent="0.3">
      <c r="A675" s="625" t="s">
        <v>525</v>
      </c>
      <c r="B675" s="626" t="s">
        <v>5822</v>
      </c>
      <c r="C675" s="626" t="s">
        <v>5097</v>
      </c>
      <c r="D675" s="626" t="s">
        <v>5688</v>
      </c>
      <c r="E675" s="626" t="s">
        <v>5689</v>
      </c>
      <c r="F675" s="629">
        <v>29</v>
      </c>
      <c r="G675" s="629">
        <v>149785</v>
      </c>
      <c r="H675" s="629">
        <v>1</v>
      </c>
      <c r="I675" s="629">
        <v>5165</v>
      </c>
      <c r="J675" s="629"/>
      <c r="K675" s="629"/>
      <c r="L675" s="629"/>
      <c r="M675" s="629"/>
      <c r="N675" s="629"/>
      <c r="O675" s="629"/>
      <c r="P675" s="642"/>
      <c r="Q675" s="630"/>
    </row>
    <row r="676" spans="1:17" ht="14.4" customHeight="1" x14ac:dyDescent="0.3">
      <c r="A676" s="625" t="s">
        <v>525</v>
      </c>
      <c r="B676" s="626" t="s">
        <v>5822</v>
      </c>
      <c r="C676" s="626" t="s">
        <v>5097</v>
      </c>
      <c r="D676" s="626" t="s">
        <v>5690</v>
      </c>
      <c r="E676" s="626" t="s">
        <v>5691</v>
      </c>
      <c r="F676" s="629">
        <v>2</v>
      </c>
      <c r="G676" s="629">
        <v>8462</v>
      </c>
      <c r="H676" s="629">
        <v>1</v>
      </c>
      <c r="I676" s="629">
        <v>4231</v>
      </c>
      <c r="J676" s="629"/>
      <c r="K676" s="629"/>
      <c r="L676" s="629"/>
      <c r="M676" s="629"/>
      <c r="N676" s="629"/>
      <c r="O676" s="629"/>
      <c r="P676" s="642"/>
      <c r="Q676" s="630"/>
    </row>
    <row r="677" spans="1:17" ht="14.4" customHeight="1" x14ac:dyDescent="0.3">
      <c r="A677" s="625" t="s">
        <v>525</v>
      </c>
      <c r="B677" s="626" t="s">
        <v>5822</v>
      </c>
      <c r="C677" s="626" t="s">
        <v>5097</v>
      </c>
      <c r="D677" s="626" t="s">
        <v>5692</v>
      </c>
      <c r="E677" s="626" t="s">
        <v>5693</v>
      </c>
      <c r="F677" s="629">
        <v>13</v>
      </c>
      <c r="G677" s="629">
        <v>19123</v>
      </c>
      <c r="H677" s="629">
        <v>1</v>
      </c>
      <c r="I677" s="629">
        <v>1471</v>
      </c>
      <c r="J677" s="629"/>
      <c r="K677" s="629"/>
      <c r="L677" s="629"/>
      <c r="M677" s="629"/>
      <c r="N677" s="629"/>
      <c r="O677" s="629"/>
      <c r="P677" s="642"/>
      <c r="Q677" s="630"/>
    </row>
    <row r="678" spans="1:17" ht="14.4" customHeight="1" x14ac:dyDescent="0.3">
      <c r="A678" s="625" t="s">
        <v>525</v>
      </c>
      <c r="B678" s="626" t="s">
        <v>5822</v>
      </c>
      <c r="C678" s="626" t="s">
        <v>5097</v>
      </c>
      <c r="D678" s="626" t="s">
        <v>5694</v>
      </c>
      <c r="E678" s="626" t="s">
        <v>5695</v>
      </c>
      <c r="F678" s="629">
        <v>24</v>
      </c>
      <c r="G678" s="629">
        <v>17616</v>
      </c>
      <c r="H678" s="629">
        <v>1</v>
      </c>
      <c r="I678" s="629">
        <v>734</v>
      </c>
      <c r="J678" s="629"/>
      <c r="K678" s="629"/>
      <c r="L678" s="629"/>
      <c r="M678" s="629"/>
      <c r="N678" s="629"/>
      <c r="O678" s="629"/>
      <c r="P678" s="642"/>
      <c r="Q678" s="630"/>
    </row>
    <row r="679" spans="1:17" ht="14.4" customHeight="1" x14ac:dyDescent="0.3">
      <c r="A679" s="625" t="s">
        <v>525</v>
      </c>
      <c r="B679" s="626" t="s">
        <v>5822</v>
      </c>
      <c r="C679" s="626" t="s">
        <v>5097</v>
      </c>
      <c r="D679" s="626" t="s">
        <v>5696</v>
      </c>
      <c r="E679" s="626" t="s">
        <v>5697</v>
      </c>
      <c r="F679" s="629">
        <v>41</v>
      </c>
      <c r="G679" s="629">
        <v>144730</v>
      </c>
      <c r="H679" s="629">
        <v>1</v>
      </c>
      <c r="I679" s="629">
        <v>3530</v>
      </c>
      <c r="J679" s="629"/>
      <c r="K679" s="629"/>
      <c r="L679" s="629"/>
      <c r="M679" s="629"/>
      <c r="N679" s="629"/>
      <c r="O679" s="629"/>
      <c r="P679" s="642"/>
      <c r="Q679" s="630"/>
    </row>
    <row r="680" spans="1:17" ht="14.4" customHeight="1" x14ac:dyDescent="0.3">
      <c r="A680" s="625" t="s">
        <v>525</v>
      </c>
      <c r="B680" s="626" t="s">
        <v>5822</v>
      </c>
      <c r="C680" s="626" t="s">
        <v>5097</v>
      </c>
      <c r="D680" s="626" t="s">
        <v>5698</v>
      </c>
      <c r="E680" s="626" t="s">
        <v>5699</v>
      </c>
      <c r="F680" s="629">
        <v>7</v>
      </c>
      <c r="G680" s="629">
        <v>4564</v>
      </c>
      <c r="H680" s="629">
        <v>1</v>
      </c>
      <c r="I680" s="629">
        <v>652</v>
      </c>
      <c r="J680" s="629"/>
      <c r="K680" s="629"/>
      <c r="L680" s="629"/>
      <c r="M680" s="629"/>
      <c r="N680" s="629"/>
      <c r="O680" s="629"/>
      <c r="P680" s="642"/>
      <c r="Q680" s="630"/>
    </row>
    <row r="681" spans="1:17" ht="14.4" customHeight="1" x14ac:dyDescent="0.3">
      <c r="A681" s="625" t="s">
        <v>525</v>
      </c>
      <c r="B681" s="626" t="s">
        <v>5822</v>
      </c>
      <c r="C681" s="626" t="s">
        <v>5097</v>
      </c>
      <c r="D681" s="626" t="s">
        <v>5702</v>
      </c>
      <c r="E681" s="626" t="s">
        <v>5703</v>
      </c>
      <c r="F681" s="629">
        <v>13</v>
      </c>
      <c r="G681" s="629">
        <v>34411</v>
      </c>
      <c r="H681" s="629">
        <v>1</v>
      </c>
      <c r="I681" s="629">
        <v>2647</v>
      </c>
      <c r="J681" s="629"/>
      <c r="K681" s="629"/>
      <c r="L681" s="629"/>
      <c r="M681" s="629"/>
      <c r="N681" s="629"/>
      <c r="O681" s="629"/>
      <c r="P681" s="642"/>
      <c r="Q681" s="630"/>
    </row>
    <row r="682" spans="1:17" ht="14.4" customHeight="1" x14ac:dyDescent="0.3">
      <c r="A682" s="625" t="s">
        <v>525</v>
      </c>
      <c r="B682" s="626" t="s">
        <v>5822</v>
      </c>
      <c r="C682" s="626" t="s">
        <v>5097</v>
      </c>
      <c r="D682" s="626" t="s">
        <v>5704</v>
      </c>
      <c r="E682" s="626" t="s">
        <v>5705</v>
      </c>
      <c r="F682" s="629">
        <v>1</v>
      </c>
      <c r="G682" s="629">
        <v>1397</v>
      </c>
      <c r="H682" s="629">
        <v>1</v>
      </c>
      <c r="I682" s="629">
        <v>1397</v>
      </c>
      <c r="J682" s="629"/>
      <c r="K682" s="629"/>
      <c r="L682" s="629"/>
      <c r="M682" s="629"/>
      <c r="N682" s="629"/>
      <c r="O682" s="629"/>
      <c r="P682" s="642"/>
      <c r="Q682" s="630"/>
    </row>
    <row r="683" spans="1:17" ht="14.4" customHeight="1" x14ac:dyDescent="0.3">
      <c r="A683" s="625" t="s">
        <v>525</v>
      </c>
      <c r="B683" s="626" t="s">
        <v>5822</v>
      </c>
      <c r="C683" s="626" t="s">
        <v>5097</v>
      </c>
      <c r="D683" s="626" t="s">
        <v>5706</v>
      </c>
      <c r="E683" s="626" t="s">
        <v>5707</v>
      </c>
      <c r="F683" s="629">
        <v>51</v>
      </c>
      <c r="G683" s="629">
        <v>198900</v>
      </c>
      <c r="H683" s="629">
        <v>1</v>
      </c>
      <c r="I683" s="629">
        <v>3900</v>
      </c>
      <c r="J683" s="629"/>
      <c r="K683" s="629"/>
      <c r="L683" s="629"/>
      <c r="M683" s="629"/>
      <c r="N683" s="629"/>
      <c r="O683" s="629"/>
      <c r="P683" s="642"/>
      <c r="Q683" s="630"/>
    </row>
    <row r="684" spans="1:17" ht="14.4" customHeight="1" x14ac:dyDescent="0.3">
      <c r="A684" s="625" t="s">
        <v>525</v>
      </c>
      <c r="B684" s="626" t="s">
        <v>5822</v>
      </c>
      <c r="C684" s="626" t="s">
        <v>5097</v>
      </c>
      <c r="D684" s="626" t="s">
        <v>6011</v>
      </c>
      <c r="E684" s="626" t="s">
        <v>6012</v>
      </c>
      <c r="F684" s="629">
        <v>96</v>
      </c>
      <c r="G684" s="629">
        <v>3067776</v>
      </c>
      <c r="H684" s="629">
        <v>1</v>
      </c>
      <c r="I684" s="629">
        <v>31956</v>
      </c>
      <c r="J684" s="629">
        <v>74</v>
      </c>
      <c r="K684" s="629">
        <v>2365176</v>
      </c>
      <c r="L684" s="629">
        <v>0.77097415195894359</v>
      </c>
      <c r="M684" s="629">
        <v>31961.837837837837</v>
      </c>
      <c r="N684" s="629">
        <v>48</v>
      </c>
      <c r="O684" s="629">
        <v>1534364</v>
      </c>
      <c r="P684" s="642">
        <v>0.50015516126340387</v>
      </c>
      <c r="Q684" s="630">
        <v>31965.916666666668</v>
      </c>
    </row>
    <row r="685" spans="1:17" ht="14.4" customHeight="1" x14ac:dyDescent="0.3">
      <c r="A685" s="625" t="s">
        <v>525</v>
      </c>
      <c r="B685" s="626" t="s">
        <v>5822</v>
      </c>
      <c r="C685" s="626" t="s">
        <v>5097</v>
      </c>
      <c r="D685" s="626" t="s">
        <v>5708</v>
      </c>
      <c r="E685" s="626" t="s">
        <v>5709</v>
      </c>
      <c r="F685" s="629">
        <v>1</v>
      </c>
      <c r="G685" s="629">
        <v>10244</v>
      </c>
      <c r="H685" s="629">
        <v>1</v>
      </c>
      <c r="I685" s="629">
        <v>10244</v>
      </c>
      <c r="J685" s="629"/>
      <c r="K685" s="629"/>
      <c r="L685" s="629"/>
      <c r="M685" s="629"/>
      <c r="N685" s="629"/>
      <c r="O685" s="629"/>
      <c r="P685" s="642"/>
      <c r="Q685" s="630"/>
    </row>
    <row r="686" spans="1:17" ht="14.4" customHeight="1" x14ac:dyDescent="0.3">
      <c r="A686" s="625" t="s">
        <v>525</v>
      </c>
      <c r="B686" s="626" t="s">
        <v>5822</v>
      </c>
      <c r="C686" s="626" t="s">
        <v>5097</v>
      </c>
      <c r="D686" s="626" t="s">
        <v>6013</v>
      </c>
      <c r="E686" s="626" t="s">
        <v>6014</v>
      </c>
      <c r="F686" s="629">
        <v>1</v>
      </c>
      <c r="G686" s="629">
        <v>92</v>
      </c>
      <c r="H686" s="629">
        <v>1</v>
      </c>
      <c r="I686" s="629">
        <v>92</v>
      </c>
      <c r="J686" s="629"/>
      <c r="K686" s="629"/>
      <c r="L686" s="629"/>
      <c r="M686" s="629"/>
      <c r="N686" s="629"/>
      <c r="O686" s="629"/>
      <c r="P686" s="642"/>
      <c r="Q686" s="630"/>
    </row>
    <row r="687" spans="1:17" ht="14.4" customHeight="1" x14ac:dyDescent="0.3">
      <c r="A687" s="625" t="s">
        <v>525</v>
      </c>
      <c r="B687" s="626" t="s">
        <v>5822</v>
      </c>
      <c r="C687" s="626" t="s">
        <v>5097</v>
      </c>
      <c r="D687" s="626" t="s">
        <v>6015</v>
      </c>
      <c r="E687" s="626" t="s">
        <v>6016</v>
      </c>
      <c r="F687" s="629">
        <v>44</v>
      </c>
      <c r="G687" s="629">
        <v>0</v>
      </c>
      <c r="H687" s="629"/>
      <c r="I687" s="629">
        <v>0</v>
      </c>
      <c r="J687" s="629">
        <v>48</v>
      </c>
      <c r="K687" s="629">
        <v>0</v>
      </c>
      <c r="L687" s="629"/>
      <c r="M687" s="629">
        <v>0</v>
      </c>
      <c r="N687" s="629">
        <v>45</v>
      </c>
      <c r="O687" s="629">
        <v>0</v>
      </c>
      <c r="P687" s="642"/>
      <c r="Q687" s="630">
        <v>0</v>
      </c>
    </row>
    <row r="688" spans="1:17" ht="14.4" customHeight="1" x14ac:dyDescent="0.3">
      <c r="A688" s="625" t="s">
        <v>525</v>
      </c>
      <c r="B688" s="626" t="s">
        <v>5822</v>
      </c>
      <c r="C688" s="626" t="s">
        <v>5097</v>
      </c>
      <c r="D688" s="626" t="s">
        <v>6017</v>
      </c>
      <c r="E688" s="626" t="s">
        <v>6018</v>
      </c>
      <c r="F688" s="629">
        <v>1</v>
      </c>
      <c r="G688" s="629">
        <v>579</v>
      </c>
      <c r="H688" s="629">
        <v>1</v>
      </c>
      <c r="I688" s="629">
        <v>579</v>
      </c>
      <c r="J688" s="629"/>
      <c r="K688" s="629"/>
      <c r="L688" s="629"/>
      <c r="M688" s="629"/>
      <c r="N688" s="629"/>
      <c r="O688" s="629"/>
      <c r="P688" s="642"/>
      <c r="Q688" s="630"/>
    </row>
    <row r="689" spans="1:17" ht="14.4" customHeight="1" x14ac:dyDescent="0.3">
      <c r="A689" s="625" t="s">
        <v>525</v>
      </c>
      <c r="B689" s="626" t="s">
        <v>5822</v>
      </c>
      <c r="C689" s="626" t="s">
        <v>5097</v>
      </c>
      <c r="D689" s="626" t="s">
        <v>5712</v>
      </c>
      <c r="E689" s="626" t="s">
        <v>5713</v>
      </c>
      <c r="F689" s="629">
        <v>47</v>
      </c>
      <c r="G689" s="629">
        <v>0</v>
      </c>
      <c r="H689" s="629"/>
      <c r="I689" s="629">
        <v>0</v>
      </c>
      <c r="J689" s="629">
        <v>29</v>
      </c>
      <c r="K689" s="629">
        <v>0</v>
      </c>
      <c r="L689" s="629"/>
      <c r="M689" s="629">
        <v>0</v>
      </c>
      <c r="N689" s="629">
        <v>49</v>
      </c>
      <c r="O689" s="629">
        <v>0</v>
      </c>
      <c r="P689" s="642"/>
      <c r="Q689" s="630">
        <v>0</v>
      </c>
    </row>
    <row r="690" spans="1:17" ht="14.4" customHeight="1" x14ac:dyDescent="0.3">
      <c r="A690" s="625" t="s">
        <v>525</v>
      </c>
      <c r="B690" s="626" t="s">
        <v>5822</v>
      </c>
      <c r="C690" s="626" t="s">
        <v>5097</v>
      </c>
      <c r="D690" s="626" t="s">
        <v>6019</v>
      </c>
      <c r="E690" s="626" t="s">
        <v>6016</v>
      </c>
      <c r="F690" s="629">
        <v>13</v>
      </c>
      <c r="G690" s="629">
        <v>0</v>
      </c>
      <c r="H690" s="629"/>
      <c r="I690" s="629">
        <v>0</v>
      </c>
      <c r="J690" s="629">
        <v>13</v>
      </c>
      <c r="K690" s="629">
        <v>0</v>
      </c>
      <c r="L690" s="629"/>
      <c r="M690" s="629">
        <v>0</v>
      </c>
      <c r="N690" s="629">
        <v>7</v>
      </c>
      <c r="O690" s="629">
        <v>0</v>
      </c>
      <c r="P690" s="642"/>
      <c r="Q690" s="630">
        <v>0</v>
      </c>
    </row>
    <row r="691" spans="1:17" ht="14.4" customHeight="1" x14ac:dyDescent="0.3">
      <c r="A691" s="625" t="s">
        <v>525</v>
      </c>
      <c r="B691" s="626" t="s">
        <v>5822</v>
      </c>
      <c r="C691" s="626" t="s">
        <v>5097</v>
      </c>
      <c r="D691" s="626" t="s">
        <v>5718</v>
      </c>
      <c r="E691" s="626" t="s">
        <v>5719</v>
      </c>
      <c r="F691" s="629">
        <v>1</v>
      </c>
      <c r="G691" s="629">
        <v>4733</v>
      </c>
      <c r="H691" s="629">
        <v>1</v>
      </c>
      <c r="I691" s="629">
        <v>4733</v>
      </c>
      <c r="J691" s="629"/>
      <c r="K691" s="629"/>
      <c r="L691" s="629"/>
      <c r="M691" s="629"/>
      <c r="N691" s="629"/>
      <c r="O691" s="629"/>
      <c r="P691" s="642"/>
      <c r="Q691" s="630"/>
    </row>
    <row r="692" spans="1:17" ht="14.4" customHeight="1" x14ac:dyDescent="0.3">
      <c r="A692" s="625" t="s">
        <v>525</v>
      </c>
      <c r="B692" s="626" t="s">
        <v>5822</v>
      </c>
      <c r="C692" s="626" t="s">
        <v>5097</v>
      </c>
      <c r="D692" s="626" t="s">
        <v>5207</v>
      </c>
      <c r="E692" s="626" t="s">
        <v>5208</v>
      </c>
      <c r="F692" s="629">
        <v>398</v>
      </c>
      <c r="G692" s="629">
        <v>67660</v>
      </c>
      <c r="H692" s="629">
        <v>1</v>
      </c>
      <c r="I692" s="629">
        <v>170</v>
      </c>
      <c r="J692" s="629"/>
      <c r="K692" s="629"/>
      <c r="L692" s="629"/>
      <c r="M692" s="629"/>
      <c r="N692" s="629"/>
      <c r="O692" s="629"/>
      <c r="P692" s="642"/>
      <c r="Q692" s="630"/>
    </row>
    <row r="693" spans="1:17" ht="14.4" customHeight="1" x14ac:dyDescent="0.3">
      <c r="A693" s="625" t="s">
        <v>525</v>
      </c>
      <c r="B693" s="626" t="s">
        <v>5822</v>
      </c>
      <c r="C693" s="626" t="s">
        <v>5097</v>
      </c>
      <c r="D693" s="626" t="s">
        <v>6020</v>
      </c>
      <c r="E693" s="626" t="s">
        <v>6021</v>
      </c>
      <c r="F693" s="629">
        <v>2</v>
      </c>
      <c r="G693" s="629">
        <v>8150</v>
      </c>
      <c r="H693" s="629">
        <v>1</v>
      </c>
      <c r="I693" s="629">
        <v>4075</v>
      </c>
      <c r="J693" s="629"/>
      <c r="K693" s="629"/>
      <c r="L693" s="629"/>
      <c r="M693" s="629"/>
      <c r="N693" s="629"/>
      <c r="O693" s="629"/>
      <c r="P693" s="642"/>
      <c r="Q693" s="630"/>
    </row>
    <row r="694" spans="1:17" ht="14.4" customHeight="1" x14ac:dyDescent="0.3">
      <c r="A694" s="625" t="s">
        <v>525</v>
      </c>
      <c r="B694" s="626" t="s">
        <v>5822</v>
      </c>
      <c r="C694" s="626" t="s">
        <v>5097</v>
      </c>
      <c r="D694" s="626" t="s">
        <v>5724</v>
      </c>
      <c r="E694" s="626" t="s">
        <v>5725</v>
      </c>
      <c r="F694" s="629">
        <v>1</v>
      </c>
      <c r="G694" s="629">
        <v>1423</v>
      </c>
      <c r="H694" s="629">
        <v>1</v>
      </c>
      <c r="I694" s="629">
        <v>1423</v>
      </c>
      <c r="J694" s="629"/>
      <c r="K694" s="629"/>
      <c r="L694" s="629"/>
      <c r="M694" s="629"/>
      <c r="N694" s="629"/>
      <c r="O694" s="629"/>
      <c r="P694" s="642"/>
      <c r="Q694" s="630"/>
    </row>
    <row r="695" spans="1:17" ht="14.4" customHeight="1" x14ac:dyDescent="0.3">
      <c r="A695" s="625" t="s">
        <v>525</v>
      </c>
      <c r="B695" s="626" t="s">
        <v>5822</v>
      </c>
      <c r="C695" s="626" t="s">
        <v>5097</v>
      </c>
      <c r="D695" s="626" t="s">
        <v>5726</v>
      </c>
      <c r="E695" s="626" t="s">
        <v>5727</v>
      </c>
      <c r="F695" s="629">
        <v>3</v>
      </c>
      <c r="G695" s="629">
        <v>6924</v>
      </c>
      <c r="H695" s="629">
        <v>1</v>
      </c>
      <c r="I695" s="629">
        <v>2308</v>
      </c>
      <c r="J695" s="629"/>
      <c r="K695" s="629"/>
      <c r="L695" s="629"/>
      <c r="M695" s="629"/>
      <c r="N695" s="629"/>
      <c r="O695" s="629"/>
      <c r="P695" s="642"/>
      <c r="Q695" s="630"/>
    </row>
    <row r="696" spans="1:17" ht="14.4" customHeight="1" x14ac:dyDescent="0.3">
      <c r="A696" s="625" t="s">
        <v>525</v>
      </c>
      <c r="B696" s="626" t="s">
        <v>5822</v>
      </c>
      <c r="C696" s="626" t="s">
        <v>5097</v>
      </c>
      <c r="D696" s="626" t="s">
        <v>5728</v>
      </c>
      <c r="E696" s="626" t="s">
        <v>5729</v>
      </c>
      <c r="F696" s="629">
        <v>9</v>
      </c>
      <c r="G696" s="629">
        <v>47313</v>
      </c>
      <c r="H696" s="629">
        <v>1</v>
      </c>
      <c r="I696" s="629">
        <v>5257</v>
      </c>
      <c r="J696" s="629"/>
      <c r="K696" s="629"/>
      <c r="L696" s="629"/>
      <c r="M696" s="629"/>
      <c r="N696" s="629"/>
      <c r="O696" s="629"/>
      <c r="P696" s="642"/>
      <c r="Q696" s="630"/>
    </row>
    <row r="697" spans="1:17" ht="14.4" customHeight="1" x14ac:dyDescent="0.3">
      <c r="A697" s="625" t="s">
        <v>525</v>
      </c>
      <c r="B697" s="626" t="s">
        <v>5822</v>
      </c>
      <c r="C697" s="626" t="s">
        <v>5097</v>
      </c>
      <c r="D697" s="626" t="s">
        <v>5730</v>
      </c>
      <c r="E697" s="626" t="s">
        <v>5731</v>
      </c>
      <c r="F697" s="629">
        <v>3</v>
      </c>
      <c r="G697" s="629">
        <v>13140</v>
      </c>
      <c r="H697" s="629">
        <v>1</v>
      </c>
      <c r="I697" s="629">
        <v>4380</v>
      </c>
      <c r="J697" s="629"/>
      <c r="K697" s="629"/>
      <c r="L697" s="629"/>
      <c r="M697" s="629"/>
      <c r="N697" s="629"/>
      <c r="O697" s="629"/>
      <c r="P697" s="642"/>
      <c r="Q697" s="630"/>
    </row>
    <row r="698" spans="1:17" ht="14.4" customHeight="1" x14ac:dyDescent="0.3">
      <c r="A698" s="625" t="s">
        <v>525</v>
      </c>
      <c r="B698" s="626" t="s">
        <v>5822</v>
      </c>
      <c r="C698" s="626" t="s">
        <v>5097</v>
      </c>
      <c r="D698" s="626" t="s">
        <v>5735</v>
      </c>
      <c r="E698" s="626" t="s">
        <v>5736</v>
      </c>
      <c r="F698" s="629">
        <v>1</v>
      </c>
      <c r="G698" s="629">
        <v>9388</v>
      </c>
      <c r="H698" s="629">
        <v>1</v>
      </c>
      <c r="I698" s="629">
        <v>9388</v>
      </c>
      <c r="J698" s="629"/>
      <c r="K698" s="629"/>
      <c r="L698" s="629"/>
      <c r="M698" s="629"/>
      <c r="N698" s="629"/>
      <c r="O698" s="629"/>
      <c r="P698" s="642"/>
      <c r="Q698" s="630"/>
    </row>
    <row r="699" spans="1:17" ht="14.4" customHeight="1" x14ac:dyDescent="0.3">
      <c r="A699" s="625" t="s">
        <v>525</v>
      </c>
      <c r="B699" s="626" t="s">
        <v>5822</v>
      </c>
      <c r="C699" s="626" t="s">
        <v>5097</v>
      </c>
      <c r="D699" s="626" t="s">
        <v>5737</v>
      </c>
      <c r="E699" s="626" t="s">
        <v>5738</v>
      </c>
      <c r="F699" s="629">
        <v>22</v>
      </c>
      <c r="G699" s="629">
        <v>9570</v>
      </c>
      <c r="H699" s="629">
        <v>1</v>
      </c>
      <c r="I699" s="629">
        <v>435</v>
      </c>
      <c r="J699" s="629"/>
      <c r="K699" s="629"/>
      <c r="L699" s="629"/>
      <c r="M699" s="629"/>
      <c r="N699" s="629"/>
      <c r="O699" s="629"/>
      <c r="P699" s="642"/>
      <c r="Q699" s="630"/>
    </row>
    <row r="700" spans="1:17" ht="14.4" customHeight="1" x14ac:dyDescent="0.3">
      <c r="A700" s="625" t="s">
        <v>525</v>
      </c>
      <c r="B700" s="626" t="s">
        <v>5822</v>
      </c>
      <c r="C700" s="626" t="s">
        <v>5097</v>
      </c>
      <c r="D700" s="626" t="s">
        <v>5739</v>
      </c>
      <c r="E700" s="626" t="s">
        <v>5740</v>
      </c>
      <c r="F700" s="629">
        <v>11</v>
      </c>
      <c r="G700" s="629">
        <v>3047</v>
      </c>
      <c r="H700" s="629">
        <v>1</v>
      </c>
      <c r="I700" s="629">
        <v>277</v>
      </c>
      <c r="J700" s="629"/>
      <c r="K700" s="629"/>
      <c r="L700" s="629"/>
      <c r="M700" s="629"/>
      <c r="N700" s="629"/>
      <c r="O700" s="629"/>
      <c r="P700" s="642"/>
      <c r="Q700" s="630"/>
    </row>
    <row r="701" spans="1:17" ht="14.4" customHeight="1" x14ac:dyDescent="0.3">
      <c r="A701" s="625" t="s">
        <v>525</v>
      </c>
      <c r="B701" s="626" t="s">
        <v>5822</v>
      </c>
      <c r="C701" s="626" t="s">
        <v>5097</v>
      </c>
      <c r="D701" s="626" t="s">
        <v>5741</v>
      </c>
      <c r="E701" s="626" t="s">
        <v>5742</v>
      </c>
      <c r="F701" s="629">
        <v>43</v>
      </c>
      <c r="G701" s="629">
        <v>52718</v>
      </c>
      <c r="H701" s="629">
        <v>1</v>
      </c>
      <c r="I701" s="629">
        <v>1226</v>
      </c>
      <c r="J701" s="629"/>
      <c r="K701" s="629"/>
      <c r="L701" s="629"/>
      <c r="M701" s="629"/>
      <c r="N701" s="629"/>
      <c r="O701" s="629"/>
      <c r="P701" s="642"/>
      <c r="Q701" s="630"/>
    </row>
    <row r="702" spans="1:17" ht="14.4" customHeight="1" x14ac:dyDescent="0.3">
      <c r="A702" s="625" t="s">
        <v>525</v>
      </c>
      <c r="B702" s="626" t="s">
        <v>5822</v>
      </c>
      <c r="C702" s="626" t="s">
        <v>5097</v>
      </c>
      <c r="D702" s="626" t="s">
        <v>6022</v>
      </c>
      <c r="E702" s="626" t="s">
        <v>6016</v>
      </c>
      <c r="F702" s="629">
        <v>1</v>
      </c>
      <c r="G702" s="629">
        <v>0</v>
      </c>
      <c r="H702" s="629"/>
      <c r="I702" s="629">
        <v>0</v>
      </c>
      <c r="J702" s="629">
        <v>1</v>
      </c>
      <c r="K702" s="629">
        <v>0</v>
      </c>
      <c r="L702" s="629"/>
      <c r="M702" s="629">
        <v>0</v>
      </c>
      <c r="N702" s="629">
        <v>2</v>
      </c>
      <c r="O702" s="629">
        <v>0</v>
      </c>
      <c r="P702" s="642"/>
      <c r="Q702" s="630">
        <v>0</v>
      </c>
    </row>
    <row r="703" spans="1:17" ht="14.4" customHeight="1" x14ac:dyDescent="0.3">
      <c r="A703" s="625" t="s">
        <v>525</v>
      </c>
      <c r="B703" s="626" t="s">
        <v>5822</v>
      </c>
      <c r="C703" s="626" t="s">
        <v>5097</v>
      </c>
      <c r="D703" s="626" t="s">
        <v>5747</v>
      </c>
      <c r="E703" s="626" t="s">
        <v>5748</v>
      </c>
      <c r="F703" s="629">
        <v>73</v>
      </c>
      <c r="G703" s="629">
        <v>0</v>
      </c>
      <c r="H703" s="629"/>
      <c r="I703" s="629">
        <v>0</v>
      </c>
      <c r="J703" s="629">
        <v>98</v>
      </c>
      <c r="K703" s="629">
        <v>0</v>
      </c>
      <c r="L703" s="629"/>
      <c r="M703" s="629">
        <v>0</v>
      </c>
      <c r="N703" s="629">
        <v>96</v>
      </c>
      <c r="O703" s="629">
        <v>0</v>
      </c>
      <c r="P703" s="642"/>
      <c r="Q703" s="630">
        <v>0</v>
      </c>
    </row>
    <row r="704" spans="1:17" ht="14.4" customHeight="1" x14ac:dyDescent="0.3">
      <c r="A704" s="625" t="s">
        <v>525</v>
      </c>
      <c r="B704" s="626" t="s">
        <v>5822</v>
      </c>
      <c r="C704" s="626" t="s">
        <v>5097</v>
      </c>
      <c r="D704" s="626" t="s">
        <v>5209</v>
      </c>
      <c r="E704" s="626" t="s">
        <v>5210</v>
      </c>
      <c r="F704" s="629">
        <v>18</v>
      </c>
      <c r="G704" s="629">
        <v>221238</v>
      </c>
      <c r="H704" s="629">
        <v>1</v>
      </c>
      <c r="I704" s="629">
        <v>12291</v>
      </c>
      <c r="J704" s="629"/>
      <c r="K704" s="629"/>
      <c r="L704" s="629"/>
      <c r="M704" s="629"/>
      <c r="N704" s="629"/>
      <c r="O704" s="629"/>
      <c r="P704" s="642"/>
      <c r="Q704" s="630"/>
    </row>
    <row r="705" spans="1:17" ht="14.4" customHeight="1" x14ac:dyDescent="0.3">
      <c r="A705" s="625" t="s">
        <v>525</v>
      </c>
      <c r="B705" s="626" t="s">
        <v>5822</v>
      </c>
      <c r="C705" s="626" t="s">
        <v>5097</v>
      </c>
      <c r="D705" s="626" t="s">
        <v>5134</v>
      </c>
      <c r="E705" s="626" t="s">
        <v>5135</v>
      </c>
      <c r="F705" s="629">
        <v>2</v>
      </c>
      <c r="G705" s="629">
        <v>19730</v>
      </c>
      <c r="H705" s="629">
        <v>1</v>
      </c>
      <c r="I705" s="629">
        <v>9865</v>
      </c>
      <c r="J705" s="629"/>
      <c r="K705" s="629"/>
      <c r="L705" s="629"/>
      <c r="M705" s="629"/>
      <c r="N705" s="629"/>
      <c r="O705" s="629"/>
      <c r="P705" s="642"/>
      <c r="Q705" s="630"/>
    </row>
    <row r="706" spans="1:17" ht="14.4" customHeight="1" x14ac:dyDescent="0.3">
      <c r="A706" s="625" t="s">
        <v>525</v>
      </c>
      <c r="B706" s="626" t="s">
        <v>5822</v>
      </c>
      <c r="C706" s="626" t="s">
        <v>5097</v>
      </c>
      <c r="D706" s="626" t="s">
        <v>5749</v>
      </c>
      <c r="E706" s="626" t="s">
        <v>5750</v>
      </c>
      <c r="F706" s="629">
        <v>31</v>
      </c>
      <c r="G706" s="629">
        <v>10106</v>
      </c>
      <c r="H706" s="629">
        <v>1</v>
      </c>
      <c r="I706" s="629">
        <v>326</v>
      </c>
      <c r="J706" s="629"/>
      <c r="K706" s="629"/>
      <c r="L706" s="629"/>
      <c r="M706" s="629"/>
      <c r="N706" s="629"/>
      <c r="O706" s="629"/>
      <c r="P706" s="642"/>
      <c r="Q706" s="630"/>
    </row>
    <row r="707" spans="1:17" ht="14.4" customHeight="1" x14ac:dyDescent="0.3">
      <c r="A707" s="625" t="s">
        <v>525</v>
      </c>
      <c r="B707" s="626" t="s">
        <v>5822</v>
      </c>
      <c r="C707" s="626" t="s">
        <v>5097</v>
      </c>
      <c r="D707" s="626" t="s">
        <v>5751</v>
      </c>
      <c r="E707" s="626" t="s">
        <v>5752</v>
      </c>
      <c r="F707" s="629">
        <v>1</v>
      </c>
      <c r="G707" s="629">
        <v>1517</v>
      </c>
      <c r="H707" s="629">
        <v>1</v>
      </c>
      <c r="I707" s="629">
        <v>1517</v>
      </c>
      <c r="J707" s="629"/>
      <c r="K707" s="629"/>
      <c r="L707" s="629"/>
      <c r="M707" s="629"/>
      <c r="N707" s="629"/>
      <c r="O707" s="629"/>
      <c r="P707" s="642"/>
      <c r="Q707" s="630"/>
    </row>
    <row r="708" spans="1:17" ht="14.4" customHeight="1" x14ac:dyDescent="0.3">
      <c r="A708" s="625" t="s">
        <v>525</v>
      </c>
      <c r="B708" s="626" t="s">
        <v>5822</v>
      </c>
      <c r="C708" s="626" t="s">
        <v>5097</v>
      </c>
      <c r="D708" s="626" t="s">
        <v>6023</v>
      </c>
      <c r="E708" s="626" t="s">
        <v>6024</v>
      </c>
      <c r="F708" s="629">
        <v>1</v>
      </c>
      <c r="G708" s="629">
        <v>407</v>
      </c>
      <c r="H708" s="629">
        <v>1</v>
      </c>
      <c r="I708" s="629">
        <v>407</v>
      </c>
      <c r="J708" s="629"/>
      <c r="K708" s="629"/>
      <c r="L708" s="629"/>
      <c r="M708" s="629"/>
      <c r="N708" s="629"/>
      <c r="O708" s="629"/>
      <c r="P708" s="642"/>
      <c r="Q708" s="630"/>
    </row>
    <row r="709" spans="1:17" ht="14.4" customHeight="1" x14ac:dyDescent="0.3">
      <c r="A709" s="625" t="s">
        <v>525</v>
      </c>
      <c r="B709" s="626" t="s">
        <v>5822</v>
      </c>
      <c r="C709" s="626" t="s">
        <v>5097</v>
      </c>
      <c r="D709" s="626" t="s">
        <v>6025</v>
      </c>
      <c r="E709" s="626" t="s">
        <v>5242</v>
      </c>
      <c r="F709" s="629">
        <v>1</v>
      </c>
      <c r="G709" s="629">
        <v>5295</v>
      </c>
      <c r="H709" s="629">
        <v>1</v>
      </c>
      <c r="I709" s="629">
        <v>5295</v>
      </c>
      <c r="J709" s="629"/>
      <c r="K709" s="629"/>
      <c r="L709" s="629"/>
      <c r="M709" s="629"/>
      <c r="N709" s="629"/>
      <c r="O709" s="629"/>
      <c r="P709" s="642"/>
      <c r="Q709" s="630"/>
    </row>
    <row r="710" spans="1:17" ht="14.4" customHeight="1" x14ac:dyDescent="0.3">
      <c r="A710" s="625" t="s">
        <v>525</v>
      </c>
      <c r="B710" s="626" t="s">
        <v>5822</v>
      </c>
      <c r="C710" s="626" t="s">
        <v>5097</v>
      </c>
      <c r="D710" s="626" t="s">
        <v>6026</v>
      </c>
      <c r="E710" s="626" t="s">
        <v>6016</v>
      </c>
      <c r="F710" s="629">
        <v>72</v>
      </c>
      <c r="G710" s="629">
        <v>0</v>
      </c>
      <c r="H710" s="629"/>
      <c r="I710" s="629">
        <v>0</v>
      </c>
      <c r="J710" s="629">
        <v>65</v>
      </c>
      <c r="K710" s="629">
        <v>0</v>
      </c>
      <c r="L710" s="629"/>
      <c r="M710" s="629">
        <v>0</v>
      </c>
      <c r="N710" s="629">
        <v>65</v>
      </c>
      <c r="O710" s="629">
        <v>0</v>
      </c>
      <c r="P710" s="642"/>
      <c r="Q710" s="630">
        <v>0</v>
      </c>
    </row>
    <row r="711" spans="1:17" ht="14.4" customHeight="1" x14ac:dyDescent="0.3">
      <c r="A711" s="625" t="s">
        <v>525</v>
      </c>
      <c r="B711" s="626" t="s">
        <v>5822</v>
      </c>
      <c r="C711" s="626" t="s">
        <v>5097</v>
      </c>
      <c r="D711" s="626" t="s">
        <v>6027</v>
      </c>
      <c r="E711" s="626" t="s">
        <v>6028</v>
      </c>
      <c r="F711" s="629">
        <v>1</v>
      </c>
      <c r="G711" s="629">
        <v>5338</v>
      </c>
      <c r="H711" s="629">
        <v>1</v>
      </c>
      <c r="I711" s="629">
        <v>5338</v>
      </c>
      <c r="J711" s="629"/>
      <c r="K711" s="629"/>
      <c r="L711" s="629"/>
      <c r="M711" s="629"/>
      <c r="N711" s="629"/>
      <c r="O711" s="629"/>
      <c r="P711" s="642"/>
      <c r="Q711" s="630"/>
    </row>
    <row r="712" spans="1:17" ht="14.4" customHeight="1" x14ac:dyDescent="0.3">
      <c r="A712" s="625" t="s">
        <v>525</v>
      </c>
      <c r="B712" s="626" t="s">
        <v>5822</v>
      </c>
      <c r="C712" s="626" t="s">
        <v>5097</v>
      </c>
      <c r="D712" s="626" t="s">
        <v>6029</v>
      </c>
      <c r="E712" s="626" t="s">
        <v>6030</v>
      </c>
      <c r="F712" s="629">
        <v>1</v>
      </c>
      <c r="G712" s="629">
        <v>2263</v>
      </c>
      <c r="H712" s="629">
        <v>1</v>
      </c>
      <c r="I712" s="629">
        <v>2263</v>
      </c>
      <c r="J712" s="629"/>
      <c r="K712" s="629"/>
      <c r="L712" s="629"/>
      <c r="M712" s="629"/>
      <c r="N712" s="629"/>
      <c r="O712" s="629"/>
      <c r="P712" s="642"/>
      <c r="Q712" s="630"/>
    </row>
    <row r="713" spans="1:17" ht="14.4" customHeight="1" x14ac:dyDescent="0.3">
      <c r="A713" s="625" t="s">
        <v>525</v>
      </c>
      <c r="B713" s="626" t="s">
        <v>5822</v>
      </c>
      <c r="C713" s="626" t="s">
        <v>5097</v>
      </c>
      <c r="D713" s="626" t="s">
        <v>5753</v>
      </c>
      <c r="E713" s="626" t="s">
        <v>5754</v>
      </c>
      <c r="F713" s="629">
        <v>11</v>
      </c>
      <c r="G713" s="629">
        <v>14740</v>
      </c>
      <c r="H713" s="629">
        <v>1</v>
      </c>
      <c r="I713" s="629">
        <v>1340</v>
      </c>
      <c r="J713" s="629"/>
      <c r="K713" s="629"/>
      <c r="L713" s="629"/>
      <c r="M713" s="629"/>
      <c r="N713" s="629"/>
      <c r="O713" s="629"/>
      <c r="P713" s="642"/>
      <c r="Q713" s="630"/>
    </row>
    <row r="714" spans="1:17" ht="14.4" customHeight="1" x14ac:dyDescent="0.3">
      <c r="A714" s="625" t="s">
        <v>525</v>
      </c>
      <c r="B714" s="626" t="s">
        <v>5822</v>
      </c>
      <c r="C714" s="626" t="s">
        <v>5097</v>
      </c>
      <c r="D714" s="626" t="s">
        <v>5249</v>
      </c>
      <c r="E714" s="626" t="s">
        <v>5250</v>
      </c>
      <c r="F714" s="629">
        <v>2</v>
      </c>
      <c r="G714" s="629">
        <v>6876</v>
      </c>
      <c r="H714" s="629">
        <v>1</v>
      </c>
      <c r="I714" s="629">
        <v>3438</v>
      </c>
      <c r="J714" s="629"/>
      <c r="K714" s="629"/>
      <c r="L714" s="629"/>
      <c r="M714" s="629"/>
      <c r="N714" s="629"/>
      <c r="O714" s="629"/>
      <c r="P714" s="642"/>
      <c r="Q714" s="630"/>
    </row>
    <row r="715" spans="1:17" ht="14.4" customHeight="1" x14ac:dyDescent="0.3">
      <c r="A715" s="625" t="s">
        <v>525</v>
      </c>
      <c r="B715" s="626" t="s">
        <v>5822</v>
      </c>
      <c r="C715" s="626" t="s">
        <v>5097</v>
      </c>
      <c r="D715" s="626" t="s">
        <v>5755</v>
      </c>
      <c r="E715" s="626" t="s">
        <v>5756</v>
      </c>
      <c r="F715" s="629">
        <v>1</v>
      </c>
      <c r="G715" s="629">
        <v>2994</v>
      </c>
      <c r="H715" s="629">
        <v>1</v>
      </c>
      <c r="I715" s="629">
        <v>2994</v>
      </c>
      <c r="J715" s="629"/>
      <c r="K715" s="629"/>
      <c r="L715" s="629"/>
      <c r="M715" s="629"/>
      <c r="N715" s="629"/>
      <c r="O715" s="629"/>
      <c r="P715" s="642"/>
      <c r="Q715" s="630"/>
    </row>
    <row r="716" spans="1:17" ht="14.4" customHeight="1" x14ac:dyDescent="0.3">
      <c r="A716" s="625" t="s">
        <v>525</v>
      </c>
      <c r="B716" s="626" t="s">
        <v>5822</v>
      </c>
      <c r="C716" s="626" t="s">
        <v>5097</v>
      </c>
      <c r="D716" s="626" t="s">
        <v>5211</v>
      </c>
      <c r="E716" s="626" t="s">
        <v>5212</v>
      </c>
      <c r="F716" s="629">
        <v>32</v>
      </c>
      <c r="G716" s="629">
        <v>133280</v>
      </c>
      <c r="H716" s="629">
        <v>1</v>
      </c>
      <c r="I716" s="629">
        <v>4165</v>
      </c>
      <c r="J716" s="629"/>
      <c r="K716" s="629"/>
      <c r="L716" s="629"/>
      <c r="M716" s="629"/>
      <c r="N716" s="629"/>
      <c r="O716" s="629"/>
      <c r="P716" s="642"/>
      <c r="Q716" s="630"/>
    </row>
    <row r="717" spans="1:17" ht="14.4" customHeight="1" x14ac:dyDescent="0.3">
      <c r="A717" s="625" t="s">
        <v>525</v>
      </c>
      <c r="B717" s="626" t="s">
        <v>5822</v>
      </c>
      <c r="C717" s="626" t="s">
        <v>5097</v>
      </c>
      <c r="D717" s="626" t="s">
        <v>5765</v>
      </c>
      <c r="E717" s="626" t="s">
        <v>5766</v>
      </c>
      <c r="F717" s="629">
        <v>1</v>
      </c>
      <c r="G717" s="629">
        <v>0</v>
      </c>
      <c r="H717" s="629"/>
      <c r="I717" s="629">
        <v>0</v>
      </c>
      <c r="J717" s="629"/>
      <c r="K717" s="629"/>
      <c r="L717" s="629"/>
      <c r="M717" s="629"/>
      <c r="N717" s="629"/>
      <c r="O717" s="629"/>
      <c r="P717" s="642"/>
      <c r="Q717" s="630"/>
    </row>
    <row r="718" spans="1:17" ht="14.4" customHeight="1" x14ac:dyDescent="0.3">
      <c r="A718" s="625" t="s">
        <v>525</v>
      </c>
      <c r="B718" s="626" t="s">
        <v>5822</v>
      </c>
      <c r="C718" s="626" t="s">
        <v>5097</v>
      </c>
      <c r="D718" s="626" t="s">
        <v>6031</v>
      </c>
      <c r="E718" s="626" t="s">
        <v>6032</v>
      </c>
      <c r="F718" s="629">
        <v>446</v>
      </c>
      <c r="G718" s="629">
        <v>10684376</v>
      </c>
      <c r="H718" s="629">
        <v>1</v>
      </c>
      <c r="I718" s="629">
        <v>23956</v>
      </c>
      <c r="J718" s="629">
        <v>497</v>
      </c>
      <c r="K718" s="629">
        <v>11909356</v>
      </c>
      <c r="L718" s="629">
        <v>1.114651524805941</v>
      </c>
      <c r="M718" s="629">
        <v>23962.486921529176</v>
      </c>
      <c r="N718" s="629">
        <v>507</v>
      </c>
      <c r="O718" s="629">
        <v>12150658</v>
      </c>
      <c r="P718" s="642">
        <v>1.1372360912794532</v>
      </c>
      <c r="Q718" s="630">
        <v>23965.794871794871</v>
      </c>
    </row>
    <row r="719" spans="1:17" ht="14.4" customHeight="1" x14ac:dyDescent="0.3">
      <c r="A719" s="625" t="s">
        <v>525</v>
      </c>
      <c r="B719" s="626" t="s">
        <v>5822</v>
      </c>
      <c r="C719" s="626" t="s">
        <v>5097</v>
      </c>
      <c r="D719" s="626" t="s">
        <v>5251</v>
      </c>
      <c r="E719" s="626" t="s">
        <v>5252</v>
      </c>
      <c r="F719" s="629">
        <v>1</v>
      </c>
      <c r="G719" s="629">
        <v>3998</v>
      </c>
      <c r="H719" s="629">
        <v>1</v>
      </c>
      <c r="I719" s="629">
        <v>3998</v>
      </c>
      <c r="J719" s="629"/>
      <c r="K719" s="629"/>
      <c r="L719" s="629"/>
      <c r="M719" s="629"/>
      <c r="N719" s="629"/>
      <c r="O719" s="629"/>
      <c r="P719" s="642"/>
      <c r="Q719" s="630"/>
    </row>
    <row r="720" spans="1:17" ht="14.4" customHeight="1" x14ac:dyDescent="0.3">
      <c r="A720" s="625" t="s">
        <v>525</v>
      </c>
      <c r="B720" s="626" t="s">
        <v>5822</v>
      </c>
      <c r="C720" s="626" t="s">
        <v>5097</v>
      </c>
      <c r="D720" s="626" t="s">
        <v>5769</v>
      </c>
      <c r="E720" s="626" t="s">
        <v>5770</v>
      </c>
      <c r="F720" s="629">
        <v>1</v>
      </c>
      <c r="G720" s="629">
        <v>1907</v>
      </c>
      <c r="H720" s="629">
        <v>1</v>
      </c>
      <c r="I720" s="629">
        <v>1907</v>
      </c>
      <c r="J720" s="629"/>
      <c r="K720" s="629"/>
      <c r="L720" s="629"/>
      <c r="M720" s="629"/>
      <c r="N720" s="629"/>
      <c r="O720" s="629"/>
      <c r="P720" s="642"/>
      <c r="Q720" s="630"/>
    </row>
    <row r="721" spans="1:17" ht="14.4" customHeight="1" x14ac:dyDescent="0.3">
      <c r="A721" s="625" t="s">
        <v>525</v>
      </c>
      <c r="B721" s="626" t="s">
        <v>5822</v>
      </c>
      <c r="C721" s="626" t="s">
        <v>5097</v>
      </c>
      <c r="D721" s="626" t="s">
        <v>5779</v>
      </c>
      <c r="E721" s="626" t="s">
        <v>5780</v>
      </c>
      <c r="F721" s="629">
        <v>1</v>
      </c>
      <c r="G721" s="629">
        <v>281</v>
      </c>
      <c r="H721" s="629">
        <v>1</v>
      </c>
      <c r="I721" s="629">
        <v>281</v>
      </c>
      <c r="J721" s="629"/>
      <c r="K721" s="629"/>
      <c r="L721" s="629"/>
      <c r="M721" s="629"/>
      <c r="N721" s="629"/>
      <c r="O721" s="629"/>
      <c r="P721" s="642"/>
      <c r="Q721" s="630"/>
    </row>
    <row r="722" spans="1:17" ht="14.4" customHeight="1" x14ac:dyDescent="0.3">
      <c r="A722" s="625" t="s">
        <v>525</v>
      </c>
      <c r="B722" s="626" t="s">
        <v>5822</v>
      </c>
      <c r="C722" s="626" t="s">
        <v>5097</v>
      </c>
      <c r="D722" s="626" t="s">
        <v>5781</v>
      </c>
      <c r="E722" s="626" t="s">
        <v>5782</v>
      </c>
      <c r="F722" s="629">
        <v>3</v>
      </c>
      <c r="G722" s="629">
        <v>18162</v>
      </c>
      <c r="H722" s="629">
        <v>1</v>
      </c>
      <c r="I722" s="629">
        <v>6054</v>
      </c>
      <c r="J722" s="629"/>
      <c r="K722" s="629"/>
      <c r="L722" s="629"/>
      <c r="M722" s="629"/>
      <c r="N722" s="629"/>
      <c r="O722" s="629"/>
      <c r="P722" s="642"/>
      <c r="Q722" s="630"/>
    </row>
    <row r="723" spans="1:17" ht="14.4" customHeight="1" x14ac:dyDescent="0.3">
      <c r="A723" s="625" t="s">
        <v>525</v>
      </c>
      <c r="B723" s="626" t="s">
        <v>5822</v>
      </c>
      <c r="C723" s="626" t="s">
        <v>5097</v>
      </c>
      <c r="D723" s="626" t="s">
        <v>6033</v>
      </c>
      <c r="E723" s="626" t="s">
        <v>6034</v>
      </c>
      <c r="F723" s="629">
        <v>426</v>
      </c>
      <c r="G723" s="629">
        <v>11909256</v>
      </c>
      <c r="H723" s="629">
        <v>1</v>
      </c>
      <c r="I723" s="629">
        <v>27956</v>
      </c>
      <c r="J723" s="629">
        <v>398</v>
      </c>
      <c r="K723" s="629">
        <v>11129008</v>
      </c>
      <c r="L723" s="629">
        <v>0.93448390058959185</v>
      </c>
      <c r="M723" s="629">
        <v>27962.331658291456</v>
      </c>
      <c r="N723" s="629">
        <v>363</v>
      </c>
      <c r="O723" s="629">
        <v>10151618</v>
      </c>
      <c r="P723" s="642">
        <v>0.85241412225919067</v>
      </c>
      <c r="Q723" s="630">
        <v>27965.889807162534</v>
      </c>
    </row>
    <row r="724" spans="1:17" ht="14.4" customHeight="1" x14ac:dyDescent="0.3">
      <c r="A724" s="625" t="s">
        <v>525</v>
      </c>
      <c r="B724" s="626" t="s">
        <v>5822</v>
      </c>
      <c r="C724" s="626" t="s">
        <v>5097</v>
      </c>
      <c r="D724" s="626" t="s">
        <v>5791</v>
      </c>
      <c r="E724" s="626" t="s">
        <v>5792</v>
      </c>
      <c r="F724" s="629">
        <v>1</v>
      </c>
      <c r="G724" s="629">
        <v>18537</v>
      </c>
      <c r="H724" s="629">
        <v>1</v>
      </c>
      <c r="I724" s="629">
        <v>18537</v>
      </c>
      <c r="J724" s="629"/>
      <c r="K724" s="629"/>
      <c r="L724" s="629"/>
      <c r="M724" s="629"/>
      <c r="N724" s="629"/>
      <c r="O724" s="629"/>
      <c r="P724" s="642"/>
      <c r="Q724" s="630"/>
    </row>
    <row r="725" spans="1:17" ht="14.4" customHeight="1" x14ac:dyDescent="0.3">
      <c r="A725" s="625" t="s">
        <v>525</v>
      </c>
      <c r="B725" s="626" t="s">
        <v>5822</v>
      </c>
      <c r="C725" s="626" t="s">
        <v>5097</v>
      </c>
      <c r="D725" s="626" t="s">
        <v>5794</v>
      </c>
      <c r="E725" s="626" t="s">
        <v>5795</v>
      </c>
      <c r="F725" s="629">
        <v>2</v>
      </c>
      <c r="G725" s="629">
        <v>2890</v>
      </c>
      <c r="H725" s="629">
        <v>1</v>
      </c>
      <c r="I725" s="629">
        <v>1445</v>
      </c>
      <c r="J725" s="629"/>
      <c r="K725" s="629"/>
      <c r="L725" s="629"/>
      <c r="M725" s="629"/>
      <c r="N725" s="629"/>
      <c r="O725" s="629"/>
      <c r="P725" s="642"/>
      <c r="Q725" s="630"/>
    </row>
    <row r="726" spans="1:17" ht="14.4" customHeight="1" x14ac:dyDescent="0.3">
      <c r="A726" s="625" t="s">
        <v>525</v>
      </c>
      <c r="B726" s="626" t="s">
        <v>5822</v>
      </c>
      <c r="C726" s="626" t="s">
        <v>5097</v>
      </c>
      <c r="D726" s="626" t="s">
        <v>5802</v>
      </c>
      <c r="E726" s="626" t="s">
        <v>5803</v>
      </c>
      <c r="F726" s="629">
        <v>1</v>
      </c>
      <c r="G726" s="629">
        <v>10680</v>
      </c>
      <c r="H726" s="629">
        <v>1</v>
      </c>
      <c r="I726" s="629">
        <v>10680</v>
      </c>
      <c r="J726" s="629"/>
      <c r="K726" s="629"/>
      <c r="L726" s="629"/>
      <c r="M726" s="629"/>
      <c r="N726" s="629"/>
      <c r="O726" s="629"/>
      <c r="P726" s="642"/>
      <c r="Q726" s="630"/>
    </row>
    <row r="727" spans="1:17" ht="14.4" customHeight="1" x14ac:dyDescent="0.3">
      <c r="A727" s="625" t="s">
        <v>525</v>
      </c>
      <c r="B727" s="626" t="s">
        <v>6035</v>
      </c>
      <c r="C727" s="626" t="s">
        <v>5097</v>
      </c>
      <c r="D727" s="626" t="s">
        <v>6007</v>
      </c>
      <c r="E727" s="626" t="s">
        <v>6008</v>
      </c>
      <c r="F727" s="629"/>
      <c r="G727" s="629"/>
      <c r="H727" s="629"/>
      <c r="I727" s="629"/>
      <c r="J727" s="629"/>
      <c r="K727" s="629"/>
      <c r="L727" s="629"/>
      <c r="M727" s="629"/>
      <c r="N727" s="629">
        <v>1</v>
      </c>
      <c r="O727" s="629">
        <v>845</v>
      </c>
      <c r="P727" s="642"/>
      <c r="Q727" s="630">
        <v>845</v>
      </c>
    </row>
    <row r="728" spans="1:17" ht="14.4" customHeight="1" x14ac:dyDescent="0.3">
      <c r="A728" s="625" t="s">
        <v>525</v>
      </c>
      <c r="B728" s="626" t="s">
        <v>6035</v>
      </c>
      <c r="C728" s="626" t="s">
        <v>5097</v>
      </c>
      <c r="D728" s="626" t="s">
        <v>6036</v>
      </c>
      <c r="E728" s="626" t="s">
        <v>6037</v>
      </c>
      <c r="F728" s="629"/>
      <c r="G728" s="629"/>
      <c r="H728" s="629"/>
      <c r="I728" s="629"/>
      <c r="J728" s="629"/>
      <c r="K728" s="629"/>
      <c r="L728" s="629"/>
      <c r="M728" s="629"/>
      <c r="N728" s="629">
        <v>1</v>
      </c>
      <c r="O728" s="629">
        <v>351</v>
      </c>
      <c r="P728" s="642"/>
      <c r="Q728" s="630">
        <v>351</v>
      </c>
    </row>
    <row r="729" spans="1:17" ht="14.4" customHeight="1" x14ac:dyDescent="0.3">
      <c r="A729" s="625" t="s">
        <v>525</v>
      </c>
      <c r="B729" s="626" t="s">
        <v>6035</v>
      </c>
      <c r="C729" s="626" t="s">
        <v>5097</v>
      </c>
      <c r="D729" s="626" t="s">
        <v>6038</v>
      </c>
      <c r="E729" s="626" t="s">
        <v>6039</v>
      </c>
      <c r="F729" s="629"/>
      <c r="G729" s="629"/>
      <c r="H729" s="629"/>
      <c r="I729" s="629"/>
      <c r="J729" s="629"/>
      <c r="K729" s="629"/>
      <c r="L729" s="629"/>
      <c r="M729" s="629"/>
      <c r="N729" s="629">
        <v>1</v>
      </c>
      <c r="O729" s="629">
        <v>2396</v>
      </c>
      <c r="P729" s="642"/>
      <c r="Q729" s="630">
        <v>2396</v>
      </c>
    </row>
    <row r="730" spans="1:17" ht="14.4" customHeight="1" x14ac:dyDescent="0.3">
      <c r="A730" s="625" t="s">
        <v>525</v>
      </c>
      <c r="B730" s="626" t="s">
        <v>6035</v>
      </c>
      <c r="C730" s="626" t="s">
        <v>5097</v>
      </c>
      <c r="D730" s="626" t="s">
        <v>6040</v>
      </c>
      <c r="E730" s="626" t="s">
        <v>6041</v>
      </c>
      <c r="F730" s="629"/>
      <c r="G730" s="629"/>
      <c r="H730" s="629"/>
      <c r="I730" s="629"/>
      <c r="J730" s="629"/>
      <c r="K730" s="629"/>
      <c r="L730" s="629"/>
      <c r="M730" s="629"/>
      <c r="N730" s="629">
        <v>1</v>
      </c>
      <c r="O730" s="629">
        <v>3982</v>
      </c>
      <c r="P730" s="642"/>
      <c r="Q730" s="630">
        <v>3982</v>
      </c>
    </row>
    <row r="731" spans="1:17" ht="14.4" customHeight="1" x14ac:dyDescent="0.3">
      <c r="A731" s="625" t="s">
        <v>525</v>
      </c>
      <c r="B731" s="626" t="s">
        <v>6035</v>
      </c>
      <c r="C731" s="626" t="s">
        <v>5097</v>
      </c>
      <c r="D731" s="626" t="s">
        <v>6042</v>
      </c>
      <c r="E731" s="626" t="s">
        <v>6043</v>
      </c>
      <c r="F731" s="629"/>
      <c r="G731" s="629"/>
      <c r="H731" s="629"/>
      <c r="I731" s="629"/>
      <c r="J731" s="629"/>
      <c r="K731" s="629"/>
      <c r="L731" s="629"/>
      <c r="M731" s="629"/>
      <c r="N731" s="629">
        <v>1</v>
      </c>
      <c r="O731" s="629">
        <v>360</v>
      </c>
      <c r="P731" s="642"/>
      <c r="Q731" s="630">
        <v>360</v>
      </c>
    </row>
    <row r="732" spans="1:17" ht="14.4" customHeight="1" x14ac:dyDescent="0.3">
      <c r="A732" s="625" t="s">
        <v>525</v>
      </c>
      <c r="B732" s="626" t="s">
        <v>6035</v>
      </c>
      <c r="C732" s="626" t="s">
        <v>5097</v>
      </c>
      <c r="D732" s="626" t="s">
        <v>6044</v>
      </c>
      <c r="E732" s="626" t="s">
        <v>6045</v>
      </c>
      <c r="F732" s="629"/>
      <c r="G732" s="629"/>
      <c r="H732" s="629"/>
      <c r="I732" s="629"/>
      <c r="J732" s="629"/>
      <c r="K732" s="629"/>
      <c r="L732" s="629"/>
      <c r="M732" s="629"/>
      <c r="N732" s="629">
        <v>1</v>
      </c>
      <c r="O732" s="629">
        <v>1186</v>
      </c>
      <c r="P732" s="642"/>
      <c r="Q732" s="630">
        <v>1186</v>
      </c>
    </row>
    <row r="733" spans="1:17" ht="14.4" customHeight="1" x14ac:dyDescent="0.3">
      <c r="A733" s="625" t="s">
        <v>525</v>
      </c>
      <c r="B733" s="626" t="s">
        <v>6046</v>
      </c>
      <c r="C733" s="626" t="s">
        <v>5097</v>
      </c>
      <c r="D733" s="626" t="s">
        <v>6047</v>
      </c>
      <c r="E733" s="626" t="s">
        <v>6048</v>
      </c>
      <c r="F733" s="629">
        <v>1</v>
      </c>
      <c r="G733" s="629">
        <v>904</v>
      </c>
      <c r="H733" s="629">
        <v>1</v>
      </c>
      <c r="I733" s="629">
        <v>904</v>
      </c>
      <c r="J733" s="629"/>
      <c r="K733" s="629"/>
      <c r="L733" s="629"/>
      <c r="M733" s="629"/>
      <c r="N733" s="629"/>
      <c r="O733" s="629"/>
      <c r="P733" s="642"/>
      <c r="Q733" s="630"/>
    </row>
    <row r="734" spans="1:17" ht="14.4" customHeight="1" x14ac:dyDescent="0.3">
      <c r="A734" s="625" t="s">
        <v>525</v>
      </c>
      <c r="B734" s="626" t="s">
        <v>6046</v>
      </c>
      <c r="C734" s="626" t="s">
        <v>5097</v>
      </c>
      <c r="D734" s="626" t="s">
        <v>5714</v>
      </c>
      <c r="E734" s="626" t="s">
        <v>5715</v>
      </c>
      <c r="F734" s="629"/>
      <c r="G734" s="629"/>
      <c r="H734" s="629"/>
      <c r="I734" s="629"/>
      <c r="J734" s="629">
        <v>2</v>
      </c>
      <c r="K734" s="629">
        <v>1186</v>
      </c>
      <c r="L734" s="629"/>
      <c r="M734" s="629">
        <v>593</v>
      </c>
      <c r="N734" s="629"/>
      <c r="O734" s="629"/>
      <c r="P734" s="642"/>
      <c r="Q734" s="630"/>
    </row>
    <row r="735" spans="1:17" ht="14.4" customHeight="1" x14ac:dyDescent="0.3">
      <c r="A735" s="625" t="s">
        <v>525</v>
      </c>
      <c r="B735" s="626" t="s">
        <v>6046</v>
      </c>
      <c r="C735" s="626" t="s">
        <v>5097</v>
      </c>
      <c r="D735" s="626" t="s">
        <v>5716</v>
      </c>
      <c r="E735" s="626" t="s">
        <v>5717</v>
      </c>
      <c r="F735" s="629">
        <v>2</v>
      </c>
      <c r="G735" s="629">
        <v>4754</v>
      </c>
      <c r="H735" s="629">
        <v>1</v>
      </c>
      <c r="I735" s="629">
        <v>2377</v>
      </c>
      <c r="J735" s="629">
        <v>7</v>
      </c>
      <c r="K735" s="629">
        <v>16737</v>
      </c>
      <c r="L735" s="629">
        <v>3.5206142196045436</v>
      </c>
      <c r="M735" s="629">
        <v>2391</v>
      </c>
      <c r="N735" s="629">
        <v>2</v>
      </c>
      <c r="O735" s="629">
        <v>4816</v>
      </c>
      <c r="P735" s="642">
        <v>1.0130416491375684</v>
      </c>
      <c r="Q735" s="630">
        <v>2408</v>
      </c>
    </row>
    <row r="736" spans="1:17" ht="14.4" customHeight="1" x14ac:dyDescent="0.3">
      <c r="A736" s="625" t="s">
        <v>525</v>
      </c>
      <c r="B736" s="626" t="s">
        <v>6046</v>
      </c>
      <c r="C736" s="626" t="s">
        <v>5097</v>
      </c>
      <c r="D736" s="626" t="s">
        <v>5136</v>
      </c>
      <c r="E736" s="626" t="s">
        <v>5137</v>
      </c>
      <c r="F736" s="629">
        <v>2</v>
      </c>
      <c r="G736" s="629">
        <v>1326</v>
      </c>
      <c r="H736" s="629">
        <v>1</v>
      </c>
      <c r="I736" s="629">
        <v>663</v>
      </c>
      <c r="J736" s="629"/>
      <c r="K736" s="629"/>
      <c r="L736" s="629"/>
      <c r="M736" s="629"/>
      <c r="N736" s="629"/>
      <c r="O736" s="629"/>
      <c r="P736" s="642"/>
      <c r="Q736" s="630"/>
    </row>
    <row r="737" spans="1:17" ht="14.4" customHeight="1" x14ac:dyDescent="0.3">
      <c r="A737" s="625" t="s">
        <v>525</v>
      </c>
      <c r="B737" s="626" t="s">
        <v>6046</v>
      </c>
      <c r="C737" s="626" t="s">
        <v>5097</v>
      </c>
      <c r="D737" s="626" t="s">
        <v>6049</v>
      </c>
      <c r="E737" s="626" t="s">
        <v>6050</v>
      </c>
      <c r="F737" s="629">
        <v>1</v>
      </c>
      <c r="G737" s="629">
        <v>3096</v>
      </c>
      <c r="H737" s="629">
        <v>1</v>
      </c>
      <c r="I737" s="629">
        <v>3096</v>
      </c>
      <c r="J737" s="629">
        <v>1</v>
      </c>
      <c r="K737" s="629">
        <v>3108</v>
      </c>
      <c r="L737" s="629">
        <v>1.0038759689922481</v>
      </c>
      <c r="M737" s="629">
        <v>3108</v>
      </c>
      <c r="N737" s="629"/>
      <c r="O737" s="629"/>
      <c r="P737" s="642"/>
      <c r="Q737" s="630"/>
    </row>
    <row r="738" spans="1:17" ht="14.4" customHeight="1" x14ac:dyDescent="0.3">
      <c r="A738" s="625" t="s">
        <v>525</v>
      </c>
      <c r="B738" s="626" t="s">
        <v>6046</v>
      </c>
      <c r="C738" s="626" t="s">
        <v>5097</v>
      </c>
      <c r="D738" s="626" t="s">
        <v>6051</v>
      </c>
      <c r="E738" s="626" t="s">
        <v>6052</v>
      </c>
      <c r="F738" s="629">
        <v>1</v>
      </c>
      <c r="G738" s="629">
        <v>309</v>
      </c>
      <c r="H738" s="629">
        <v>1</v>
      </c>
      <c r="I738" s="629">
        <v>309</v>
      </c>
      <c r="J738" s="629"/>
      <c r="K738" s="629"/>
      <c r="L738" s="629"/>
      <c r="M738" s="629"/>
      <c r="N738" s="629"/>
      <c r="O738" s="629"/>
      <c r="P738" s="642"/>
      <c r="Q738" s="630"/>
    </row>
    <row r="739" spans="1:17" ht="14.4" customHeight="1" x14ac:dyDescent="0.3">
      <c r="A739" s="625" t="s">
        <v>525</v>
      </c>
      <c r="B739" s="626" t="s">
        <v>6046</v>
      </c>
      <c r="C739" s="626" t="s">
        <v>5097</v>
      </c>
      <c r="D739" s="626" t="s">
        <v>6053</v>
      </c>
      <c r="E739" s="626" t="s">
        <v>6054</v>
      </c>
      <c r="F739" s="629">
        <v>1</v>
      </c>
      <c r="G739" s="629">
        <v>1425</v>
      </c>
      <c r="H739" s="629">
        <v>1</v>
      </c>
      <c r="I739" s="629">
        <v>1425</v>
      </c>
      <c r="J739" s="629"/>
      <c r="K739" s="629"/>
      <c r="L739" s="629"/>
      <c r="M739" s="629"/>
      <c r="N739" s="629"/>
      <c r="O739" s="629"/>
      <c r="P739" s="642"/>
      <c r="Q739" s="630"/>
    </row>
    <row r="740" spans="1:17" ht="14.4" customHeight="1" x14ac:dyDescent="0.3">
      <c r="A740" s="625" t="s">
        <v>525</v>
      </c>
      <c r="B740" s="626" t="s">
        <v>6046</v>
      </c>
      <c r="C740" s="626" t="s">
        <v>5097</v>
      </c>
      <c r="D740" s="626" t="s">
        <v>6055</v>
      </c>
      <c r="E740" s="626" t="s">
        <v>6056</v>
      </c>
      <c r="F740" s="629">
        <v>1</v>
      </c>
      <c r="G740" s="629">
        <v>341</v>
      </c>
      <c r="H740" s="629">
        <v>1</v>
      </c>
      <c r="I740" s="629">
        <v>341</v>
      </c>
      <c r="J740" s="629"/>
      <c r="K740" s="629"/>
      <c r="L740" s="629"/>
      <c r="M740" s="629"/>
      <c r="N740" s="629"/>
      <c r="O740" s="629"/>
      <c r="P740" s="642"/>
      <c r="Q740" s="630"/>
    </row>
    <row r="741" spans="1:17" ht="14.4" customHeight="1" x14ac:dyDescent="0.3">
      <c r="A741" s="625" t="s">
        <v>525</v>
      </c>
      <c r="B741" s="626" t="s">
        <v>6046</v>
      </c>
      <c r="C741" s="626" t="s">
        <v>5097</v>
      </c>
      <c r="D741" s="626" t="s">
        <v>5787</v>
      </c>
      <c r="E741" s="626" t="s">
        <v>5788</v>
      </c>
      <c r="F741" s="629">
        <v>1</v>
      </c>
      <c r="G741" s="629">
        <v>6738</v>
      </c>
      <c r="H741" s="629">
        <v>1</v>
      </c>
      <c r="I741" s="629">
        <v>6738</v>
      </c>
      <c r="J741" s="629"/>
      <c r="K741" s="629"/>
      <c r="L741" s="629"/>
      <c r="M741" s="629"/>
      <c r="N741" s="629"/>
      <c r="O741" s="629"/>
      <c r="P741" s="642"/>
      <c r="Q741" s="630"/>
    </row>
    <row r="742" spans="1:17" ht="14.4" customHeight="1" x14ac:dyDescent="0.3">
      <c r="A742" s="625" t="s">
        <v>525</v>
      </c>
      <c r="B742" s="626" t="s">
        <v>6057</v>
      </c>
      <c r="C742" s="626" t="s">
        <v>5097</v>
      </c>
      <c r="D742" s="626" t="s">
        <v>5654</v>
      </c>
      <c r="E742" s="626" t="s">
        <v>5655</v>
      </c>
      <c r="F742" s="629"/>
      <c r="G742" s="629"/>
      <c r="H742" s="629"/>
      <c r="I742" s="629"/>
      <c r="J742" s="629"/>
      <c r="K742" s="629"/>
      <c r="L742" s="629"/>
      <c r="M742" s="629"/>
      <c r="N742" s="629">
        <v>37</v>
      </c>
      <c r="O742" s="629">
        <v>65453</v>
      </c>
      <c r="P742" s="642"/>
      <c r="Q742" s="630">
        <v>1769</v>
      </c>
    </row>
    <row r="743" spans="1:17" ht="14.4" customHeight="1" x14ac:dyDescent="0.3">
      <c r="A743" s="625" t="s">
        <v>525</v>
      </c>
      <c r="B743" s="626" t="s">
        <v>6057</v>
      </c>
      <c r="C743" s="626" t="s">
        <v>5097</v>
      </c>
      <c r="D743" s="626" t="s">
        <v>5769</v>
      </c>
      <c r="E743" s="626" t="s">
        <v>5770</v>
      </c>
      <c r="F743" s="629"/>
      <c r="G743" s="629"/>
      <c r="H743" s="629"/>
      <c r="I743" s="629"/>
      <c r="J743" s="629"/>
      <c r="K743" s="629"/>
      <c r="L743" s="629"/>
      <c r="M743" s="629"/>
      <c r="N743" s="629">
        <v>1</v>
      </c>
      <c r="O743" s="629">
        <v>1920</v>
      </c>
      <c r="P743" s="642"/>
      <c r="Q743" s="630">
        <v>1920</v>
      </c>
    </row>
    <row r="744" spans="1:17" ht="14.4" customHeight="1" x14ac:dyDescent="0.3">
      <c r="A744" s="625" t="s">
        <v>525</v>
      </c>
      <c r="B744" s="626" t="s">
        <v>6057</v>
      </c>
      <c r="C744" s="626" t="s">
        <v>5097</v>
      </c>
      <c r="D744" s="626" t="s">
        <v>6058</v>
      </c>
      <c r="E744" s="626" t="s">
        <v>6059</v>
      </c>
      <c r="F744" s="629"/>
      <c r="G744" s="629"/>
      <c r="H744" s="629"/>
      <c r="I744" s="629"/>
      <c r="J744" s="629"/>
      <c r="K744" s="629"/>
      <c r="L744" s="629"/>
      <c r="M744" s="629"/>
      <c r="N744" s="629">
        <v>1</v>
      </c>
      <c r="O744" s="629">
        <v>902</v>
      </c>
      <c r="P744" s="642"/>
      <c r="Q744" s="630">
        <v>902</v>
      </c>
    </row>
    <row r="745" spans="1:17" ht="14.4" customHeight="1" x14ac:dyDescent="0.3">
      <c r="A745" s="625" t="s">
        <v>525</v>
      </c>
      <c r="B745" s="626" t="s">
        <v>5151</v>
      </c>
      <c r="C745" s="626" t="s">
        <v>5097</v>
      </c>
      <c r="D745" s="626" t="s">
        <v>5128</v>
      </c>
      <c r="E745" s="626" t="s">
        <v>5129</v>
      </c>
      <c r="F745" s="629"/>
      <c r="G745" s="629"/>
      <c r="H745" s="629"/>
      <c r="I745" s="629"/>
      <c r="J745" s="629"/>
      <c r="K745" s="629"/>
      <c r="L745" s="629"/>
      <c r="M745" s="629"/>
      <c r="N745" s="629">
        <v>5</v>
      </c>
      <c r="O745" s="629">
        <v>25</v>
      </c>
      <c r="P745" s="642"/>
      <c r="Q745" s="630">
        <v>5</v>
      </c>
    </row>
    <row r="746" spans="1:17" ht="14.4" customHeight="1" x14ac:dyDescent="0.3">
      <c r="A746" s="625" t="s">
        <v>525</v>
      </c>
      <c r="B746" s="626" t="s">
        <v>6060</v>
      </c>
      <c r="C746" s="626" t="s">
        <v>5097</v>
      </c>
      <c r="D746" s="626" t="s">
        <v>5104</v>
      </c>
      <c r="E746" s="626" t="s">
        <v>5105</v>
      </c>
      <c r="F746" s="629"/>
      <c r="G746" s="629"/>
      <c r="H746" s="629"/>
      <c r="I746" s="629"/>
      <c r="J746" s="629">
        <v>1</v>
      </c>
      <c r="K746" s="629">
        <v>75</v>
      </c>
      <c r="L746" s="629"/>
      <c r="M746" s="629">
        <v>75</v>
      </c>
      <c r="N746" s="629">
        <v>3</v>
      </c>
      <c r="O746" s="629">
        <v>243</v>
      </c>
      <c r="P746" s="642"/>
      <c r="Q746" s="630">
        <v>81</v>
      </c>
    </row>
    <row r="747" spans="1:17" ht="14.4" customHeight="1" x14ac:dyDescent="0.3">
      <c r="A747" s="625" t="s">
        <v>525</v>
      </c>
      <c r="B747" s="626" t="s">
        <v>6060</v>
      </c>
      <c r="C747" s="626" t="s">
        <v>5097</v>
      </c>
      <c r="D747" s="626" t="s">
        <v>5704</v>
      </c>
      <c r="E747" s="626" t="s">
        <v>5705</v>
      </c>
      <c r="F747" s="629">
        <v>3</v>
      </c>
      <c r="G747" s="629">
        <v>4191</v>
      </c>
      <c r="H747" s="629">
        <v>1</v>
      </c>
      <c r="I747" s="629">
        <v>1397</v>
      </c>
      <c r="J747" s="629">
        <v>12</v>
      </c>
      <c r="K747" s="629">
        <v>16872</v>
      </c>
      <c r="L747" s="629">
        <v>4.0257695060844672</v>
      </c>
      <c r="M747" s="629">
        <v>1406</v>
      </c>
      <c r="N747" s="629">
        <v>10</v>
      </c>
      <c r="O747" s="629">
        <v>14180</v>
      </c>
      <c r="P747" s="642">
        <v>3.3834407062753518</v>
      </c>
      <c r="Q747" s="630">
        <v>1418</v>
      </c>
    </row>
    <row r="748" spans="1:17" ht="14.4" customHeight="1" x14ac:dyDescent="0.3">
      <c r="A748" s="625" t="s">
        <v>525</v>
      </c>
      <c r="B748" s="626" t="s">
        <v>6060</v>
      </c>
      <c r="C748" s="626" t="s">
        <v>5097</v>
      </c>
      <c r="D748" s="626" t="s">
        <v>6013</v>
      </c>
      <c r="E748" s="626" t="s">
        <v>6014</v>
      </c>
      <c r="F748" s="629"/>
      <c r="G748" s="629"/>
      <c r="H748" s="629"/>
      <c r="I748" s="629"/>
      <c r="J748" s="629">
        <v>3</v>
      </c>
      <c r="K748" s="629">
        <v>279</v>
      </c>
      <c r="L748" s="629"/>
      <c r="M748" s="629">
        <v>93</v>
      </c>
      <c r="N748" s="629"/>
      <c r="O748" s="629"/>
      <c r="P748" s="642"/>
      <c r="Q748" s="630"/>
    </row>
    <row r="749" spans="1:17" ht="14.4" customHeight="1" x14ac:dyDescent="0.3">
      <c r="A749" s="625" t="s">
        <v>525</v>
      </c>
      <c r="B749" s="626" t="s">
        <v>6060</v>
      </c>
      <c r="C749" s="626" t="s">
        <v>5097</v>
      </c>
      <c r="D749" s="626" t="s">
        <v>6017</v>
      </c>
      <c r="E749" s="626" t="s">
        <v>6018</v>
      </c>
      <c r="F749" s="629">
        <v>2</v>
      </c>
      <c r="G749" s="629">
        <v>1158</v>
      </c>
      <c r="H749" s="629">
        <v>1</v>
      </c>
      <c r="I749" s="629">
        <v>579</v>
      </c>
      <c r="J749" s="629">
        <v>17</v>
      </c>
      <c r="K749" s="629">
        <v>9911</v>
      </c>
      <c r="L749" s="629">
        <v>8.5587219343696024</v>
      </c>
      <c r="M749" s="629">
        <v>583</v>
      </c>
      <c r="N749" s="629">
        <v>6</v>
      </c>
      <c r="O749" s="629">
        <v>3522</v>
      </c>
      <c r="P749" s="642">
        <v>3.0414507772020727</v>
      </c>
      <c r="Q749" s="630">
        <v>587</v>
      </c>
    </row>
    <row r="750" spans="1:17" ht="14.4" customHeight="1" x14ac:dyDescent="0.3">
      <c r="A750" s="625" t="s">
        <v>525</v>
      </c>
      <c r="B750" s="626" t="s">
        <v>6060</v>
      </c>
      <c r="C750" s="626" t="s">
        <v>5097</v>
      </c>
      <c r="D750" s="626" t="s">
        <v>5207</v>
      </c>
      <c r="E750" s="626" t="s">
        <v>5208</v>
      </c>
      <c r="F750" s="629"/>
      <c r="G750" s="629"/>
      <c r="H750" s="629"/>
      <c r="I750" s="629"/>
      <c r="J750" s="629">
        <v>6</v>
      </c>
      <c r="K750" s="629">
        <v>1026</v>
      </c>
      <c r="L750" s="629"/>
      <c r="M750" s="629">
        <v>171</v>
      </c>
      <c r="N750" s="629"/>
      <c r="O750" s="629"/>
      <c r="P750" s="642"/>
      <c r="Q750" s="630"/>
    </row>
    <row r="751" spans="1:17" ht="14.4" customHeight="1" x14ac:dyDescent="0.3">
      <c r="A751" s="625" t="s">
        <v>525</v>
      </c>
      <c r="B751" s="626" t="s">
        <v>6060</v>
      </c>
      <c r="C751" s="626" t="s">
        <v>5097</v>
      </c>
      <c r="D751" s="626" t="s">
        <v>6061</v>
      </c>
      <c r="E751" s="626" t="s">
        <v>6062</v>
      </c>
      <c r="F751" s="629"/>
      <c r="G751" s="629"/>
      <c r="H751" s="629"/>
      <c r="I751" s="629"/>
      <c r="J751" s="629"/>
      <c r="K751" s="629"/>
      <c r="L751" s="629"/>
      <c r="M751" s="629"/>
      <c r="N751" s="629">
        <v>6</v>
      </c>
      <c r="O751" s="629">
        <v>252</v>
      </c>
      <c r="P751" s="642"/>
      <c r="Q751" s="630">
        <v>42</v>
      </c>
    </row>
    <row r="752" spans="1:17" ht="14.4" customHeight="1" x14ac:dyDescent="0.3">
      <c r="A752" s="625" t="s">
        <v>525</v>
      </c>
      <c r="B752" s="626" t="s">
        <v>6060</v>
      </c>
      <c r="C752" s="626" t="s">
        <v>5097</v>
      </c>
      <c r="D752" s="626" t="s">
        <v>6023</v>
      </c>
      <c r="E752" s="626" t="s">
        <v>6024</v>
      </c>
      <c r="F752" s="629">
        <v>1</v>
      </c>
      <c r="G752" s="629">
        <v>407</v>
      </c>
      <c r="H752" s="629">
        <v>1</v>
      </c>
      <c r="I752" s="629">
        <v>407</v>
      </c>
      <c r="J752" s="629">
        <v>6</v>
      </c>
      <c r="K752" s="629">
        <v>2454</v>
      </c>
      <c r="L752" s="629">
        <v>6.0294840294840295</v>
      </c>
      <c r="M752" s="629">
        <v>409</v>
      </c>
      <c r="N752" s="629">
        <v>9</v>
      </c>
      <c r="O752" s="629">
        <v>3708</v>
      </c>
      <c r="P752" s="642">
        <v>9.1105651105651102</v>
      </c>
      <c r="Q752" s="630">
        <v>412</v>
      </c>
    </row>
    <row r="753" spans="1:17" ht="14.4" customHeight="1" x14ac:dyDescent="0.3">
      <c r="A753" s="625" t="s">
        <v>525</v>
      </c>
      <c r="B753" s="626" t="s">
        <v>6060</v>
      </c>
      <c r="C753" s="626" t="s">
        <v>5097</v>
      </c>
      <c r="D753" s="626" t="s">
        <v>6063</v>
      </c>
      <c r="E753" s="626" t="s">
        <v>6064</v>
      </c>
      <c r="F753" s="629">
        <v>1</v>
      </c>
      <c r="G753" s="629">
        <v>1168</v>
      </c>
      <c r="H753" s="629">
        <v>1</v>
      </c>
      <c r="I753" s="629">
        <v>1168</v>
      </c>
      <c r="J753" s="629"/>
      <c r="K753" s="629"/>
      <c r="L753" s="629"/>
      <c r="M753" s="629"/>
      <c r="N753" s="629"/>
      <c r="O753" s="629"/>
      <c r="P753" s="642"/>
      <c r="Q753" s="630"/>
    </row>
    <row r="754" spans="1:17" ht="14.4" customHeight="1" x14ac:dyDescent="0.3">
      <c r="A754" s="625" t="s">
        <v>525</v>
      </c>
      <c r="B754" s="626" t="s">
        <v>6060</v>
      </c>
      <c r="C754" s="626" t="s">
        <v>5097</v>
      </c>
      <c r="D754" s="626" t="s">
        <v>6065</v>
      </c>
      <c r="E754" s="626" t="s">
        <v>6066</v>
      </c>
      <c r="F754" s="629"/>
      <c r="G754" s="629"/>
      <c r="H754" s="629"/>
      <c r="I754" s="629"/>
      <c r="J754" s="629"/>
      <c r="K754" s="629"/>
      <c r="L754" s="629"/>
      <c r="M754" s="629"/>
      <c r="N754" s="629">
        <v>4</v>
      </c>
      <c r="O754" s="629">
        <v>7336</v>
      </c>
      <c r="P754" s="642"/>
      <c r="Q754" s="630">
        <v>1834</v>
      </c>
    </row>
    <row r="755" spans="1:17" ht="14.4" customHeight="1" x14ac:dyDescent="0.3">
      <c r="A755" s="625" t="s">
        <v>525</v>
      </c>
      <c r="B755" s="626" t="s">
        <v>6060</v>
      </c>
      <c r="C755" s="626" t="s">
        <v>5097</v>
      </c>
      <c r="D755" s="626" t="s">
        <v>5755</v>
      </c>
      <c r="E755" s="626" t="s">
        <v>5756</v>
      </c>
      <c r="F755" s="629">
        <v>2</v>
      </c>
      <c r="G755" s="629">
        <v>5988</v>
      </c>
      <c r="H755" s="629">
        <v>1</v>
      </c>
      <c r="I755" s="629">
        <v>2994</v>
      </c>
      <c r="J755" s="629">
        <v>18</v>
      </c>
      <c r="K755" s="629">
        <v>54216</v>
      </c>
      <c r="L755" s="629">
        <v>9.0541082164328657</v>
      </c>
      <c r="M755" s="629">
        <v>3012</v>
      </c>
      <c r="N755" s="629">
        <v>12</v>
      </c>
      <c r="O755" s="629">
        <v>36420</v>
      </c>
      <c r="P755" s="642">
        <v>6.0821643286573144</v>
      </c>
      <c r="Q755" s="630">
        <v>3035</v>
      </c>
    </row>
    <row r="756" spans="1:17" ht="14.4" customHeight="1" x14ac:dyDescent="0.3">
      <c r="A756" s="625" t="s">
        <v>525</v>
      </c>
      <c r="B756" s="626" t="s">
        <v>6060</v>
      </c>
      <c r="C756" s="626" t="s">
        <v>5097</v>
      </c>
      <c r="D756" s="626" t="s">
        <v>6067</v>
      </c>
      <c r="E756" s="626" t="s">
        <v>6068</v>
      </c>
      <c r="F756" s="629"/>
      <c r="G756" s="629"/>
      <c r="H756" s="629"/>
      <c r="I756" s="629"/>
      <c r="J756" s="629">
        <v>1</v>
      </c>
      <c r="K756" s="629">
        <v>5665</v>
      </c>
      <c r="L756" s="629"/>
      <c r="M756" s="629">
        <v>5665</v>
      </c>
      <c r="N756" s="629"/>
      <c r="O756" s="629"/>
      <c r="P756" s="642"/>
      <c r="Q756" s="630"/>
    </row>
    <row r="757" spans="1:17" ht="14.4" customHeight="1" x14ac:dyDescent="0.3">
      <c r="A757" s="625" t="s">
        <v>525</v>
      </c>
      <c r="B757" s="626" t="s">
        <v>6060</v>
      </c>
      <c r="C757" s="626" t="s">
        <v>5097</v>
      </c>
      <c r="D757" s="626" t="s">
        <v>5779</v>
      </c>
      <c r="E757" s="626" t="s">
        <v>5780</v>
      </c>
      <c r="F757" s="629"/>
      <c r="G757" s="629"/>
      <c r="H757" s="629"/>
      <c r="I757" s="629"/>
      <c r="J757" s="629"/>
      <c r="K757" s="629"/>
      <c r="L757" s="629"/>
      <c r="M757" s="629"/>
      <c r="N757" s="629">
        <v>10</v>
      </c>
      <c r="O757" s="629">
        <v>2840</v>
      </c>
      <c r="P757" s="642"/>
      <c r="Q757" s="630">
        <v>284</v>
      </c>
    </row>
    <row r="758" spans="1:17" ht="14.4" customHeight="1" x14ac:dyDescent="0.3">
      <c r="A758" s="625" t="s">
        <v>525</v>
      </c>
      <c r="B758" s="626" t="s">
        <v>6060</v>
      </c>
      <c r="C758" s="626" t="s">
        <v>5097</v>
      </c>
      <c r="D758" s="626" t="s">
        <v>6069</v>
      </c>
      <c r="E758" s="626" t="s">
        <v>6070</v>
      </c>
      <c r="F758" s="629"/>
      <c r="G758" s="629"/>
      <c r="H758" s="629"/>
      <c r="I758" s="629"/>
      <c r="J758" s="629"/>
      <c r="K758" s="629"/>
      <c r="L758" s="629"/>
      <c r="M758" s="629"/>
      <c r="N758" s="629">
        <v>2</v>
      </c>
      <c r="O758" s="629">
        <v>3000</v>
      </c>
      <c r="P758" s="642"/>
      <c r="Q758" s="630">
        <v>1500</v>
      </c>
    </row>
    <row r="759" spans="1:17" ht="14.4" customHeight="1" x14ac:dyDescent="0.3">
      <c r="A759" s="625" t="s">
        <v>525</v>
      </c>
      <c r="B759" s="626" t="s">
        <v>6060</v>
      </c>
      <c r="C759" s="626" t="s">
        <v>5097</v>
      </c>
      <c r="D759" s="626" t="s">
        <v>6071</v>
      </c>
      <c r="E759" s="626" t="s">
        <v>6072</v>
      </c>
      <c r="F759" s="629">
        <v>1</v>
      </c>
      <c r="G759" s="629">
        <v>855</v>
      </c>
      <c r="H759" s="629">
        <v>1</v>
      </c>
      <c r="I759" s="629">
        <v>855</v>
      </c>
      <c r="J759" s="629">
        <v>11</v>
      </c>
      <c r="K759" s="629">
        <v>9460</v>
      </c>
      <c r="L759" s="629">
        <v>11.064327485380117</v>
      </c>
      <c r="M759" s="629">
        <v>860</v>
      </c>
      <c r="N759" s="629">
        <v>11</v>
      </c>
      <c r="O759" s="629">
        <v>9537</v>
      </c>
      <c r="P759" s="642">
        <v>11.154385964912281</v>
      </c>
      <c r="Q759" s="630">
        <v>867</v>
      </c>
    </row>
    <row r="760" spans="1:17" ht="14.4" customHeight="1" x14ac:dyDescent="0.3">
      <c r="A760" s="625" t="s">
        <v>525</v>
      </c>
      <c r="B760" s="626" t="s">
        <v>6060</v>
      </c>
      <c r="C760" s="626" t="s">
        <v>5097</v>
      </c>
      <c r="D760" s="626" t="s">
        <v>6073</v>
      </c>
      <c r="E760" s="626" t="s">
        <v>6074</v>
      </c>
      <c r="F760" s="629"/>
      <c r="G760" s="629"/>
      <c r="H760" s="629"/>
      <c r="I760" s="629"/>
      <c r="J760" s="629">
        <v>1</v>
      </c>
      <c r="K760" s="629">
        <v>12453</v>
      </c>
      <c r="L760" s="629"/>
      <c r="M760" s="629">
        <v>12453</v>
      </c>
      <c r="N760" s="629"/>
      <c r="O760" s="629"/>
      <c r="P760" s="642"/>
      <c r="Q760" s="630"/>
    </row>
    <row r="761" spans="1:17" ht="14.4" customHeight="1" x14ac:dyDescent="0.3">
      <c r="A761" s="625" t="s">
        <v>525</v>
      </c>
      <c r="B761" s="626" t="s">
        <v>6075</v>
      </c>
      <c r="C761" s="626" t="s">
        <v>5097</v>
      </c>
      <c r="D761" s="626" t="s">
        <v>5694</v>
      </c>
      <c r="E761" s="626" t="s">
        <v>5695</v>
      </c>
      <c r="F761" s="629"/>
      <c r="G761" s="629"/>
      <c r="H761" s="629"/>
      <c r="I761" s="629"/>
      <c r="J761" s="629"/>
      <c r="K761" s="629"/>
      <c r="L761" s="629"/>
      <c r="M761" s="629"/>
      <c r="N761" s="629">
        <v>588</v>
      </c>
      <c r="O761" s="629">
        <v>436296</v>
      </c>
      <c r="P761" s="642"/>
      <c r="Q761" s="630">
        <v>742</v>
      </c>
    </row>
    <row r="762" spans="1:17" ht="14.4" customHeight="1" x14ac:dyDescent="0.3">
      <c r="A762" s="625" t="s">
        <v>6076</v>
      </c>
      <c r="B762" s="626" t="s">
        <v>5093</v>
      </c>
      <c r="C762" s="626" t="s">
        <v>5097</v>
      </c>
      <c r="D762" s="626" t="s">
        <v>5100</v>
      </c>
      <c r="E762" s="626" t="s">
        <v>5101</v>
      </c>
      <c r="F762" s="629">
        <v>1</v>
      </c>
      <c r="G762" s="629">
        <v>0</v>
      </c>
      <c r="H762" s="629"/>
      <c r="I762" s="629">
        <v>0</v>
      </c>
      <c r="J762" s="629"/>
      <c r="K762" s="629"/>
      <c r="L762" s="629"/>
      <c r="M762" s="629"/>
      <c r="N762" s="629">
        <v>1</v>
      </c>
      <c r="O762" s="629">
        <v>0</v>
      </c>
      <c r="P762" s="642"/>
      <c r="Q762" s="630">
        <v>0</v>
      </c>
    </row>
    <row r="763" spans="1:17" ht="14.4" customHeight="1" x14ac:dyDescent="0.3">
      <c r="A763" s="625" t="s">
        <v>6076</v>
      </c>
      <c r="B763" s="626" t="s">
        <v>5093</v>
      </c>
      <c r="C763" s="626" t="s">
        <v>5097</v>
      </c>
      <c r="D763" s="626" t="s">
        <v>5118</v>
      </c>
      <c r="E763" s="626" t="s">
        <v>5119</v>
      </c>
      <c r="F763" s="629">
        <v>11</v>
      </c>
      <c r="G763" s="629">
        <v>3751</v>
      </c>
      <c r="H763" s="629">
        <v>1</v>
      </c>
      <c r="I763" s="629">
        <v>341</v>
      </c>
      <c r="J763" s="629">
        <v>23</v>
      </c>
      <c r="K763" s="629">
        <v>7866</v>
      </c>
      <c r="L763" s="629">
        <v>2.0970407891229006</v>
      </c>
      <c r="M763" s="629">
        <v>342</v>
      </c>
      <c r="N763" s="629">
        <v>35</v>
      </c>
      <c r="O763" s="629">
        <v>8120</v>
      </c>
      <c r="P763" s="642">
        <v>2.1647560650493203</v>
      </c>
      <c r="Q763" s="630">
        <v>232</v>
      </c>
    </row>
    <row r="764" spans="1:17" ht="14.4" customHeight="1" x14ac:dyDescent="0.3">
      <c r="A764" s="625" t="s">
        <v>6076</v>
      </c>
      <c r="B764" s="626" t="s">
        <v>5093</v>
      </c>
      <c r="C764" s="626" t="s">
        <v>5097</v>
      </c>
      <c r="D764" s="626" t="s">
        <v>5120</v>
      </c>
      <c r="E764" s="626" t="s">
        <v>5121</v>
      </c>
      <c r="F764" s="629">
        <v>43</v>
      </c>
      <c r="G764" s="629">
        <v>7310</v>
      </c>
      <c r="H764" s="629">
        <v>1</v>
      </c>
      <c r="I764" s="629">
        <v>170</v>
      </c>
      <c r="J764" s="629">
        <v>51</v>
      </c>
      <c r="K764" s="629">
        <v>8721</v>
      </c>
      <c r="L764" s="629">
        <v>1.1930232558139535</v>
      </c>
      <c r="M764" s="629">
        <v>171</v>
      </c>
      <c r="N764" s="629">
        <v>40</v>
      </c>
      <c r="O764" s="629">
        <v>4640</v>
      </c>
      <c r="P764" s="642">
        <v>0.63474692202462379</v>
      </c>
      <c r="Q764" s="630">
        <v>116</v>
      </c>
    </row>
    <row r="765" spans="1:17" ht="14.4" customHeight="1" x14ac:dyDescent="0.3">
      <c r="A765" s="625" t="s">
        <v>6076</v>
      </c>
      <c r="B765" s="626" t="s">
        <v>5093</v>
      </c>
      <c r="C765" s="626" t="s">
        <v>5097</v>
      </c>
      <c r="D765" s="626" t="s">
        <v>5128</v>
      </c>
      <c r="E765" s="626" t="s">
        <v>5129</v>
      </c>
      <c r="F765" s="629"/>
      <c r="G765" s="629"/>
      <c r="H765" s="629"/>
      <c r="I765" s="629"/>
      <c r="J765" s="629"/>
      <c r="K765" s="629"/>
      <c r="L765" s="629"/>
      <c r="M765" s="629"/>
      <c r="N765" s="629">
        <v>1</v>
      </c>
      <c r="O765" s="629">
        <v>5</v>
      </c>
      <c r="P765" s="642"/>
      <c r="Q765" s="630">
        <v>5</v>
      </c>
    </row>
    <row r="766" spans="1:17" ht="14.4" customHeight="1" x14ac:dyDescent="0.3">
      <c r="A766" s="625" t="s">
        <v>6076</v>
      </c>
      <c r="B766" s="626" t="s">
        <v>5093</v>
      </c>
      <c r="C766" s="626" t="s">
        <v>5097</v>
      </c>
      <c r="D766" s="626" t="s">
        <v>5146</v>
      </c>
      <c r="E766" s="626" t="s">
        <v>5147</v>
      </c>
      <c r="F766" s="629"/>
      <c r="G766" s="629"/>
      <c r="H766" s="629"/>
      <c r="I766" s="629"/>
      <c r="J766" s="629"/>
      <c r="K766" s="629"/>
      <c r="L766" s="629"/>
      <c r="M766" s="629"/>
      <c r="N766" s="629">
        <v>3</v>
      </c>
      <c r="O766" s="629">
        <v>106</v>
      </c>
      <c r="P766" s="642"/>
      <c r="Q766" s="630">
        <v>35.333333333333336</v>
      </c>
    </row>
    <row r="767" spans="1:17" ht="14.4" customHeight="1" x14ac:dyDescent="0.3">
      <c r="A767" s="625" t="s">
        <v>6076</v>
      </c>
      <c r="B767" s="626" t="s">
        <v>5150</v>
      </c>
      <c r="C767" s="626" t="s">
        <v>5195</v>
      </c>
      <c r="D767" s="626" t="s">
        <v>5196</v>
      </c>
      <c r="E767" s="626" t="s">
        <v>5197</v>
      </c>
      <c r="F767" s="629"/>
      <c r="G767" s="629"/>
      <c r="H767" s="629"/>
      <c r="I767" s="629"/>
      <c r="J767" s="629">
        <v>1</v>
      </c>
      <c r="K767" s="629">
        <v>687</v>
      </c>
      <c r="L767" s="629"/>
      <c r="M767" s="629">
        <v>687</v>
      </c>
      <c r="N767" s="629"/>
      <c r="O767" s="629"/>
      <c r="P767" s="642"/>
      <c r="Q767" s="630"/>
    </row>
    <row r="768" spans="1:17" ht="14.4" customHeight="1" x14ac:dyDescent="0.3">
      <c r="A768" s="625" t="s">
        <v>6076</v>
      </c>
      <c r="B768" s="626" t="s">
        <v>5150</v>
      </c>
      <c r="C768" s="626" t="s">
        <v>5195</v>
      </c>
      <c r="D768" s="626" t="s">
        <v>5201</v>
      </c>
      <c r="E768" s="626" t="s">
        <v>5202</v>
      </c>
      <c r="F768" s="629"/>
      <c r="G768" s="629"/>
      <c r="H768" s="629"/>
      <c r="I768" s="629"/>
      <c r="J768" s="629">
        <v>1</v>
      </c>
      <c r="K768" s="629">
        <v>223.85</v>
      </c>
      <c r="L768" s="629"/>
      <c r="M768" s="629">
        <v>223.85</v>
      </c>
      <c r="N768" s="629"/>
      <c r="O768" s="629"/>
      <c r="P768" s="642"/>
      <c r="Q768" s="630"/>
    </row>
    <row r="769" spans="1:17" ht="14.4" customHeight="1" x14ac:dyDescent="0.3">
      <c r="A769" s="625" t="s">
        <v>6076</v>
      </c>
      <c r="B769" s="626" t="s">
        <v>5150</v>
      </c>
      <c r="C769" s="626" t="s">
        <v>5195</v>
      </c>
      <c r="D769" s="626" t="s">
        <v>5380</v>
      </c>
      <c r="E769" s="626" t="s">
        <v>5381</v>
      </c>
      <c r="F769" s="629"/>
      <c r="G769" s="629"/>
      <c r="H769" s="629"/>
      <c r="I769" s="629"/>
      <c r="J769" s="629">
        <v>4</v>
      </c>
      <c r="K769" s="629">
        <v>69036</v>
      </c>
      <c r="L769" s="629"/>
      <c r="M769" s="629">
        <v>17259</v>
      </c>
      <c r="N769" s="629"/>
      <c r="O769" s="629"/>
      <c r="P769" s="642"/>
      <c r="Q769" s="630"/>
    </row>
    <row r="770" spans="1:17" ht="14.4" customHeight="1" x14ac:dyDescent="0.3">
      <c r="A770" s="625" t="s">
        <v>6076</v>
      </c>
      <c r="B770" s="626" t="s">
        <v>5150</v>
      </c>
      <c r="C770" s="626" t="s">
        <v>5195</v>
      </c>
      <c r="D770" s="626" t="s">
        <v>5458</v>
      </c>
      <c r="E770" s="626" t="s">
        <v>5455</v>
      </c>
      <c r="F770" s="629"/>
      <c r="G770" s="629"/>
      <c r="H770" s="629"/>
      <c r="I770" s="629"/>
      <c r="J770" s="629">
        <v>2</v>
      </c>
      <c r="K770" s="629">
        <v>11498</v>
      </c>
      <c r="L770" s="629"/>
      <c r="M770" s="629">
        <v>5749</v>
      </c>
      <c r="N770" s="629"/>
      <c r="O770" s="629"/>
      <c r="P770" s="642"/>
      <c r="Q770" s="630"/>
    </row>
    <row r="771" spans="1:17" ht="14.4" customHeight="1" x14ac:dyDescent="0.3">
      <c r="A771" s="625" t="s">
        <v>6076</v>
      </c>
      <c r="B771" s="626" t="s">
        <v>5150</v>
      </c>
      <c r="C771" s="626" t="s">
        <v>5195</v>
      </c>
      <c r="D771" s="626" t="s">
        <v>5459</v>
      </c>
      <c r="E771" s="626" t="s">
        <v>5457</v>
      </c>
      <c r="F771" s="629"/>
      <c r="G771" s="629"/>
      <c r="H771" s="629"/>
      <c r="I771" s="629"/>
      <c r="J771" s="629">
        <v>4</v>
      </c>
      <c r="K771" s="629">
        <v>10888</v>
      </c>
      <c r="L771" s="629"/>
      <c r="M771" s="629">
        <v>2722</v>
      </c>
      <c r="N771" s="629"/>
      <c r="O771" s="629"/>
      <c r="P771" s="642"/>
      <c r="Q771" s="630"/>
    </row>
    <row r="772" spans="1:17" ht="14.4" customHeight="1" x14ac:dyDescent="0.3">
      <c r="A772" s="625" t="s">
        <v>6076</v>
      </c>
      <c r="B772" s="626" t="s">
        <v>5150</v>
      </c>
      <c r="C772" s="626" t="s">
        <v>5097</v>
      </c>
      <c r="D772" s="626" t="s">
        <v>5686</v>
      </c>
      <c r="E772" s="626" t="s">
        <v>5687</v>
      </c>
      <c r="F772" s="629"/>
      <c r="G772" s="629"/>
      <c r="H772" s="629"/>
      <c r="I772" s="629"/>
      <c r="J772" s="629">
        <v>1</v>
      </c>
      <c r="K772" s="629">
        <v>3790</v>
      </c>
      <c r="L772" s="629"/>
      <c r="M772" s="629">
        <v>3790</v>
      </c>
      <c r="N772" s="629"/>
      <c r="O772" s="629"/>
      <c r="P772" s="642"/>
      <c r="Q772" s="630"/>
    </row>
    <row r="773" spans="1:17" ht="14.4" customHeight="1" x14ac:dyDescent="0.3">
      <c r="A773" s="625" t="s">
        <v>6076</v>
      </c>
      <c r="B773" s="626" t="s">
        <v>5150</v>
      </c>
      <c r="C773" s="626" t="s">
        <v>5097</v>
      </c>
      <c r="D773" s="626" t="s">
        <v>5690</v>
      </c>
      <c r="E773" s="626" t="s">
        <v>5691</v>
      </c>
      <c r="F773" s="629"/>
      <c r="G773" s="629"/>
      <c r="H773" s="629"/>
      <c r="I773" s="629"/>
      <c r="J773" s="629">
        <v>1</v>
      </c>
      <c r="K773" s="629">
        <v>4253</v>
      </c>
      <c r="L773" s="629"/>
      <c r="M773" s="629">
        <v>4253</v>
      </c>
      <c r="N773" s="629"/>
      <c r="O773" s="629"/>
      <c r="P773" s="642"/>
      <c r="Q773" s="630"/>
    </row>
    <row r="774" spans="1:17" ht="14.4" customHeight="1" x14ac:dyDescent="0.3">
      <c r="A774" s="625" t="s">
        <v>6076</v>
      </c>
      <c r="B774" s="626" t="s">
        <v>5150</v>
      </c>
      <c r="C774" s="626" t="s">
        <v>5097</v>
      </c>
      <c r="D774" s="626" t="s">
        <v>5694</v>
      </c>
      <c r="E774" s="626" t="s">
        <v>5695</v>
      </c>
      <c r="F774" s="629"/>
      <c r="G774" s="629"/>
      <c r="H774" s="629"/>
      <c r="I774" s="629"/>
      <c r="J774" s="629">
        <v>1</v>
      </c>
      <c r="K774" s="629">
        <v>738</v>
      </c>
      <c r="L774" s="629"/>
      <c r="M774" s="629">
        <v>738</v>
      </c>
      <c r="N774" s="629"/>
      <c r="O774" s="629"/>
      <c r="P774" s="642"/>
      <c r="Q774" s="630"/>
    </row>
    <row r="775" spans="1:17" ht="14.4" customHeight="1" x14ac:dyDescent="0.3">
      <c r="A775" s="625" t="s">
        <v>6076</v>
      </c>
      <c r="B775" s="626" t="s">
        <v>5150</v>
      </c>
      <c r="C775" s="626" t="s">
        <v>5097</v>
      </c>
      <c r="D775" s="626" t="s">
        <v>5696</v>
      </c>
      <c r="E775" s="626" t="s">
        <v>5697</v>
      </c>
      <c r="F775" s="629"/>
      <c r="G775" s="629"/>
      <c r="H775" s="629"/>
      <c r="I775" s="629"/>
      <c r="J775" s="629">
        <v>2</v>
      </c>
      <c r="K775" s="629">
        <v>7096</v>
      </c>
      <c r="L775" s="629"/>
      <c r="M775" s="629">
        <v>3548</v>
      </c>
      <c r="N775" s="629"/>
      <c r="O775" s="629"/>
      <c r="P775" s="642"/>
      <c r="Q775" s="630"/>
    </row>
    <row r="776" spans="1:17" ht="14.4" customHeight="1" x14ac:dyDescent="0.3">
      <c r="A776" s="625" t="s">
        <v>6076</v>
      </c>
      <c r="B776" s="626" t="s">
        <v>5150</v>
      </c>
      <c r="C776" s="626" t="s">
        <v>5097</v>
      </c>
      <c r="D776" s="626" t="s">
        <v>5698</v>
      </c>
      <c r="E776" s="626" t="s">
        <v>5699</v>
      </c>
      <c r="F776" s="629"/>
      <c r="G776" s="629"/>
      <c r="H776" s="629"/>
      <c r="I776" s="629"/>
      <c r="J776" s="629">
        <v>2</v>
      </c>
      <c r="K776" s="629">
        <v>1312</v>
      </c>
      <c r="L776" s="629"/>
      <c r="M776" s="629">
        <v>656</v>
      </c>
      <c r="N776" s="629"/>
      <c r="O776" s="629"/>
      <c r="P776" s="642"/>
      <c r="Q776" s="630"/>
    </row>
    <row r="777" spans="1:17" ht="14.4" customHeight="1" x14ac:dyDescent="0.3">
      <c r="A777" s="625" t="s">
        <v>6076</v>
      </c>
      <c r="B777" s="626" t="s">
        <v>5150</v>
      </c>
      <c r="C777" s="626" t="s">
        <v>5097</v>
      </c>
      <c r="D777" s="626" t="s">
        <v>5207</v>
      </c>
      <c r="E777" s="626" t="s">
        <v>5208</v>
      </c>
      <c r="F777" s="629"/>
      <c r="G777" s="629"/>
      <c r="H777" s="629"/>
      <c r="I777" s="629"/>
      <c r="J777" s="629">
        <v>6</v>
      </c>
      <c r="K777" s="629">
        <v>1026</v>
      </c>
      <c r="L777" s="629"/>
      <c r="M777" s="629">
        <v>171</v>
      </c>
      <c r="N777" s="629"/>
      <c r="O777" s="629"/>
      <c r="P777" s="642"/>
      <c r="Q777" s="630"/>
    </row>
    <row r="778" spans="1:17" ht="14.4" customHeight="1" x14ac:dyDescent="0.3">
      <c r="A778" s="625" t="s">
        <v>6076</v>
      </c>
      <c r="B778" s="626" t="s">
        <v>5150</v>
      </c>
      <c r="C778" s="626" t="s">
        <v>5097</v>
      </c>
      <c r="D778" s="626" t="s">
        <v>5726</v>
      </c>
      <c r="E778" s="626" t="s">
        <v>5727</v>
      </c>
      <c r="F778" s="629"/>
      <c r="G778" s="629"/>
      <c r="H778" s="629"/>
      <c r="I778" s="629"/>
      <c r="J778" s="629">
        <v>1</v>
      </c>
      <c r="K778" s="629">
        <v>2322</v>
      </c>
      <c r="L778" s="629"/>
      <c r="M778" s="629">
        <v>2322</v>
      </c>
      <c r="N778" s="629"/>
      <c r="O778" s="629"/>
      <c r="P778" s="642"/>
      <c r="Q778" s="630"/>
    </row>
    <row r="779" spans="1:17" ht="14.4" customHeight="1" x14ac:dyDescent="0.3">
      <c r="A779" s="625" t="s">
        <v>6076</v>
      </c>
      <c r="B779" s="626" t="s">
        <v>5150</v>
      </c>
      <c r="C779" s="626" t="s">
        <v>5097</v>
      </c>
      <c r="D779" s="626" t="s">
        <v>5741</v>
      </c>
      <c r="E779" s="626" t="s">
        <v>5742</v>
      </c>
      <c r="F779" s="629"/>
      <c r="G779" s="629"/>
      <c r="H779" s="629"/>
      <c r="I779" s="629"/>
      <c r="J779" s="629">
        <v>2</v>
      </c>
      <c r="K779" s="629">
        <v>2464</v>
      </c>
      <c r="L779" s="629"/>
      <c r="M779" s="629">
        <v>1232</v>
      </c>
      <c r="N779" s="629"/>
      <c r="O779" s="629"/>
      <c r="P779" s="642"/>
      <c r="Q779" s="630"/>
    </row>
    <row r="780" spans="1:17" ht="14.4" customHeight="1" x14ac:dyDescent="0.3">
      <c r="A780" s="625" t="s">
        <v>6076</v>
      </c>
      <c r="B780" s="626" t="s">
        <v>5150</v>
      </c>
      <c r="C780" s="626" t="s">
        <v>5097</v>
      </c>
      <c r="D780" s="626" t="s">
        <v>5749</v>
      </c>
      <c r="E780" s="626" t="s">
        <v>5750</v>
      </c>
      <c r="F780" s="629"/>
      <c r="G780" s="629"/>
      <c r="H780" s="629"/>
      <c r="I780" s="629"/>
      <c r="J780" s="629">
        <v>2</v>
      </c>
      <c r="K780" s="629">
        <v>656</v>
      </c>
      <c r="L780" s="629"/>
      <c r="M780" s="629">
        <v>328</v>
      </c>
      <c r="N780" s="629"/>
      <c r="O780" s="629"/>
      <c r="P780" s="642"/>
      <c r="Q780" s="630"/>
    </row>
    <row r="781" spans="1:17" ht="14.4" customHeight="1" x14ac:dyDescent="0.3">
      <c r="A781" s="625" t="s">
        <v>6076</v>
      </c>
      <c r="B781" s="626" t="s">
        <v>5150</v>
      </c>
      <c r="C781" s="626" t="s">
        <v>5097</v>
      </c>
      <c r="D781" s="626" t="s">
        <v>5753</v>
      </c>
      <c r="E781" s="626" t="s">
        <v>5754</v>
      </c>
      <c r="F781" s="629"/>
      <c r="G781" s="629"/>
      <c r="H781" s="629"/>
      <c r="I781" s="629"/>
      <c r="J781" s="629">
        <v>2</v>
      </c>
      <c r="K781" s="629">
        <v>2692</v>
      </c>
      <c r="L781" s="629"/>
      <c r="M781" s="629">
        <v>1346</v>
      </c>
      <c r="N781" s="629"/>
      <c r="O781" s="629"/>
      <c r="P781" s="642"/>
      <c r="Q781" s="630"/>
    </row>
    <row r="782" spans="1:17" ht="14.4" customHeight="1" x14ac:dyDescent="0.3">
      <c r="A782" s="625" t="s">
        <v>6077</v>
      </c>
      <c r="B782" s="626" t="s">
        <v>5093</v>
      </c>
      <c r="C782" s="626" t="s">
        <v>5097</v>
      </c>
      <c r="D782" s="626" t="s">
        <v>5100</v>
      </c>
      <c r="E782" s="626" t="s">
        <v>5101</v>
      </c>
      <c r="F782" s="629"/>
      <c r="G782" s="629"/>
      <c r="H782" s="629"/>
      <c r="I782" s="629"/>
      <c r="J782" s="629"/>
      <c r="K782" s="629"/>
      <c r="L782" s="629"/>
      <c r="M782" s="629"/>
      <c r="N782" s="629">
        <v>1</v>
      </c>
      <c r="O782" s="629">
        <v>0</v>
      </c>
      <c r="P782" s="642"/>
      <c r="Q782" s="630">
        <v>0</v>
      </c>
    </row>
    <row r="783" spans="1:17" ht="14.4" customHeight="1" x14ac:dyDescent="0.3">
      <c r="A783" s="625" t="s">
        <v>6077</v>
      </c>
      <c r="B783" s="626" t="s">
        <v>5093</v>
      </c>
      <c r="C783" s="626" t="s">
        <v>5097</v>
      </c>
      <c r="D783" s="626" t="s">
        <v>5118</v>
      </c>
      <c r="E783" s="626" t="s">
        <v>5119</v>
      </c>
      <c r="F783" s="629"/>
      <c r="G783" s="629"/>
      <c r="H783" s="629"/>
      <c r="I783" s="629"/>
      <c r="J783" s="629">
        <v>1</v>
      </c>
      <c r="K783" s="629">
        <v>342</v>
      </c>
      <c r="L783" s="629"/>
      <c r="M783" s="629">
        <v>342</v>
      </c>
      <c r="N783" s="629">
        <v>1</v>
      </c>
      <c r="O783" s="629">
        <v>232</v>
      </c>
      <c r="P783" s="642"/>
      <c r="Q783" s="630">
        <v>232</v>
      </c>
    </row>
    <row r="784" spans="1:17" ht="14.4" customHeight="1" x14ac:dyDescent="0.3">
      <c r="A784" s="625" t="s">
        <v>6077</v>
      </c>
      <c r="B784" s="626" t="s">
        <v>5093</v>
      </c>
      <c r="C784" s="626" t="s">
        <v>5097</v>
      </c>
      <c r="D784" s="626" t="s">
        <v>5120</v>
      </c>
      <c r="E784" s="626" t="s">
        <v>5121</v>
      </c>
      <c r="F784" s="629"/>
      <c r="G784" s="629"/>
      <c r="H784" s="629"/>
      <c r="I784" s="629"/>
      <c r="J784" s="629"/>
      <c r="K784" s="629"/>
      <c r="L784" s="629"/>
      <c r="M784" s="629"/>
      <c r="N784" s="629">
        <v>1</v>
      </c>
      <c r="O784" s="629">
        <v>116</v>
      </c>
      <c r="P784" s="642"/>
      <c r="Q784" s="630">
        <v>116</v>
      </c>
    </row>
    <row r="785" spans="1:17" ht="14.4" customHeight="1" x14ac:dyDescent="0.3">
      <c r="A785" s="625" t="s">
        <v>6078</v>
      </c>
      <c r="B785" s="626" t="s">
        <v>5093</v>
      </c>
      <c r="C785" s="626" t="s">
        <v>5097</v>
      </c>
      <c r="D785" s="626" t="s">
        <v>5118</v>
      </c>
      <c r="E785" s="626" t="s">
        <v>5119</v>
      </c>
      <c r="F785" s="629">
        <v>1</v>
      </c>
      <c r="G785" s="629">
        <v>341</v>
      </c>
      <c r="H785" s="629">
        <v>1</v>
      </c>
      <c r="I785" s="629">
        <v>341</v>
      </c>
      <c r="J785" s="629">
        <v>2</v>
      </c>
      <c r="K785" s="629">
        <v>684</v>
      </c>
      <c r="L785" s="629">
        <v>2.0058651026392962</v>
      </c>
      <c r="M785" s="629">
        <v>342</v>
      </c>
      <c r="N785" s="629">
        <v>3</v>
      </c>
      <c r="O785" s="629">
        <v>696</v>
      </c>
      <c r="P785" s="642">
        <v>2.0410557184750733</v>
      </c>
      <c r="Q785" s="630">
        <v>232</v>
      </c>
    </row>
    <row r="786" spans="1:17" ht="14.4" customHeight="1" x14ac:dyDescent="0.3">
      <c r="A786" s="625" t="s">
        <v>6078</v>
      </c>
      <c r="B786" s="626" t="s">
        <v>5093</v>
      </c>
      <c r="C786" s="626" t="s">
        <v>5097</v>
      </c>
      <c r="D786" s="626" t="s">
        <v>5120</v>
      </c>
      <c r="E786" s="626" t="s">
        <v>5121</v>
      </c>
      <c r="F786" s="629">
        <v>8</v>
      </c>
      <c r="G786" s="629">
        <v>1360</v>
      </c>
      <c r="H786" s="629">
        <v>1</v>
      </c>
      <c r="I786" s="629">
        <v>170</v>
      </c>
      <c r="J786" s="629">
        <v>5</v>
      </c>
      <c r="K786" s="629">
        <v>855</v>
      </c>
      <c r="L786" s="629">
        <v>0.62867647058823528</v>
      </c>
      <c r="M786" s="629">
        <v>171</v>
      </c>
      <c r="N786" s="629">
        <v>10</v>
      </c>
      <c r="O786" s="629">
        <v>1160</v>
      </c>
      <c r="P786" s="642">
        <v>0.8529411764705882</v>
      </c>
      <c r="Q786" s="630">
        <v>116</v>
      </c>
    </row>
    <row r="787" spans="1:17" ht="14.4" customHeight="1" x14ac:dyDescent="0.3">
      <c r="A787" s="625" t="s">
        <v>6078</v>
      </c>
      <c r="B787" s="626" t="s">
        <v>5093</v>
      </c>
      <c r="C787" s="626" t="s">
        <v>5097</v>
      </c>
      <c r="D787" s="626" t="s">
        <v>5146</v>
      </c>
      <c r="E787" s="626" t="s">
        <v>5147</v>
      </c>
      <c r="F787" s="629"/>
      <c r="G787" s="629"/>
      <c r="H787" s="629"/>
      <c r="I787" s="629"/>
      <c r="J787" s="629"/>
      <c r="K787" s="629"/>
      <c r="L787" s="629"/>
      <c r="M787" s="629"/>
      <c r="N787" s="629">
        <v>1</v>
      </c>
      <c r="O787" s="629">
        <v>0</v>
      </c>
      <c r="P787" s="642"/>
      <c r="Q787" s="630">
        <v>0</v>
      </c>
    </row>
    <row r="788" spans="1:17" ht="14.4" customHeight="1" x14ac:dyDescent="0.3">
      <c r="A788" s="625" t="s">
        <v>6079</v>
      </c>
      <c r="B788" s="626" t="s">
        <v>5093</v>
      </c>
      <c r="C788" s="626" t="s">
        <v>5097</v>
      </c>
      <c r="D788" s="626" t="s">
        <v>5100</v>
      </c>
      <c r="E788" s="626" t="s">
        <v>5101</v>
      </c>
      <c r="F788" s="629"/>
      <c r="G788" s="629"/>
      <c r="H788" s="629"/>
      <c r="I788" s="629"/>
      <c r="J788" s="629">
        <v>1</v>
      </c>
      <c r="K788" s="629">
        <v>0</v>
      </c>
      <c r="L788" s="629"/>
      <c r="M788" s="629">
        <v>0</v>
      </c>
      <c r="N788" s="629"/>
      <c r="O788" s="629"/>
      <c r="P788" s="642"/>
      <c r="Q788" s="630"/>
    </row>
    <row r="789" spans="1:17" ht="14.4" customHeight="1" x14ac:dyDescent="0.3">
      <c r="A789" s="625" t="s">
        <v>6079</v>
      </c>
      <c r="B789" s="626" t="s">
        <v>5093</v>
      </c>
      <c r="C789" s="626" t="s">
        <v>5097</v>
      </c>
      <c r="D789" s="626" t="s">
        <v>5110</v>
      </c>
      <c r="E789" s="626" t="s">
        <v>5111</v>
      </c>
      <c r="F789" s="629"/>
      <c r="G789" s="629"/>
      <c r="H789" s="629"/>
      <c r="I789" s="629"/>
      <c r="J789" s="629"/>
      <c r="K789" s="629"/>
      <c r="L789" s="629"/>
      <c r="M789" s="629"/>
      <c r="N789" s="629">
        <v>2</v>
      </c>
      <c r="O789" s="629">
        <v>354</v>
      </c>
      <c r="P789" s="642"/>
      <c r="Q789" s="630">
        <v>177</v>
      </c>
    </row>
    <row r="790" spans="1:17" ht="14.4" customHeight="1" x14ac:dyDescent="0.3">
      <c r="A790" s="625" t="s">
        <v>6079</v>
      </c>
      <c r="B790" s="626" t="s">
        <v>5093</v>
      </c>
      <c r="C790" s="626" t="s">
        <v>5097</v>
      </c>
      <c r="D790" s="626" t="s">
        <v>5118</v>
      </c>
      <c r="E790" s="626" t="s">
        <v>5119</v>
      </c>
      <c r="F790" s="629">
        <v>8</v>
      </c>
      <c r="G790" s="629">
        <v>2728</v>
      </c>
      <c r="H790" s="629">
        <v>1</v>
      </c>
      <c r="I790" s="629">
        <v>341</v>
      </c>
      <c r="J790" s="629">
        <v>33</v>
      </c>
      <c r="K790" s="629">
        <v>11286</v>
      </c>
      <c r="L790" s="629">
        <v>4.137096774193548</v>
      </c>
      <c r="M790" s="629">
        <v>342</v>
      </c>
      <c r="N790" s="629">
        <v>46</v>
      </c>
      <c r="O790" s="629">
        <v>10672</v>
      </c>
      <c r="P790" s="642">
        <v>3.9120234604105573</v>
      </c>
      <c r="Q790" s="630">
        <v>232</v>
      </c>
    </row>
    <row r="791" spans="1:17" ht="14.4" customHeight="1" x14ac:dyDescent="0.3">
      <c r="A791" s="625" t="s">
        <v>6079</v>
      </c>
      <c r="B791" s="626" t="s">
        <v>5093</v>
      </c>
      <c r="C791" s="626" t="s">
        <v>5097</v>
      </c>
      <c r="D791" s="626" t="s">
        <v>5120</v>
      </c>
      <c r="E791" s="626" t="s">
        <v>5121</v>
      </c>
      <c r="F791" s="629">
        <v>70</v>
      </c>
      <c r="G791" s="629">
        <v>11900</v>
      </c>
      <c r="H791" s="629">
        <v>1</v>
      </c>
      <c r="I791" s="629">
        <v>170</v>
      </c>
      <c r="J791" s="629">
        <v>86</v>
      </c>
      <c r="K791" s="629">
        <v>14706</v>
      </c>
      <c r="L791" s="629">
        <v>1.2357983193277311</v>
      </c>
      <c r="M791" s="629">
        <v>171</v>
      </c>
      <c r="N791" s="629">
        <v>77</v>
      </c>
      <c r="O791" s="629">
        <v>8932</v>
      </c>
      <c r="P791" s="642">
        <v>0.75058823529411767</v>
      </c>
      <c r="Q791" s="630">
        <v>116</v>
      </c>
    </row>
    <row r="792" spans="1:17" ht="14.4" customHeight="1" x14ac:dyDescent="0.3">
      <c r="A792" s="625" t="s">
        <v>6079</v>
      </c>
      <c r="B792" s="626" t="s">
        <v>5093</v>
      </c>
      <c r="C792" s="626" t="s">
        <v>5097</v>
      </c>
      <c r="D792" s="626" t="s">
        <v>5132</v>
      </c>
      <c r="E792" s="626" t="s">
        <v>5133</v>
      </c>
      <c r="F792" s="629">
        <v>1</v>
      </c>
      <c r="G792" s="629">
        <v>162</v>
      </c>
      <c r="H792" s="629">
        <v>1</v>
      </c>
      <c r="I792" s="629">
        <v>162</v>
      </c>
      <c r="J792" s="629">
        <v>1</v>
      </c>
      <c r="K792" s="629">
        <v>162</v>
      </c>
      <c r="L792" s="629">
        <v>1</v>
      </c>
      <c r="M792" s="629">
        <v>162</v>
      </c>
      <c r="N792" s="629"/>
      <c r="O792" s="629"/>
      <c r="P792" s="642"/>
      <c r="Q792" s="630"/>
    </row>
    <row r="793" spans="1:17" ht="14.4" customHeight="1" x14ac:dyDescent="0.3">
      <c r="A793" s="625" t="s">
        <v>6079</v>
      </c>
      <c r="B793" s="626" t="s">
        <v>5093</v>
      </c>
      <c r="C793" s="626" t="s">
        <v>5097</v>
      </c>
      <c r="D793" s="626" t="s">
        <v>5146</v>
      </c>
      <c r="E793" s="626" t="s">
        <v>5147</v>
      </c>
      <c r="F793" s="629"/>
      <c r="G793" s="629"/>
      <c r="H793" s="629"/>
      <c r="I793" s="629"/>
      <c r="J793" s="629"/>
      <c r="K793" s="629"/>
      <c r="L793" s="629"/>
      <c r="M793" s="629"/>
      <c r="N793" s="629">
        <v>34</v>
      </c>
      <c r="O793" s="629">
        <v>2120</v>
      </c>
      <c r="P793" s="642"/>
      <c r="Q793" s="630">
        <v>62.352941176470587</v>
      </c>
    </row>
    <row r="794" spans="1:17" ht="14.4" customHeight="1" x14ac:dyDescent="0.3">
      <c r="A794" s="625" t="s">
        <v>6079</v>
      </c>
      <c r="B794" s="626" t="s">
        <v>5150</v>
      </c>
      <c r="C794" s="626" t="s">
        <v>5195</v>
      </c>
      <c r="D794" s="626" t="s">
        <v>5196</v>
      </c>
      <c r="E794" s="626" t="s">
        <v>5197</v>
      </c>
      <c r="F794" s="629"/>
      <c r="G794" s="629"/>
      <c r="H794" s="629"/>
      <c r="I794" s="629"/>
      <c r="J794" s="629">
        <v>1</v>
      </c>
      <c r="K794" s="629">
        <v>687</v>
      </c>
      <c r="L794" s="629"/>
      <c r="M794" s="629">
        <v>687</v>
      </c>
      <c r="N794" s="629"/>
      <c r="O794" s="629"/>
      <c r="P794" s="642"/>
      <c r="Q794" s="630"/>
    </row>
    <row r="795" spans="1:17" ht="14.4" customHeight="1" x14ac:dyDescent="0.3">
      <c r="A795" s="625" t="s">
        <v>6079</v>
      </c>
      <c r="B795" s="626" t="s">
        <v>5150</v>
      </c>
      <c r="C795" s="626" t="s">
        <v>5195</v>
      </c>
      <c r="D795" s="626" t="s">
        <v>6080</v>
      </c>
      <c r="E795" s="626" t="s">
        <v>6081</v>
      </c>
      <c r="F795" s="629"/>
      <c r="G795" s="629"/>
      <c r="H795" s="629"/>
      <c r="I795" s="629"/>
      <c r="J795" s="629">
        <v>4</v>
      </c>
      <c r="K795" s="629">
        <v>9725.24</v>
      </c>
      <c r="L795" s="629"/>
      <c r="M795" s="629">
        <v>2431.31</v>
      </c>
      <c r="N795" s="629"/>
      <c r="O795" s="629"/>
      <c r="P795" s="642"/>
      <c r="Q795" s="630"/>
    </row>
    <row r="796" spans="1:17" ht="14.4" customHeight="1" x14ac:dyDescent="0.3">
      <c r="A796" s="625" t="s">
        <v>6079</v>
      </c>
      <c r="B796" s="626" t="s">
        <v>5150</v>
      </c>
      <c r="C796" s="626" t="s">
        <v>5195</v>
      </c>
      <c r="D796" s="626" t="s">
        <v>6082</v>
      </c>
      <c r="E796" s="626" t="s">
        <v>6081</v>
      </c>
      <c r="F796" s="629"/>
      <c r="G796" s="629"/>
      <c r="H796" s="629"/>
      <c r="I796" s="629"/>
      <c r="J796" s="629">
        <v>3</v>
      </c>
      <c r="K796" s="629">
        <v>6504.21</v>
      </c>
      <c r="L796" s="629"/>
      <c r="M796" s="629">
        <v>2168.0700000000002</v>
      </c>
      <c r="N796" s="629"/>
      <c r="O796" s="629"/>
      <c r="P796" s="642"/>
      <c r="Q796" s="630"/>
    </row>
    <row r="797" spans="1:17" ht="14.4" customHeight="1" x14ac:dyDescent="0.3">
      <c r="A797" s="625" t="s">
        <v>6079</v>
      </c>
      <c r="B797" s="626" t="s">
        <v>5150</v>
      </c>
      <c r="C797" s="626" t="s">
        <v>5097</v>
      </c>
      <c r="D797" s="626" t="s">
        <v>5205</v>
      </c>
      <c r="E797" s="626" t="s">
        <v>5206</v>
      </c>
      <c r="F797" s="629"/>
      <c r="G797" s="629"/>
      <c r="H797" s="629"/>
      <c r="I797" s="629"/>
      <c r="J797" s="629">
        <v>6</v>
      </c>
      <c r="K797" s="629">
        <v>1800</v>
      </c>
      <c r="L797" s="629"/>
      <c r="M797" s="629">
        <v>300</v>
      </c>
      <c r="N797" s="629"/>
      <c r="O797" s="629"/>
      <c r="P797" s="642"/>
      <c r="Q797" s="630"/>
    </row>
    <row r="798" spans="1:17" ht="14.4" customHeight="1" x14ac:dyDescent="0.3">
      <c r="A798" s="625" t="s">
        <v>6079</v>
      </c>
      <c r="B798" s="626" t="s">
        <v>5150</v>
      </c>
      <c r="C798" s="626" t="s">
        <v>5097</v>
      </c>
      <c r="D798" s="626" t="s">
        <v>5207</v>
      </c>
      <c r="E798" s="626" t="s">
        <v>5208</v>
      </c>
      <c r="F798" s="629"/>
      <c r="G798" s="629"/>
      <c r="H798" s="629"/>
      <c r="I798" s="629"/>
      <c r="J798" s="629">
        <v>8</v>
      </c>
      <c r="K798" s="629">
        <v>1368</v>
      </c>
      <c r="L798" s="629"/>
      <c r="M798" s="629">
        <v>171</v>
      </c>
      <c r="N798" s="629"/>
      <c r="O798" s="629"/>
      <c r="P798" s="642"/>
      <c r="Q798" s="630"/>
    </row>
    <row r="799" spans="1:17" ht="14.4" customHeight="1" x14ac:dyDescent="0.3">
      <c r="A799" s="625" t="s">
        <v>6079</v>
      </c>
      <c r="B799" s="626" t="s">
        <v>5150</v>
      </c>
      <c r="C799" s="626" t="s">
        <v>5097</v>
      </c>
      <c r="D799" s="626" t="s">
        <v>5730</v>
      </c>
      <c r="E799" s="626" t="s">
        <v>5731</v>
      </c>
      <c r="F799" s="629"/>
      <c r="G799" s="629"/>
      <c r="H799" s="629"/>
      <c r="I799" s="629"/>
      <c r="J799" s="629"/>
      <c r="K799" s="629"/>
      <c r="L799" s="629"/>
      <c r="M799" s="629"/>
      <c r="N799" s="629">
        <v>1</v>
      </c>
      <c r="O799" s="629">
        <v>4421</v>
      </c>
      <c r="P799" s="642"/>
      <c r="Q799" s="630">
        <v>4421</v>
      </c>
    </row>
    <row r="800" spans="1:17" ht="14.4" customHeight="1" x14ac:dyDescent="0.3">
      <c r="A800" s="625" t="s">
        <v>6079</v>
      </c>
      <c r="B800" s="626" t="s">
        <v>5150</v>
      </c>
      <c r="C800" s="626" t="s">
        <v>5097</v>
      </c>
      <c r="D800" s="626" t="s">
        <v>5211</v>
      </c>
      <c r="E800" s="626" t="s">
        <v>5212</v>
      </c>
      <c r="F800" s="629"/>
      <c r="G800" s="629"/>
      <c r="H800" s="629"/>
      <c r="I800" s="629"/>
      <c r="J800" s="629">
        <v>1</v>
      </c>
      <c r="K800" s="629">
        <v>4183</v>
      </c>
      <c r="L800" s="629"/>
      <c r="M800" s="629">
        <v>4183</v>
      </c>
      <c r="N800" s="629"/>
      <c r="O800" s="629"/>
      <c r="P800" s="642"/>
      <c r="Q800" s="630"/>
    </row>
    <row r="801" spans="1:17" ht="14.4" customHeight="1" x14ac:dyDescent="0.3">
      <c r="A801" s="625" t="s">
        <v>6079</v>
      </c>
      <c r="B801" s="626" t="s">
        <v>5150</v>
      </c>
      <c r="C801" s="626" t="s">
        <v>5097</v>
      </c>
      <c r="D801" s="626" t="s">
        <v>5791</v>
      </c>
      <c r="E801" s="626" t="s">
        <v>5792</v>
      </c>
      <c r="F801" s="629"/>
      <c r="G801" s="629"/>
      <c r="H801" s="629"/>
      <c r="I801" s="629"/>
      <c r="J801" s="629">
        <v>1</v>
      </c>
      <c r="K801" s="629">
        <v>18609</v>
      </c>
      <c r="L801" s="629"/>
      <c r="M801" s="629">
        <v>18609</v>
      </c>
      <c r="N801" s="629"/>
      <c r="O801" s="629"/>
      <c r="P801" s="642"/>
      <c r="Q801" s="630"/>
    </row>
    <row r="802" spans="1:17" ht="14.4" customHeight="1" x14ac:dyDescent="0.3">
      <c r="A802" s="625" t="s">
        <v>6083</v>
      </c>
      <c r="B802" s="626" t="s">
        <v>5093</v>
      </c>
      <c r="C802" s="626" t="s">
        <v>5097</v>
      </c>
      <c r="D802" s="626" t="s">
        <v>5118</v>
      </c>
      <c r="E802" s="626" t="s">
        <v>5119</v>
      </c>
      <c r="F802" s="629"/>
      <c r="G802" s="629"/>
      <c r="H802" s="629"/>
      <c r="I802" s="629"/>
      <c r="J802" s="629">
        <v>1</v>
      </c>
      <c r="K802" s="629">
        <v>342</v>
      </c>
      <c r="L802" s="629"/>
      <c r="M802" s="629">
        <v>342</v>
      </c>
      <c r="N802" s="629"/>
      <c r="O802" s="629"/>
      <c r="P802" s="642"/>
      <c r="Q802" s="630"/>
    </row>
    <row r="803" spans="1:17" ht="14.4" customHeight="1" x14ac:dyDescent="0.3">
      <c r="A803" s="625" t="s">
        <v>6083</v>
      </c>
      <c r="B803" s="626" t="s">
        <v>5093</v>
      </c>
      <c r="C803" s="626" t="s">
        <v>5097</v>
      </c>
      <c r="D803" s="626" t="s">
        <v>5120</v>
      </c>
      <c r="E803" s="626" t="s">
        <v>5121</v>
      </c>
      <c r="F803" s="629">
        <v>1</v>
      </c>
      <c r="G803" s="629">
        <v>170</v>
      </c>
      <c r="H803" s="629">
        <v>1</v>
      </c>
      <c r="I803" s="629">
        <v>170</v>
      </c>
      <c r="J803" s="629">
        <v>2</v>
      </c>
      <c r="K803" s="629">
        <v>342</v>
      </c>
      <c r="L803" s="629">
        <v>2.0117647058823529</v>
      </c>
      <c r="M803" s="629">
        <v>171</v>
      </c>
      <c r="N803" s="629">
        <v>1</v>
      </c>
      <c r="O803" s="629">
        <v>116</v>
      </c>
      <c r="P803" s="642">
        <v>0.68235294117647061</v>
      </c>
      <c r="Q803" s="630">
        <v>116</v>
      </c>
    </row>
    <row r="804" spans="1:17" ht="14.4" customHeight="1" x14ac:dyDescent="0.3">
      <c r="A804" s="625" t="s">
        <v>6084</v>
      </c>
      <c r="B804" s="626" t="s">
        <v>5093</v>
      </c>
      <c r="C804" s="626" t="s">
        <v>5097</v>
      </c>
      <c r="D804" s="626" t="s">
        <v>5120</v>
      </c>
      <c r="E804" s="626" t="s">
        <v>5121</v>
      </c>
      <c r="F804" s="629"/>
      <c r="G804" s="629"/>
      <c r="H804" s="629"/>
      <c r="I804" s="629"/>
      <c r="J804" s="629">
        <v>2</v>
      </c>
      <c r="K804" s="629">
        <v>342</v>
      </c>
      <c r="L804" s="629"/>
      <c r="M804" s="629">
        <v>171</v>
      </c>
      <c r="N804" s="629"/>
      <c r="O804" s="629"/>
      <c r="P804" s="642"/>
      <c r="Q804" s="630"/>
    </row>
    <row r="805" spans="1:17" ht="14.4" customHeight="1" x14ac:dyDescent="0.3">
      <c r="A805" s="625" t="s">
        <v>6085</v>
      </c>
      <c r="B805" s="626" t="s">
        <v>5093</v>
      </c>
      <c r="C805" s="626" t="s">
        <v>5097</v>
      </c>
      <c r="D805" s="626" t="s">
        <v>5100</v>
      </c>
      <c r="E805" s="626" t="s">
        <v>5101</v>
      </c>
      <c r="F805" s="629"/>
      <c r="G805" s="629"/>
      <c r="H805" s="629"/>
      <c r="I805" s="629"/>
      <c r="J805" s="629"/>
      <c r="K805" s="629"/>
      <c r="L805" s="629"/>
      <c r="M805" s="629"/>
      <c r="N805" s="629">
        <v>1</v>
      </c>
      <c r="O805" s="629">
        <v>0</v>
      </c>
      <c r="P805" s="642"/>
      <c r="Q805" s="630">
        <v>0</v>
      </c>
    </row>
    <row r="806" spans="1:17" ht="14.4" customHeight="1" x14ac:dyDescent="0.3">
      <c r="A806" s="625" t="s">
        <v>6085</v>
      </c>
      <c r="B806" s="626" t="s">
        <v>5093</v>
      </c>
      <c r="C806" s="626" t="s">
        <v>5097</v>
      </c>
      <c r="D806" s="626" t="s">
        <v>5120</v>
      </c>
      <c r="E806" s="626" t="s">
        <v>5121</v>
      </c>
      <c r="F806" s="629">
        <v>1</v>
      </c>
      <c r="G806" s="629">
        <v>170</v>
      </c>
      <c r="H806" s="629">
        <v>1</v>
      </c>
      <c r="I806" s="629">
        <v>170</v>
      </c>
      <c r="J806" s="629"/>
      <c r="K806" s="629"/>
      <c r="L806" s="629"/>
      <c r="M806" s="629"/>
      <c r="N806" s="629">
        <v>3</v>
      </c>
      <c r="O806" s="629">
        <v>348</v>
      </c>
      <c r="P806" s="642">
        <v>2.0470588235294116</v>
      </c>
      <c r="Q806" s="630">
        <v>116</v>
      </c>
    </row>
    <row r="807" spans="1:17" ht="14.4" customHeight="1" x14ac:dyDescent="0.3">
      <c r="A807" s="625" t="s">
        <v>6085</v>
      </c>
      <c r="B807" s="626" t="s">
        <v>5093</v>
      </c>
      <c r="C807" s="626" t="s">
        <v>5097</v>
      </c>
      <c r="D807" s="626" t="s">
        <v>5146</v>
      </c>
      <c r="E807" s="626" t="s">
        <v>5147</v>
      </c>
      <c r="F807" s="629"/>
      <c r="G807" s="629"/>
      <c r="H807" s="629"/>
      <c r="I807" s="629"/>
      <c r="J807" s="629"/>
      <c r="K807" s="629"/>
      <c r="L807" s="629"/>
      <c r="M807" s="629"/>
      <c r="N807" s="629">
        <v>1</v>
      </c>
      <c r="O807" s="629">
        <v>0</v>
      </c>
      <c r="P807" s="642"/>
      <c r="Q807" s="630">
        <v>0</v>
      </c>
    </row>
    <row r="808" spans="1:17" ht="14.4" customHeight="1" x14ac:dyDescent="0.3">
      <c r="A808" s="625" t="s">
        <v>6086</v>
      </c>
      <c r="B808" s="626" t="s">
        <v>5093</v>
      </c>
      <c r="C808" s="626" t="s">
        <v>5097</v>
      </c>
      <c r="D808" s="626" t="s">
        <v>5118</v>
      </c>
      <c r="E808" s="626" t="s">
        <v>5119</v>
      </c>
      <c r="F808" s="629">
        <v>1</v>
      </c>
      <c r="G808" s="629">
        <v>341</v>
      </c>
      <c r="H808" s="629">
        <v>1</v>
      </c>
      <c r="I808" s="629">
        <v>341</v>
      </c>
      <c r="J808" s="629"/>
      <c r="K808" s="629"/>
      <c r="L808" s="629"/>
      <c r="M808" s="629"/>
      <c r="N808" s="629"/>
      <c r="O808" s="629"/>
      <c r="P808" s="642"/>
      <c r="Q808" s="630"/>
    </row>
    <row r="809" spans="1:17" ht="14.4" customHeight="1" x14ac:dyDescent="0.3">
      <c r="A809" s="625" t="s">
        <v>6086</v>
      </c>
      <c r="B809" s="626" t="s">
        <v>5093</v>
      </c>
      <c r="C809" s="626" t="s">
        <v>5097</v>
      </c>
      <c r="D809" s="626" t="s">
        <v>5120</v>
      </c>
      <c r="E809" s="626" t="s">
        <v>5121</v>
      </c>
      <c r="F809" s="629"/>
      <c r="G809" s="629"/>
      <c r="H809" s="629"/>
      <c r="I809" s="629"/>
      <c r="J809" s="629"/>
      <c r="K809" s="629"/>
      <c r="L809" s="629"/>
      <c r="M809" s="629"/>
      <c r="N809" s="629">
        <v>1</v>
      </c>
      <c r="O809" s="629">
        <v>116</v>
      </c>
      <c r="P809" s="642"/>
      <c r="Q809" s="630">
        <v>116</v>
      </c>
    </row>
    <row r="810" spans="1:17" ht="14.4" customHeight="1" x14ac:dyDescent="0.3">
      <c r="A810" s="625" t="s">
        <v>6087</v>
      </c>
      <c r="B810" s="626" t="s">
        <v>5093</v>
      </c>
      <c r="C810" s="626" t="s">
        <v>5097</v>
      </c>
      <c r="D810" s="626" t="s">
        <v>5100</v>
      </c>
      <c r="E810" s="626" t="s">
        <v>5101</v>
      </c>
      <c r="F810" s="629"/>
      <c r="G810" s="629"/>
      <c r="H810" s="629"/>
      <c r="I810" s="629"/>
      <c r="J810" s="629">
        <v>1</v>
      </c>
      <c r="K810" s="629">
        <v>0</v>
      </c>
      <c r="L810" s="629"/>
      <c r="M810" s="629">
        <v>0</v>
      </c>
      <c r="N810" s="629">
        <v>1</v>
      </c>
      <c r="O810" s="629">
        <v>0</v>
      </c>
      <c r="P810" s="642"/>
      <c r="Q810" s="630">
        <v>0</v>
      </c>
    </row>
    <row r="811" spans="1:17" ht="14.4" customHeight="1" x14ac:dyDescent="0.3">
      <c r="A811" s="625" t="s">
        <v>6087</v>
      </c>
      <c r="B811" s="626" t="s">
        <v>5093</v>
      </c>
      <c r="C811" s="626" t="s">
        <v>5097</v>
      </c>
      <c r="D811" s="626" t="s">
        <v>5118</v>
      </c>
      <c r="E811" s="626" t="s">
        <v>5119</v>
      </c>
      <c r="F811" s="629">
        <v>1</v>
      </c>
      <c r="G811" s="629">
        <v>341</v>
      </c>
      <c r="H811" s="629">
        <v>1</v>
      </c>
      <c r="I811" s="629">
        <v>341</v>
      </c>
      <c r="J811" s="629">
        <v>1</v>
      </c>
      <c r="K811" s="629">
        <v>342</v>
      </c>
      <c r="L811" s="629">
        <v>1.0029325513196481</v>
      </c>
      <c r="M811" s="629">
        <v>342</v>
      </c>
      <c r="N811" s="629">
        <v>9</v>
      </c>
      <c r="O811" s="629">
        <v>2088</v>
      </c>
      <c r="P811" s="642">
        <v>6.1231671554252198</v>
      </c>
      <c r="Q811" s="630">
        <v>232</v>
      </c>
    </row>
    <row r="812" spans="1:17" ht="14.4" customHeight="1" x14ac:dyDescent="0.3">
      <c r="A812" s="625" t="s">
        <v>6087</v>
      </c>
      <c r="B812" s="626" t="s">
        <v>5093</v>
      </c>
      <c r="C812" s="626" t="s">
        <v>5097</v>
      </c>
      <c r="D812" s="626" t="s">
        <v>5120</v>
      </c>
      <c r="E812" s="626" t="s">
        <v>5121</v>
      </c>
      <c r="F812" s="629">
        <v>12</v>
      </c>
      <c r="G812" s="629">
        <v>2040</v>
      </c>
      <c r="H812" s="629">
        <v>1</v>
      </c>
      <c r="I812" s="629">
        <v>170</v>
      </c>
      <c r="J812" s="629">
        <v>13</v>
      </c>
      <c r="K812" s="629">
        <v>2223</v>
      </c>
      <c r="L812" s="629">
        <v>1.0897058823529411</v>
      </c>
      <c r="M812" s="629">
        <v>171</v>
      </c>
      <c r="N812" s="629">
        <v>13</v>
      </c>
      <c r="O812" s="629">
        <v>1508</v>
      </c>
      <c r="P812" s="642">
        <v>0.73921568627450984</v>
      </c>
      <c r="Q812" s="630">
        <v>116</v>
      </c>
    </row>
    <row r="813" spans="1:17" ht="14.4" customHeight="1" x14ac:dyDescent="0.3">
      <c r="A813" s="625" t="s">
        <v>6087</v>
      </c>
      <c r="B813" s="626" t="s">
        <v>5093</v>
      </c>
      <c r="C813" s="626" t="s">
        <v>5097</v>
      </c>
      <c r="D813" s="626" t="s">
        <v>5146</v>
      </c>
      <c r="E813" s="626" t="s">
        <v>5147</v>
      </c>
      <c r="F813" s="629"/>
      <c r="G813" s="629"/>
      <c r="H813" s="629"/>
      <c r="I813" s="629"/>
      <c r="J813" s="629"/>
      <c r="K813" s="629"/>
      <c r="L813" s="629"/>
      <c r="M813" s="629"/>
      <c r="N813" s="629">
        <v>0</v>
      </c>
      <c r="O813" s="629">
        <v>0</v>
      </c>
      <c r="P813" s="642"/>
      <c r="Q813" s="630"/>
    </row>
    <row r="814" spans="1:17" ht="14.4" customHeight="1" x14ac:dyDescent="0.3">
      <c r="A814" s="625" t="s">
        <v>6088</v>
      </c>
      <c r="B814" s="626" t="s">
        <v>5093</v>
      </c>
      <c r="C814" s="626" t="s">
        <v>5097</v>
      </c>
      <c r="D814" s="626" t="s">
        <v>5100</v>
      </c>
      <c r="E814" s="626" t="s">
        <v>5101</v>
      </c>
      <c r="F814" s="629">
        <v>3</v>
      </c>
      <c r="G814" s="629">
        <v>0</v>
      </c>
      <c r="H814" s="629"/>
      <c r="I814" s="629">
        <v>0</v>
      </c>
      <c r="J814" s="629">
        <v>2</v>
      </c>
      <c r="K814" s="629">
        <v>0</v>
      </c>
      <c r="L814" s="629"/>
      <c r="M814" s="629">
        <v>0</v>
      </c>
      <c r="N814" s="629">
        <v>3</v>
      </c>
      <c r="O814" s="629">
        <v>0</v>
      </c>
      <c r="P814" s="642"/>
      <c r="Q814" s="630">
        <v>0</v>
      </c>
    </row>
    <row r="815" spans="1:17" ht="14.4" customHeight="1" x14ac:dyDescent="0.3">
      <c r="A815" s="625" t="s">
        <v>6088</v>
      </c>
      <c r="B815" s="626" t="s">
        <v>5093</v>
      </c>
      <c r="C815" s="626" t="s">
        <v>5097</v>
      </c>
      <c r="D815" s="626" t="s">
        <v>5110</v>
      </c>
      <c r="E815" s="626" t="s">
        <v>5111</v>
      </c>
      <c r="F815" s="629"/>
      <c r="G815" s="629"/>
      <c r="H815" s="629"/>
      <c r="I815" s="629"/>
      <c r="J815" s="629">
        <v>1</v>
      </c>
      <c r="K815" s="629">
        <v>176</v>
      </c>
      <c r="L815" s="629"/>
      <c r="M815" s="629">
        <v>176</v>
      </c>
      <c r="N815" s="629"/>
      <c r="O815" s="629"/>
      <c r="P815" s="642"/>
      <c r="Q815" s="630"/>
    </row>
    <row r="816" spans="1:17" ht="14.4" customHeight="1" x14ac:dyDescent="0.3">
      <c r="A816" s="625" t="s">
        <v>6088</v>
      </c>
      <c r="B816" s="626" t="s">
        <v>5093</v>
      </c>
      <c r="C816" s="626" t="s">
        <v>5097</v>
      </c>
      <c r="D816" s="626" t="s">
        <v>5118</v>
      </c>
      <c r="E816" s="626" t="s">
        <v>5119</v>
      </c>
      <c r="F816" s="629">
        <v>55</v>
      </c>
      <c r="G816" s="629">
        <v>18755</v>
      </c>
      <c r="H816" s="629">
        <v>1</v>
      </c>
      <c r="I816" s="629">
        <v>341</v>
      </c>
      <c r="J816" s="629">
        <v>49</v>
      </c>
      <c r="K816" s="629">
        <v>16758</v>
      </c>
      <c r="L816" s="629">
        <v>0.8935217275393228</v>
      </c>
      <c r="M816" s="629">
        <v>342</v>
      </c>
      <c r="N816" s="629">
        <v>120</v>
      </c>
      <c r="O816" s="629">
        <v>27840</v>
      </c>
      <c r="P816" s="642">
        <v>1.4844041588909624</v>
      </c>
      <c r="Q816" s="630">
        <v>232</v>
      </c>
    </row>
    <row r="817" spans="1:17" ht="14.4" customHeight="1" x14ac:dyDescent="0.3">
      <c r="A817" s="625" t="s">
        <v>6088</v>
      </c>
      <c r="B817" s="626" t="s">
        <v>5093</v>
      </c>
      <c r="C817" s="626" t="s">
        <v>5097</v>
      </c>
      <c r="D817" s="626" t="s">
        <v>5120</v>
      </c>
      <c r="E817" s="626" t="s">
        <v>5121</v>
      </c>
      <c r="F817" s="629">
        <v>155</v>
      </c>
      <c r="G817" s="629">
        <v>26350</v>
      </c>
      <c r="H817" s="629">
        <v>1</v>
      </c>
      <c r="I817" s="629">
        <v>170</v>
      </c>
      <c r="J817" s="629">
        <v>147</v>
      </c>
      <c r="K817" s="629">
        <v>25137</v>
      </c>
      <c r="L817" s="629">
        <v>0.95396584440227705</v>
      </c>
      <c r="M817" s="629">
        <v>171</v>
      </c>
      <c r="N817" s="629">
        <v>149</v>
      </c>
      <c r="O817" s="629">
        <v>17284</v>
      </c>
      <c r="P817" s="642">
        <v>0.65593927893738135</v>
      </c>
      <c r="Q817" s="630">
        <v>116</v>
      </c>
    </row>
    <row r="818" spans="1:17" ht="14.4" customHeight="1" x14ac:dyDescent="0.3">
      <c r="A818" s="625" t="s">
        <v>6088</v>
      </c>
      <c r="B818" s="626" t="s">
        <v>5093</v>
      </c>
      <c r="C818" s="626" t="s">
        <v>5097</v>
      </c>
      <c r="D818" s="626" t="s">
        <v>5146</v>
      </c>
      <c r="E818" s="626" t="s">
        <v>5147</v>
      </c>
      <c r="F818" s="629"/>
      <c r="G818" s="629"/>
      <c r="H818" s="629"/>
      <c r="I818" s="629"/>
      <c r="J818" s="629"/>
      <c r="K818" s="629"/>
      <c r="L818" s="629"/>
      <c r="M818" s="629"/>
      <c r="N818" s="629">
        <v>12</v>
      </c>
      <c r="O818" s="629">
        <v>0</v>
      </c>
      <c r="P818" s="642"/>
      <c r="Q818" s="630">
        <v>0</v>
      </c>
    </row>
    <row r="819" spans="1:17" ht="14.4" customHeight="1" x14ac:dyDescent="0.3">
      <c r="A819" s="625" t="s">
        <v>6088</v>
      </c>
      <c r="B819" s="626" t="s">
        <v>5151</v>
      </c>
      <c r="C819" s="626" t="s">
        <v>5195</v>
      </c>
      <c r="D819" s="626" t="s">
        <v>5424</v>
      </c>
      <c r="E819" s="626" t="s">
        <v>5425</v>
      </c>
      <c r="F819" s="629">
        <v>1</v>
      </c>
      <c r="G819" s="629">
        <v>768500</v>
      </c>
      <c r="H819" s="629">
        <v>1</v>
      </c>
      <c r="I819" s="629">
        <v>768500</v>
      </c>
      <c r="J819" s="629"/>
      <c r="K819" s="629"/>
      <c r="L819" s="629"/>
      <c r="M819" s="629"/>
      <c r="N819" s="629"/>
      <c r="O819" s="629"/>
      <c r="P819" s="642"/>
      <c r="Q819" s="630"/>
    </row>
    <row r="820" spans="1:17" ht="14.4" customHeight="1" x14ac:dyDescent="0.3">
      <c r="A820" s="625" t="s">
        <v>6088</v>
      </c>
      <c r="B820" s="626" t="s">
        <v>5151</v>
      </c>
      <c r="C820" s="626" t="s">
        <v>5195</v>
      </c>
      <c r="D820" s="626" t="s">
        <v>5934</v>
      </c>
      <c r="E820" s="626" t="s">
        <v>5935</v>
      </c>
      <c r="F820" s="629">
        <v>2</v>
      </c>
      <c r="G820" s="629">
        <v>154436</v>
      </c>
      <c r="H820" s="629">
        <v>1</v>
      </c>
      <c r="I820" s="629">
        <v>77218</v>
      </c>
      <c r="J820" s="629"/>
      <c r="K820" s="629"/>
      <c r="L820" s="629"/>
      <c r="M820" s="629"/>
      <c r="N820" s="629"/>
      <c r="O820" s="629"/>
      <c r="P820" s="642"/>
      <c r="Q820" s="630"/>
    </row>
    <row r="821" spans="1:17" ht="14.4" customHeight="1" x14ac:dyDescent="0.3">
      <c r="A821" s="625" t="s">
        <v>6088</v>
      </c>
      <c r="B821" s="626" t="s">
        <v>5151</v>
      </c>
      <c r="C821" s="626" t="s">
        <v>5195</v>
      </c>
      <c r="D821" s="626" t="s">
        <v>5936</v>
      </c>
      <c r="E821" s="626" t="s">
        <v>5935</v>
      </c>
      <c r="F821" s="629">
        <v>1</v>
      </c>
      <c r="G821" s="629">
        <v>19590</v>
      </c>
      <c r="H821" s="629">
        <v>1</v>
      </c>
      <c r="I821" s="629">
        <v>19590</v>
      </c>
      <c r="J821" s="629"/>
      <c r="K821" s="629"/>
      <c r="L821" s="629"/>
      <c r="M821" s="629"/>
      <c r="N821" s="629"/>
      <c r="O821" s="629"/>
      <c r="P821" s="642"/>
      <c r="Q821" s="630"/>
    </row>
    <row r="822" spans="1:17" ht="14.4" customHeight="1" x14ac:dyDescent="0.3">
      <c r="A822" s="625" t="s">
        <v>6088</v>
      </c>
      <c r="B822" s="626" t="s">
        <v>5151</v>
      </c>
      <c r="C822" s="626" t="s">
        <v>5097</v>
      </c>
      <c r="D822" s="626" t="s">
        <v>5154</v>
      </c>
      <c r="E822" s="626" t="s">
        <v>5155</v>
      </c>
      <c r="F822" s="629">
        <v>1</v>
      </c>
      <c r="G822" s="629">
        <v>324</v>
      </c>
      <c r="H822" s="629">
        <v>1</v>
      </c>
      <c r="I822" s="629">
        <v>324</v>
      </c>
      <c r="J822" s="629"/>
      <c r="K822" s="629"/>
      <c r="L822" s="629"/>
      <c r="M822" s="629"/>
      <c r="N822" s="629"/>
      <c r="O822" s="629"/>
      <c r="P822" s="642"/>
      <c r="Q822" s="630"/>
    </row>
    <row r="823" spans="1:17" ht="14.4" customHeight="1" x14ac:dyDescent="0.3">
      <c r="A823" s="625" t="s">
        <v>6088</v>
      </c>
      <c r="B823" s="626" t="s">
        <v>5151</v>
      </c>
      <c r="C823" s="626" t="s">
        <v>5097</v>
      </c>
      <c r="D823" s="626" t="s">
        <v>5694</v>
      </c>
      <c r="E823" s="626" t="s">
        <v>5695</v>
      </c>
      <c r="F823" s="629">
        <v>1</v>
      </c>
      <c r="G823" s="629">
        <v>734</v>
      </c>
      <c r="H823" s="629">
        <v>1</v>
      </c>
      <c r="I823" s="629">
        <v>734</v>
      </c>
      <c r="J823" s="629"/>
      <c r="K823" s="629"/>
      <c r="L823" s="629"/>
      <c r="M823" s="629"/>
      <c r="N823" s="629"/>
      <c r="O823" s="629"/>
      <c r="P823" s="642"/>
      <c r="Q823" s="630"/>
    </row>
    <row r="824" spans="1:17" ht="14.4" customHeight="1" x14ac:dyDescent="0.3">
      <c r="A824" s="625" t="s">
        <v>6088</v>
      </c>
      <c r="B824" s="626" t="s">
        <v>5151</v>
      </c>
      <c r="C824" s="626" t="s">
        <v>5097</v>
      </c>
      <c r="D824" s="626" t="s">
        <v>5735</v>
      </c>
      <c r="E824" s="626" t="s">
        <v>5736</v>
      </c>
      <c r="F824" s="629">
        <v>1</v>
      </c>
      <c r="G824" s="629">
        <v>9388</v>
      </c>
      <c r="H824" s="629">
        <v>1</v>
      </c>
      <c r="I824" s="629">
        <v>9388</v>
      </c>
      <c r="J824" s="629"/>
      <c r="K824" s="629"/>
      <c r="L824" s="629"/>
      <c r="M824" s="629"/>
      <c r="N824" s="629"/>
      <c r="O824" s="629"/>
      <c r="P824" s="642"/>
      <c r="Q824" s="630"/>
    </row>
    <row r="825" spans="1:17" ht="14.4" customHeight="1" x14ac:dyDescent="0.3">
      <c r="A825" s="625" t="s">
        <v>6088</v>
      </c>
      <c r="B825" s="626" t="s">
        <v>5151</v>
      </c>
      <c r="C825" s="626" t="s">
        <v>5097</v>
      </c>
      <c r="D825" s="626" t="s">
        <v>5134</v>
      </c>
      <c r="E825" s="626" t="s">
        <v>5135</v>
      </c>
      <c r="F825" s="629">
        <v>1</v>
      </c>
      <c r="G825" s="629">
        <v>9865</v>
      </c>
      <c r="H825" s="629">
        <v>1</v>
      </c>
      <c r="I825" s="629">
        <v>9865</v>
      </c>
      <c r="J825" s="629"/>
      <c r="K825" s="629"/>
      <c r="L825" s="629"/>
      <c r="M825" s="629"/>
      <c r="N825" s="629"/>
      <c r="O825" s="629"/>
      <c r="P825" s="642"/>
      <c r="Q825" s="630"/>
    </row>
    <row r="826" spans="1:17" ht="14.4" customHeight="1" x14ac:dyDescent="0.3">
      <c r="A826" s="625" t="s">
        <v>6088</v>
      </c>
      <c r="B826" s="626" t="s">
        <v>5151</v>
      </c>
      <c r="C826" s="626" t="s">
        <v>5097</v>
      </c>
      <c r="D826" s="626" t="s">
        <v>5751</v>
      </c>
      <c r="E826" s="626" t="s">
        <v>5752</v>
      </c>
      <c r="F826" s="629">
        <v>1</v>
      </c>
      <c r="G826" s="629">
        <v>1517</v>
      </c>
      <c r="H826" s="629">
        <v>1</v>
      </c>
      <c r="I826" s="629">
        <v>1517</v>
      </c>
      <c r="J826" s="629"/>
      <c r="K826" s="629"/>
      <c r="L826" s="629"/>
      <c r="M826" s="629"/>
      <c r="N826" s="629"/>
      <c r="O826" s="629"/>
      <c r="P826" s="642"/>
      <c r="Q826" s="630"/>
    </row>
    <row r="827" spans="1:17" ht="14.4" customHeight="1" x14ac:dyDescent="0.3">
      <c r="A827" s="625" t="s">
        <v>6088</v>
      </c>
      <c r="B827" s="626" t="s">
        <v>5151</v>
      </c>
      <c r="C827" s="626" t="s">
        <v>5097</v>
      </c>
      <c r="D827" s="626" t="s">
        <v>5765</v>
      </c>
      <c r="E827" s="626" t="s">
        <v>5766</v>
      </c>
      <c r="F827" s="629">
        <v>1</v>
      </c>
      <c r="G827" s="629">
        <v>0</v>
      </c>
      <c r="H827" s="629"/>
      <c r="I827" s="629">
        <v>0</v>
      </c>
      <c r="J827" s="629">
        <v>0</v>
      </c>
      <c r="K827" s="629">
        <v>0</v>
      </c>
      <c r="L827" s="629"/>
      <c r="M827" s="629"/>
      <c r="N827" s="629"/>
      <c r="O827" s="629"/>
      <c r="P827" s="642"/>
      <c r="Q827" s="630"/>
    </row>
    <row r="828" spans="1:17" ht="14.4" customHeight="1" x14ac:dyDescent="0.3">
      <c r="A828" s="625" t="s">
        <v>6089</v>
      </c>
      <c r="B828" s="626" t="s">
        <v>5093</v>
      </c>
      <c r="C828" s="626" t="s">
        <v>5097</v>
      </c>
      <c r="D828" s="626" t="s">
        <v>5118</v>
      </c>
      <c r="E828" s="626" t="s">
        <v>5119</v>
      </c>
      <c r="F828" s="629">
        <v>1</v>
      </c>
      <c r="G828" s="629">
        <v>341</v>
      </c>
      <c r="H828" s="629">
        <v>1</v>
      </c>
      <c r="I828" s="629">
        <v>341</v>
      </c>
      <c r="J828" s="629">
        <v>1</v>
      </c>
      <c r="K828" s="629">
        <v>342</v>
      </c>
      <c r="L828" s="629">
        <v>1.0029325513196481</v>
      </c>
      <c r="M828" s="629">
        <v>342</v>
      </c>
      <c r="N828" s="629">
        <v>1</v>
      </c>
      <c r="O828" s="629">
        <v>232</v>
      </c>
      <c r="P828" s="642">
        <v>0.68035190615835772</v>
      </c>
      <c r="Q828" s="630">
        <v>232</v>
      </c>
    </row>
    <row r="829" spans="1:17" ht="14.4" customHeight="1" x14ac:dyDescent="0.3">
      <c r="A829" s="625" t="s">
        <v>6089</v>
      </c>
      <c r="B829" s="626" t="s">
        <v>5093</v>
      </c>
      <c r="C829" s="626" t="s">
        <v>5097</v>
      </c>
      <c r="D829" s="626" t="s">
        <v>5120</v>
      </c>
      <c r="E829" s="626" t="s">
        <v>5121</v>
      </c>
      <c r="F829" s="629">
        <v>3</v>
      </c>
      <c r="G829" s="629">
        <v>510</v>
      </c>
      <c r="H829" s="629">
        <v>1</v>
      </c>
      <c r="I829" s="629">
        <v>170</v>
      </c>
      <c r="J829" s="629">
        <v>6</v>
      </c>
      <c r="K829" s="629">
        <v>1026</v>
      </c>
      <c r="L829" s="629">
        <v>2.0117647058823529</v>
      </c>
      <c r="M829" s="629">
        <v>171</v>
      </c>
      <c r="N829" s="629">
        <v>2</v>
      </c>
      <c r="O829" s="629">
        <v>232</v>
      </c>
      <c r="P829" s="642">
        <v>0.45490196078431372</v>
      </c>
      <c r="Q829" s="630">
        <v>116</v>
      </c>
    </row>
    <row r="830" spans="1:17" ht="14.4" customHeight="1" x14ac:dyDescent="0.3">
      <c r="A830" s="625" t="s">
        <v>6090</v>
      </c>
      <c r="B830" s="626" t="s">
        <v>5093</v>
      </c>
      <c r="C830" s="626" t="s">
        <v>5097</v>
      </c>
      <c r="D830" s="626" t="s">
        <v>5100</v>
      </c>
      <c r="E830" s="626" t="s">
        <v>5101</v>
      </c>
      <c r="F830" s="629">
        <v>1</v>
      </c>
      <c r="G830" s="629">
        <v>0</v>
      </c>
      <c r="H830" s="629"/>
      <c r="I830" s="629">
        <v>0</v>
      </c>
      <c r="J830" s="629"/>
      <c r="K830" s="629"/>
      <c r="L830" s="629"/>
      <c r="M830" s="629"/>
      <c r="N830" s="629"/>
      <c r="O830" s="629"/>
      <c r="P830" s="642"/>
      <c r="Q830" s="630"/>
    </row>
    <row r="831" spans="1:17" ht="14.4" customHeight="1" x14ac:dyDescent="0.3">
      <c r="A831" s="625" t="s">
        <v>6090</v>
      </c>
      <c r="B831" s="626" t="s">
        <v>5093</v>
      </c>
      <c r="C831" s="626" t="s">
        <v>5097</v>
      </c>
      <c r="D831" s="626" t="s">
        <v>5118</v>
      </c>
      <c r="E831" s="626" t="s">
        <v>5119</v>
      </c>
      <c r="F831" s="629">
        <v>2</v>
      </c>
      <c r="G831" s="629">
        <v>682</v>
      </c>
      <c r="H831" s="629">
        <v>1</v>
      </c>
      <c r="I831" s="629">
        <v>341</v>
      </c>
      <c r="J831" s="629"/>
      <c r="K831" s="629"/>
      <c r="L831" s="629"/>
      <c r="M831" s="629"/>
      <c r="N831" s="629"/>
      <c r="O831" s="629"/>
      <c r="P831" s="642"/>
      <c r="Q831" s="630"/>
    </row>
    <row r="832" spans="1:17" ht="14.4" customHeight="1" x14ac:dyDescent="0.3">
      <c r="A832" s="625" t="s">
        <v>6090</v>
      </c>
      <c r="B832" s="626" t="s">
        <v>5093</v>
      </c>
      <c r="C832" s="626" t="s">
        <v>5097</v>
      </c>
      <c r="D832" s="626" t="s">
        <v>5120</v>
      </c>
      <c r="E832" s="626" t="s">
        <v>5121</v>
      </c>
      <c r="F832" s="629">
        <v>2</v>
      </c>
      <c r="G832" s="629">
        <v>340</v>
      </c>
      <c r="H832" s="629">
        <v>1</v>
      </c>
      <c r="I832" s="629">
        <v>170</v>
      </c>
      <c r="J832" s="629"/>
      <c r="K832" s="629"/>
      <c r="L832" s="629"/>
      <c r="M832" s="629"/>
      <c r="N832" s="629"/>
      <c r="O832" s="629"/>
      <c r="P832" s="642"/>
      <c r="Q832" s="630"/>
    </row>
    <row r="833" spans="1:17" ht="14.4" customHeight="1" x14ac:dyDescent="0.3">
      <c r="A833" s="625" t="s">
        <v>6091</v>
      </c>
      <c r="B833" s="626" t="s">
        <v>5093</v>
      </c>
      <c r="C833" s="626" t="s">
        <v>5097</v>
      </c>
      <c r="D833" s="626" t="s">
        <v>5118</v>
      </c>
      <c r="E833" s="626" t="s">
        <v>5119</v>
      </c>
      <c r="F833" s="629">
        <v>1</v>
      </c>
      <c r="G833" s="629">
        <v>341</v>
      </c>
      <c r="H833" s="629">
        <v>1</v>
      </c>
      <c r="I833" s="629">
        <v>341</v>
      </c>
      <c r="J833" s="629"/>
      <c r="K833" s="629"/>
      <c r="L833" s="629"/>
      <c r="M833" s="629"/>
      <c r="N833" s="629"/>
      <c r="O833" s="629"/>
      <c r="P833" s="642"/>
      <c r="Q833" s="630"/>
    </row>
    <row r="834" spans="1:17" ht="14.4" customHeight="1" x14ac:dyDescent="0.3">
      <c r="A834" s="625" t="s">
        <v>6092</v>
      </c>
      <c r="B834" s="626" t="s">
        <v>5093</v>
      </c>
      <c r="C834" s="626" t="s">
        <v>5097</v>
      </c>
      <c r="D834" s="626" t="s">
        <v>5118</v>
      </c>
      <c r="E834" s="626" t="s">
        <v>5119</v>
      </c>
      <c r="F834" s="629">
        <v>2</v>
      </c>
      <c r="G834" s="629">
        <v>682</v>
      </c>
      <c r="H834" s="629">
        <v>1</v>
      </c>
      <c r="I834" s="629">
        <v>341</v>
      </c>
      <c r="J834" s="629">
        <v>2</v>
      </c>
      <c r="K834" s="629">
        <v>684</v>
      </c>
      <c r="L834" s="629">
        <v>1.0029325513196481</v>
      </c>
      <c r="M834" s="629">
        <v>342</v>
      </c>
      <c r="N834" s="629">
        <v>5</v>
      </c>
      <c r="O834" s="629">
        <v>1160</v>
      </c>
      <c r="P834" s="642">
        <v>1.7008797653958945</v>
      </c>
      <c r="Q834" s="630">
        <v>232</v>
      </c>
    </row>
    <row r="835" spans="1:17" ht="14.4" customHeight="1" x14ac:dyDescent="0.3">
      <c r="A835" s="625" t="s">
        <v>6092</v>
      </c>
      <c r="B835" s="626" t="s">
        <v>5093</v>
      </c>
      <c r="C835" s="626" t="s">
        <v>5097</v>
      </c>
      <c r="D835" s="626" t="s">
        <v>5120</v>
      </c>
      <c r="E835" s="626" t="s">
        <v>5121</v>
      </c>
      <c r="F835" s="629">
        <v>19</v>
      </c>
      <c r="G835" s="629">
        <v>3230</v>
      </c>
      <c r="H835" s="629">
        <v>1</v>
      </c>
      <c r="I835" s="629">
        <v>170</v>
      </c>
      <c r="J835" s="629">
        <v>21</v>
      </c>
      <c r="K835" s="629">
        <v>3591</v>
      </c>
      <c r="L835" s="629">
        <v>1.111764705882353</v>
      </c>
      <c r="M835" s="629">
        <v>171</v>
      </c>
      <c r="N835" s="629">
        <v>16</v>
      </c>
      <c r="O835" s="629">
        <v>1856</v>
      </c>
      <c r="P835" s="642">
        <v>0.57461300309597518</v>
      </c>
      <c r="Q835" s="630">
        <v>116</v>
      </c>
    </row>
    <row r="836" spans="1:17" ht="14.4" customHeight="1" x14ac:dyDescent="0.3">
      <c r="A836" s="625" t="s">
        <v>6093</v>
      </c>
      <c r="B836" s="626" t="s">
        <v>5093</v>
      </c>
      <c r="C836" s="626" t="s">
        <v>5097</v>
      </c>
      <c r="D836" s="626" t="s">
        <v>5118</v>
      </c>
      <c r="E836" s="626" t="s">
        <v>5119</v>
      </c>
      <c r="F836" s="629"/>
      <c r="G836" s="629"/>
      <c r="H836" s="629"/>
      <c r="I836" s="629"/>
      <c r="J836" s="629"/>
      <c r="K836" s="629"/>
      <c r="L836" s="629"/>
      <c r="M836" s="629"/>
      <c r="N836" s="629">
        <v>1</v>
      </c>
      <c r="O836" s="629">
        <v>232</v>
      </c>
      <c r="P836" s="642"/>
      <c r="Q836" s="630">
        <v>232</v>
      </c>
    </row>
    <row r="837" spans="1:17" ht="14.4" customHeight="1" x14ac:dyDescent="0.3">
      <c r="A837" s="625" t="s">
        <v>6094</v>
      </c>
      <c r="B837" s="626" t="s">
        <v>5093</v>
      </c>
      <c r="C837" s="626" t="s">
        <v>5097</v>
      </c>
      <c r="D837" s="626" t="s">
        <v>5118</v>
      </c>
      <c r="E837" s="626" t="s">
        <v>5119</v>
      </c>
      <c r="F837" s="629">
        <v>1</v>
      </c>
      <c r="G837" s="629">
        <v>341</v>
      </c>
      <c r="H837" s="629">
        <v>1</v>
      </c>
      <c r="I837" s="629">
        <v>341</v>
      </c>
      <c r="J837" s="629"/>
      <c r="K837" s="629"/>
      <c r="L837" s="629"/>
      <c r="M837" s="629"/>
      <c r="N837" s="629">
        <v>1</v>
      </c>
      <c r="O837" s="629">
        <v>232</v>
      </c>
      <c r="P837" s="642">
        <v>0.68035190615835772</v>
      </c>
      <c r="Q837" s="630">
        <v>232</v>
      </c>
    </row>
    <row r="838" spans="1:17" ht="14.4" customHeight="1" x14ac:dyDescent="0.3">
      <c r="A838" s="625" t="s">
        <v>6094</v>
      </c>
      <c r="B838" s="626" t="s">
        <v>5093</v>
      </c>
      <c r="C838" s="626" t="s">
        <v>5097</v>
      </c>
      <c r="D838" s="626" t="s">
        <v>5120</v>
      </c>
      <c r="E838" s="626" t="s">
        <v>5121</v>
      </c>
      <c r="F838" s="629">
        <v>6</v>
      </c>
      <c r="G838" s="629">
        <v>1020</v>
      </c>
      <c r="H838" s="629">
        <v>1</v>
      </c>
      <c r="I838" s="629">
        <v>170</v>
      </c>
      <c r="J838" s="629">
        <v>1</v>
      </c>
      <c r="K838" s="629">
        <v>171</v>
      </c>
      <c r="L838" s="629">
        <v>0.1676470588235294</v>
      </c>
      <c r="M838" s="629">
        <v>171</v>
      </c>
      <c r="N838" s="629">
        <v>1</v>
      </c>
      <c r="O838" s="629">
        <v>116</v>
      </c>
      <c r="P838" s="642">
        <v>0.11372549019607843</v>
      </c>
      <c r="Q838" s="630">
        <v>116</v>
      </c>
    </row>
    <row r="839" spans="1:17" ht="14.4" customHeight="1" x14ac:dyDescent="0.3">
      <c r="A839" s="625" t="s">
        <v>6095</v>
      </c>
      <c r="B839" s="626" t="s">
        <v>5093</v>
      </c>
      <c r="C839" s="626" t="s">
        <v>5097</v>
      </c>
      <c r="D839" s="626" t="s">
        <v>5118</v>
      </c>
      <c r="E839" s="626" t="s">
        <v>5119</v>
      </c>
      <c r="F839" s="629">
        <v>7</v>
      </c>
      <c r="G839" s="629">
        <v>2387</v>
      </c>
      <c r="H839" s="629">
        <v>1</v>
      </c>
      <c r="I839" s="629">
        <v>341</v>
      </c>
      <c r="J839" s="629">
        <v>3</v>
      </c>
      <c r="K839" s="629">
        <v>1026</v>
      </c>
      <c r="L839" s="629">
        <v>0.42982823627984917</v>
      </c>
      <c r="M839" s="629">
        <v>342</v>
      </c>
      <c r="N839" s="629">
        <v>3</v>
      </c>
      <c r="O839" s="629">
        <v>696</v>
      </c>
      <c r="P839" s="642">
        <v>0.29157938835358188</v>
      </c>
      <c r="Q839" s="630">
        <v>232</v>
      </c>
    </row>
    <row r="840" spans="1:17" ht="14.4" customHeight="1" x14ac:dyDescent="0.3">
      <c r="A840" s="625" t="s">
        <v>6095</v>
      </c>
      <c r="B840" s="626" t="s">
        <v>5093</v>
      </c>
      <c r="C840" s="626" t="s">
        <v>5097</v>
      </c>
      <c r="D840" s="626" t="s">
        <v>5120</v>
      </c>
      <c r="E840" s="626" t="s">
        <v>5121</v>
      </c>
      <c r="F840" s="629">
        <v>22</v>
      </c>
      <c r="G840" s="629">
        <v>3740</v>
      </c>
      <c r="H840" s="629">
        <v>1</v>
      </c>
      <c r="I840" s="629">
        <v>170</v>
      </c>
      <c r="J840" s="629">
        <v>15</v>
      </c>
      <c r="K840" s="629">
        <v>2565</v>
      </c>
      <c r="L840" s="629">
        <v>0.68582887700534756</v>
      </c>
      <c r="M840" s="629">
        <v>171</v>
      </c>
      <c r="N840" s="629">
        <v>11</v>
      </c>
      <c r="O840" s="629">
        <v>1276</v>
      </c>
      <c r="P840" s="642">
        <v>0.3411764705882353</v>
      </c>
      <c r="Q840" s="630">
        <v>116</v>
      </c>
    </row>
    <row r="841" spans="1:17" ht="14.4" customHeight="1" x14ac:dyDescent="0.3">
      <c r="A841" s="625" t="s">
        <v>6096</v>
      </c>
      <c r="B841" s="626" t="s">
        <v>5093</v>
      </c>
      <c r="C841" s="626" t="s">
        <v>5097</v>
      </c>
      <c r="D841" s="626" t="s">
        <v>5100</v>
      </c>
      <c r="E841" s="626" t="s">
        <v>5101</v>
      </c>
      <c r="F841" s="629"/>
      <c r="G841" s="629"/>
      <c r="H841" s="629"/>
      <c r="I841" s="629"/>
      <c r="J841" s="629"/>
      <c r="K841" s="629"/>
      <c r="L841" s="629"/>
      <c r="M841" s="629"/>
      <c r="N841" s="629">
        <v>1</v>
      </c>
      <c r="O841" s="629">
        <v>0</v>
      </c>
      <c r="P841" s="642"/>
      <c r="Q841" s="630">
        <v>0</v>
      </c>
    </row>
    <row r="842" spans="1:17" ht="14.4" customHeight="1" x14ac:dyDescent="0.3">
      <c r="A842" s="625" t="s">
        <v>6096</v>
      </c>
      <c r="B842" s="626" t="s">
        <v>5093</v>
      </c>
      <c r="C842" s="626" t="s">
        <v>5097</v>
      </c>
      <c r="D842" s="626" t="s">
        <v>5118</v>
      </c>
      <c r="E842" s="626" t="s">
        <v>5119</v>
      </c>
      <c r="F842" s="629">
        <v>6</v>
      </c>
      <c r="G842" s="629">
        <v>2046</v>
      </c>
      <c r="H842" s="629">
        <v>1</v>
      </c>
      <c r="I842" s="629">
        <v>341</v>
      </c>
      <c r="J842" s="629">
        <v>1</v>
      </c>
      <c r="K842" s="629">
        <v>342</v>
      </c>
      <c r="L842" s="629">
        <v>0.16715542521994134</v>
      </c>
      <c r="M842" s="629">
        <v>342</v>
      </c>
      <c r="N842" s="629">
        <v>5</v>
      </c>
      <c r="O842" s="629">
        <v>1160</v>
      </c>
      <c r="P842" s="642">
        <v>0.56695992179863153</v>
      </c>
      <c r="Q842" s="630">
        <v>232</v>
      </c>
    </row>
    <row r="843" spans="1:17" ht="14.4" customHeight="1" x14ac:dyDescent="0.3">
      <c r="A843" s="625" t="s">
        <v>6096</v>
      </c>
      <c r="B843" s="626" t="s">
        <v>5093</v>
      </c>
      <c r="C843" s="626" t="s">
        <v>5097</v>
      </c>
      <c r="D843" s="626" t="s">
        <v>5120</v>
      </c>
      <c r="E843" s="626" t="s">
        <v>5121</v>
      </c>
      <c r="F843" s="629">
        <v>25</v>
      </c>
      <c r="G843" s="629">
        <v>4250</v>
      </c>
      <c r="H843" s="629">
        <v>1</v>
      </c>
      <c r="I843" s="629">
        <v>170</v>
      </c>
      <c r="J843" s="629">
        <v>5</v>
      </c>
      <c r="K843" s="629">
        <v>855</v>
      </c>
      <c r="L843" s="629">
        <v>0.20117647058823529</v>
      </c>
      <c r="M843" s="629">
        <v>171</v>
      </c>
      <c r="N843" s="629">
        <v>8</v>
      </c>
      <c r="O843" s="629">
        <v>928</v>
      </c>
      <c r="P843" s="642">
        <v>0.21835294117647058</v>
      </c>
      <c r="Q843" s="630">
        <v>116</v>
      </c>
    </row>
    <row r="844" spans="1:17" ht="14.4" customHeight="1" x14ac:dyDescent="0.3">
      <c r="A844" s="625" t="s">
        <v>6096</v>
      </c>
      <c r="B844" s="626" t="s">
        <v>5093</v>
      </c>
      <c r="C844" s="626" t="s">
        <v>5097</v>
      </c>
      <c r="D844" s="626" t="s">
        <v>5146</v>
      </c>
      <c r="E844" s="626" t="s">
        <v>5147</v>
      </c>
      <c r="F844" s="629"/>
      <c r="G844" s="629"/>
      <c r="H844" s="629"/>
      <c r="I844" s="629"/>
      <c r="J844" s="629"/>
      <c r="K844" s="629"/>
      <c r="L844" s="629"/>
      <c r="M844" s="629"/>
      <c r="N844" s="629">
        <v>0</v>
      </c>
      <c r="O844" s="629">
        <v>0</v>
      </c>
      <c r="P844" s="642"/>
      <c r="Q844" s="630"/>
    </row>
    <row r="845" spans="1:17" ht="14.4" customHeight="1" x14ac:dyDescent="0.3">
      <c r="A845" s="625" t="s">
        <v>6097</v>
      </c>
      <c r="B845" s="626" t="s">
        <v>5093</v>
      </c>
      <c r="C845" s="626" t="s">
        <v>5097</v>
      </c>
      <c r="D845" s="626" t="s">
        <v>5118</v>
      </c>
      <c r="E845" s="626" t="s">
        <v>5119</v>
      </c>
      <c r="F845" s="629">
        <v>16</v>
      </c>
      <c r="G845" s="629">
        <v>5456</v>
      </c>
      <c r="H845" s="629">
        <v>1</v>
      </c>
      <c r="I845" s="629">
        <v>341</v>
      </c>
      <c r="J845" s="629">
        <v>27</v>
      </c>
      <c r="K845" s="629">
        <v>9234</v>
      </c>
      <c r="L845" s="629">
        <v>1.6924486803519061</v>
      </c>
      <c r="M845" s="629">
        <v>342</v>
      </c>
      <c r="N845" s="629">
        <v>40</v>
      </c>
      <c r="O845" s="629">
        <v>9280</v>
      </c>
      <c r="P845" s="642">
        <v>1.7008797653958945</v>
      </c>
      <c r="Q845" s="630">
        <v>232</v>
      </c>
    </row>
    <row r="846" spans="1:17" ht="14.4" customHeight="1" x14ac:dyDescent="0.3">
      <c r="A846" s="625" t="s">
        <v>6097</v>
      </c>
      <c r="B846" s="626" t="s">
        <v>5093</v>
      </c>
      <c r="C846" s="626" t="s">
        <v>5097</v>
      </c>
      <c r="D846" s="626" t="s">
        <v>5120</v>
      </c>
      <c r="E846" s="626" t="s">
        <v>5121</v>
      </c>
      <c r="F846" s="629">
        <v>51</v>
      </c>
      <c r="G846" s="629">
        <v>8670</v>
      </c>
      <c r="H846" s="629">
        <v>1</v>
      </c>
      <c r="I846" s="629">
        <v>170</v>
      </c>
      <c r="J846" s="629">
        <v>57</v>
      </c>
      <c r="K846" s="629">
        <v>9747</v>
      </c>
      <c r="L846" s="629">
        <v>1.1242214532871972</v>
      </c>
      <c r="M846" s="629">
        <v>171</v>
      </c>
      <c r="N846" s="629">
        <v>32</v>
      </c>
      <c r="O846" s="629">
        <v>3712</v>
      </c>
      <c r="P846" s="642">
        <v>0.4281430219146482</v>
      </c>
      <c r="Q846" s="630">
        <v>116</v>
      </c>
    </row>
    <row r="847" spans="1:17" ht="14.4" customHeight="1" x14ac:dyDescent="0.3">
      <c r="A847" s="625" t="s">
        <v>6097</v>
      </c>
      <c r="B847" s="626" t="s">
        <v>5093</v>
      </c>
      <c r="C847" s="626" t="s">
        <v>5097</v>
      </c>
      <c r="D847" s="626" t="s">
        <v>5132</v>
      </c>
      <c r="E847" s="626" t="s">
        <v>5133</v>
      </c>
      <c r="F847" s="629"/>
      <c r="G847" s="629"/>
      <c r="H847" s="629"/>
      <c r="I847" s="629"/>
      <c r="J847" s="629">
        <v>1</v>
      </c>
      <c r="K847" s="629">
        <v>162</v>
      </c>
      <c r="L847" s="629"/>
      <c r="M847" s="629">
        <v>162</v>
      </c>
      <c r="N847" s="629"/>
      <c r="O847" s="629"/>
      <c r="P847" s="642"/>
      <c r="Q847" s="630"/>
    </row>
    <row r="848" spans="1:17" ht="14.4" customHeight="1" x14ac:dyDescent="0.3">
      <c r="A848" s="625" t="s">
        <v>6097</v>
      </c>
      <c r="B848" s="626" t="s">
        <v>5093</v>
      </c>
      <c r="C848" s="626" t="s">
        <v>5097</v>
      </c>
      <c r="D848" s="626" t="s">
        <v>5146</v>
      </c>
      <c r="E848" s="626" t="s">
        <v>5147</v>
      </c>
      <c r="F848" s="629"/>
      <c r="G848" s="629"/>
      <c r="H848" s="629"/>
      <c r="I848" s="629"/>
      <c r="J848" s="629"/>
      <c r="K848" s="629"/>
      <c r="L848" s="629"/>
      <c r="M848" s="629"/>
      <c r="N848" s="629">
        <v>3</v>
      </c>
      <c r="O848" s="629">
        <v>106</v>
      </c>
      <c r="P848" s="642"/>
      <c r="Q848" s="630">
        <v>35.333333333333336</v>
      </c>
    </row>
    <row r="849" spans="1:17" ht="14.4" customHeight="1" x14ac:dyDescent="0.3">
      <c r="A849" s="625" t="s">
        <v>6098</v>
      </c>
      <c r="B849" s="626" t="s">
        <v>5093</v>
      </c>
      <c r="C849" s="626" t="s">
        <v>5097</v>
      </c>
      <c r="D849" s="626" t="s">
        <v>5100</v>
      </c>
      <c r="E849" s="626" t="s">
        <v>5101</v>
      </c>
      <c r="F849" s="629"/>
      <c r="G849" s="629"/>
      <c r="H849" s="629"/>
      <c r="I849" s="629"/>
      <c r="J849" s="629">
        <v>1</v>
      </c>
      <c r="K849" s="629">
        <v>0</v>
      </c>
      <c r="L849" s="629"/>
      <c r="M849" s="629">
        <v>0</v>
      </c>
      <c r="N849" s="629">
        <v>3</v>
      </c>
      <c r="O849" s="629">
        <v>0</v>
      </c>
      <c r="P849" s="642"/>
      <c r="Q849" s="630">
        <v>0</v>
      </c>
    </row>
    <row r="850" spans="1:17" ht="14.4" customHeight="1" x14ac:dyDescent="0.3">
      <c r="A850" s="625" t="s">
        <v>6098</v>
      </c>
      <c r="B850" s="626" t="s">
        <v>5093</v>
      </c>
      <c r="C850" s="626" t="s">
        <v>5097</v>
      </c>
      <c r="D850" s="626" t="s">
        <v>5118</v>
      </c>
      <c r="E850" s="626" t="s">
        <v>5119</v>
      </c>
      <c r="F850" s="629">
        <v>2</v>
      </c>
      <c r="G850" s="629">
        <v>682</v>
      </c>
      <c r="H850" s="629">
        <v>1</v>
      </c>
      <c r="I850" s="629">
        <v>341</v>
      </c>
      <c r="J850" s="629">
        <v>2</v>
      </c>
      <c r="K850" s="629">
        <v>684</v>
      </c>
      <c r="L850" s="629">
        <v>1.0029325513196481</v>
      </c>
      <c r="M850" s="629">
        <v>342</v>
      </c>
      <c r="N850" s="629">
        <v>8</v>
      </c>
      <c r="O850" s="629">
        <v>1856</v>
      </c>
      <c r="P850" s="642">
        <v>2.7214076246334309</v>
      </c>
      <c r="Q850" s="630">
        <v>232</v>
      </c>
    </row>
    <row r="851" spans="1:17" ht="14.4" customHeight="1" x14ac:dyDescent="0.3">
      <c r="A851" s="625" t="s">
        <v>6098</v>
      </c>
      <c r="B851" s="626" t="s">
        <v>5093</v>
      </c>
      <c r="C851" s="626" t="s">
        <v>5097</v>
      </c>
      <c r="D851" s="626" t="s">
        <v>5120</v>
      </c>
      <c r="E851" s="626" t="s">
        <v>5121</v>
      </c>
      <c r="F851" s="629">
        <v>5</v>
      </c>
      <c r="G851" s="629">
        <v>850</v>
      </c>
      <c r="H851" s="629">
        <v>1</v>
      </c>
      <c r="I851" s="629">
        <v>170</v>
      </c>
      <c r="J851" s="629">
        <v>6</v>
      </c>
      <c r="K851" s="629">
        <v>1026</v>
      </c>
      <c r="L851" s="629">
        <v>1.2070588235294117</v>
      </c>
      <c r="M851" s="629">
        <v>171</v>
      </c>
      <c r="N851" s="629">
        <v>15</v>
      </c>
      <c r="O851" s="629">
        <v>1740</v>
      </c>
      <c r="P851" s="642">
        <v>2.0470588235294116</v>
      </c>
      <c r="Q851" s="630">
        <v>116</v>
      </c>
    </row>
    <row r="852" spans="1:17" ht="14.4" customHeight="1" x14ac:dyDescent="0.3">
      <c r="A852" s="625" t="s">
        <v>6098</v>
      </c>
      <c r="B852" s="626" t="s">
        <v>5093</v>
      </c>
      <c r="C852" s="626" t="s">
        <v>5097</v>
      </c>
      <c r="D852" s="626" t="s">
        <v>5146</v>
      </c>
      <c r="E852" s="626" t="s">
        <v>5147</v>
      </c>
      <c r="F852" s="629"/>
      <c r="G852" s="629"/>
      <c r="H852" s="629"/>
      <c r="I852" s="629"/>
      <c r="J852" s="629"/>
      <c r="K852" s="629"/>
      <c r="L852" s="629"/>
      <c r="M852" s="629"/>
      <c r="N852" s="629">
        <v>1</v>
      </c>
      <c r="O852" s="629">
        <v>0</v>
      </c>
      <c r="P852" s="642"/>
      <c r="Q852" s="630">
        <v>0</v>
      </c>
    </row>
    <row r="853" spans="1:17" ht="14.4" customHeight="1" x14ac:dyDescent="0.3">
      <c r="A853" s="625" t="s">
        <v>6099</v>
      </c>
      <c r="B853" s="626" t="s">
        <v>5093</v>
      </c>
      <c r="C853" s="626" t="s">
        <v>5097</v>
      </c>
      <c r="D853" s="626" t="s">
        <v>5118</v>
      </c>
      <c r="E853" s="626" t="s">
        <v>5119</v>
      </c>
      <c r="F853" s="629"/>
      <c r="G853" s="629"/>
      <c r="H853" s="629"/>
      <c r="I853" s="629"/>
      <c r="J853" s="629"/>
      <c r="K853" s="629"/>
      <c r="L853" s="629"/>
      <c r="M853" s="629"/>
      <c r="N853" s="629">
        <v>4</v>
      </c>
      <c r="O853" s="629">
        <v>928</v>
      </c>
      <c r="P853" s="642"/>
      <c r="Q853" s="630">
        <v>232</v>
      </c>
    </row>
    <row r="854" spans="1:17" ht="14.4" customHeight="1" x14ac:dyDescent="0.3">
      <c r="A854" s="625" t="s">
        <v>6099</v>
      </c>
      <c r="B854" s="626" t="s">
        <v>5093</v>
      </c>
      <c r="C854" s="626" t="s">
        <v>5097</v>
      </c>
      <c r="D854" s="626" t="s">
        <v>5120</v>
      </c>
      <c r="E854" s="626" t="s">
        <v>5121</v>
      </c>
      <c r="F854" s="629"/>
      <c r="G854" s="629"/>
      <c r="H854" s="629"/>
      <c r="I854" s="629"/>
      <c r="J854" s="629"/>
      <c r="K854" s="629"/>
      <c r="L854" s="629"/>
      <c r="M854" s="629"/>
      <c r="N854" s="629">
        <v>2</v>
      </c>
      <c r="O854" s="629">
        <v>232</v>
      </c>
      <c r="P854" s="642"/>
      <c r="Q854" s="630">
        <v>116</v>
      </c>
    </row>
    <row r="855" spans="1:17" ht="14.4" customHeight="1" x14ac:dyDescent="0.3">
      <c r="A855" s="625" t="s">
        <v>6100</v>
      </c>
      <c r="B855" s="626" t="s">
        <v>5093</v>
      </c>
      <c r="C855" s="626" t="s">
        <v>5097</v>
      </c>
      <c r="D855" s="626" t="s">
        <v>5118</v>
      </c>
      <c r="E855" s="626" t="s">
        <v>5119</v>
      </c>
      <c r="F855" s="629">
        <v>1</v>
      </c>
      <c r="G855" s="629">
        <v>341</v>
      </c>
      <c r="H855" s="629">
        <v>1</v>
      </c>
      <c r="I855" s="629">
        <v>341</v>
      </c>
      <c r="J855" s="629">
        <v>2</v>
      </c>
      <c r="K855" s="629">
        <v>684</v>
      </c>
      <c r="L855" s="629">
        <v>2.0058651026392962</v>
      </c>
      <c r="M855" s="629">
        <v>342</v>
      </c>
      <c r="N855" s="629">
        <v>9</v>
      </c>
      <c r="O855" s="629">
        <v>2088</v>
      </c>
      <c r="P855" s="642">
        <v>6.1231671554252198</v>
      </c>
      <c r="Q855" s="630">
        <v>232</v>
      </c>
    </row>
    <row r="856" spans="1:17" ht="14.4" customHeight="1" x14ac:dyDescent="0.3">
      <c r="A856" s="625" t="s">
        <v>6100</v>
      </c>
      <c r="B856" s="626" t="s">
        <v>5093</v>
      </c>
      <c r="C856" s="626" t="s">
        <v>5097</v>
      </c>
      <c r="D856" s="626" t="s">
        <v>5120</v>
      </c>
      <c r="E856" s="626" t="s">
        <v>5121</v>
      </c>
      <c r="F856" s="629">
        <v>8</v>
      </c>
      <c r="G856" s="629">
        <v>1360</v>
      </c>
      <c r="H856" s="629">
        <v>1</v>
      </c>
      <c r="I856" s="629">
        <v>170</v>
      </c>
      <c r="J856" s="629">
        <v>13</v>
      </c>
      <c r="K856" s="629">
        <v>2223</v>
      </c>
      <c r="L856" s="629">
        <v>1.6345588235294117</v>
      </c>
      <c r="M856" s="629">
        <v>171</v>
      </c>
      <c r="N856" s="629">
        <v>9</v>
      </c>
      <c r="O856" s="629">
        <v>1044</v>
      </c>
      <c r="P856" s="642">
        <v>0.76764705882352946</v>
      </c>
      <c r="Q856" s="630">
        <v>116</v>
      </c>
    </row>
    <row r="857" spans="1:17" ht="14.4" customHeight="1" thickBot="1" x14ac:dyDescent="0.35">
      <c r="A857" s="631" t="s">
        <v>6100</v>
      </c>
      <c r="B857" s="632" t="s">
        <v>5150</v>
      </c>
      <c r="C857" s="632" t="s">
        <v>5097</v>
      </c>
      <c r="D857" s="632" t="s">
        <v>5634</v>
      </c>
      <c r="E857" s="632" t="s">
        <v>5635</v>
      </c>
      <c r="F857" s="635"/>
      <c r="G857" s="635"/>
      <c r="H857" s="635"/>
      <c r="I857" s="635"/>
      <c r="J857" s="635">
        <v>2</v>
      </c>
      <c r="K857" s="635">
        <v>0</v>
      </c>
      <c r="L857" s="635"/>
      <c r="M857" s="635">
        <v>0</v>
      </c>
      <c r="N857" s="635"/>
      <c r="O857" s="635"/>
      <c r="P857" s="643"/>
      <c r="Q857" s="63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38" bestFit="1" customWidth="1"/>
    <col min="2" max="4" width="7.88671875" style="138" customWidth="1"/>
    <col min="5" max="5" width="7.88671875" style="143" customWidth="1"/>
    <col min="6" max="8" width="7.88671875" style="138" customWidth="1"/>
    <col min="9" max="9" width="7.88671875" style="144" customWidth="1"/>
    <col min="10" max="13" width="7.88671875" style="138" customWidth="1"/>
    <col min="14" max="16384" width="9.33203125" style="138"/>
  </cols>
  <sheetData>
    <row r="1" spans="1:47" ht="18.600000000000001" customHeight="1" thickBot="1" x14ac:dyDescent="0.4">
      <c r="A1" s="532" t="s">
        <v>225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</row>
    <row r="2" spans="1:47" ht="14.4" customHeight="1" thickBot="1" x14ac:dyDescent="0.4">
      <c r="A2" s="580" t="s">
        <v>297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</row>
    <row r="3" spans="1:47" ht="14.4" customHeight="1" thickBot="1" x14ac:dyDescent="0.35">
      <c r="A3" s="534" t="s">
        <v>139</v>
      </c>
      <c r="B3" s="516" t="s">
        <v>140</v>
      </c>
      <c r="C3" s="517"/>
      <c r="D3" s="517"/>
      <c r="E3" s="518"/>
      <c r="F3" s="516" t="s">
        <v>141</v>
      </c>
      <c r="G3" s="517"/>
      <c r="H3" s="517"/>
      <c r="I3" s="518"/>
      <c r="J3" s="220"/>
      <c r="K3" s="221"/>
      <c r="L3" s="220"/>
      <c r="M3" s="222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</row>
    <row r="4" spans="1:47" ht="14.4" customHeight="1" thickBot="1" x14ac:dyDescent="0.35">
      <c r="A4" s="535"/>
      <c r="B4" s="223">
        <v>2011</v>
      </c>
      <c r="C4" s="224">
        <v>2012</v>
      </c>
      <c r="D4" s="224">
        <v>2013</v>
      </c>
      <c r="E4" s="225" t="s">
        <v>5</v>
      </c>
      <c r="F4" s="224">
        <v>2011</v>
      </c>
      <c r="G4" s="224">
        <v>2012</v>
      </c>
      <c r="H4" s="224">
        <v>2013</v>
      </c>
      <c r="I4" s="225" t="s">
        <v>5</v>
      </c>
      <c r="J4" s="220"/>
      <c r="K4" s="220"/>
      <c r="L4" s="226" t="s">
        <v>142</v>
      </c>
      <c r="M4" s="227" t="s">
        <v>143</v>
      </c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</row>
    <row r="5" spans="1:47" ht="14.4" customHeight="1" x14ac:dyDescent="0.3">
      <c r="A5" s="215" t="s">
        <v>144</v>
      </c>
      <c r="B5" s="218">
        <v>2491.2869999999998</v>
      </c>
      <c r="C5" s="211">
        <v>2204.0889999999999</v>
      </c>
      <c r="D5" s="211">
        <v>2119.4059999999999</v>
      </c>
      <c r="E5" s="228">
        <v>0.85072735497756791</v>
      </c>
      <c r="F5" s="229">
        <v>637</v>
      </c>
      <c r="G5" s="211">
        <v>629</v>
      </c>
      <c r="H5" s="211">
        <v>632</v>
      </c>
      <c r="I5" s="230">
        <v>0.99215070643642067</v>
      </c>
      <c r="J5" s="220"/>
      <c r="K5" s="220"/>
      <c r="L5" s="8">
        <f>D5-B5</f>
        <v>-371.88099999999986</v>
      </c>
      <c r="M5" s="9">
        <f>H5-F5</f>
        <v>-5</v>
      </c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</row>
    <row r="6" spans="1:47" ht="14.4" customHeight="1" x14ac:dyDescent="0.3">
      <c r="A6" s="216" t="s">
        <v>145</v>
      </c>
      <c r="B6" s="219">
        <v>490.762</v>
      </c>
      <c r="C6" s="210">
        <v>415.69499999999999</v>
      </c>
      <c r="D6" s="210">
        <v>362.87900000000002</v>
      </c>
      <c r="E6" s="231">
        <v>0.73941951495837088</v>
      </c>
      <c r="F6" s="232">
        <v>112</v>
      </c>
      <c r="G6" s="210">
        <v>122</v>
      </c>
      <c r="H6" s="210">
        <v>133</v>
      </c>
      <c r="I6" s="233">
        <v>1.1875</v>
      </c>
      <c r="J6" s="220"/>
      <c r="K6" s="220"/>
      <c r="L6" s="6">
        <f t="shared" ref="L6:L11" si="0">D6-B6</f>
        <v>-127.88299999999998</v>
      </c>
      <c r="M6" s="7">
        <f t="shared" ref="M6:M12" si="1">H6-F6</f>
        <v>21</v>
      </c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</row>
    <row r="7" spans="1:47" ht="14.4" customHeight="1" x14ac:dyDescent="0.3">
      <c r="A7" s="216" t="s">
        <v>146</v>
      </c>
      <c r="B7" s="219">
        <v>1172.2950000000001</v>
      </c>
      <c r="C7" s="210">
        <v>1014.783</v>
      </c>
      <c r="D7" s="210">
        <v>1143.356</v>
      </c>
      <c r="E7" s="231">
        <v>0.9753142340451848</v>
      </c>
      <c r="F7" s="232">
        <v>305</v>
      </c>
      <c r="G7" s="210">
        <v>306</v>
      </c>
      <c r="H7" s="210">
        <v>360</v>
      </c>
      <c r="I7" s="233">
        <v>1.180327868852459</v>
      </c>
      <c r="J7" s="220"/>
      <c r="K7" s="220"/>
      <c r="L7" s="6">
        <f t="shared" si="0"/>
        <v>-28.939000000000078</v>
      </c>
      <c r="M7" s="7">
        <f t="shared" si="1"/>
        <v>55</v>
      </c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</row>
    <row r="8" spans="1:47" ht="14.4" customHeight="1" x14ac:dyDescent="0.3">
      <c r="A8" s="216" t="s">
        <v>147</v>
      </c>
      <c r="B8" s="219">
        <v>182.07300000000001</v>
      </c>
      <c r="C8" s="210">
        <v>233.53</v>
      </c>
      <c r="D8" s="210">
        <v>216.447</v>
      </c>
      <c r="E8" s="231">
        <v>1.1887924074409715</v>
      </c>
      <c r="F8" s="232">
        <v>51</v>
      </c>
      <c r="G8" s="210">
        <v>47</v>
      </c>
      <c r="H8" s="210">
        <v>55</v>
      </c>
      <c r="I8" s="233">
        <v>1.0784313725490196</v>
      </c>
      <c r="J8" s="220"/>
      <c r="K8" s="220"/>
      <c r="L8" s="6">
        <f t="shared" si="0"/>
        <v>34.373999999999995</v>
      </c>
      <c r="M8" s="7">
        <f t="shared" si="1"/>
        <v>4</v>
      </c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</row>
    <row r="9" spans="1:47" ht="14.4" customHeight="1" x14ac:dyDescent="0.3">
      <c r="A9" s="216" t="s">
        <v>148</v>
      </c>
      <c r="B9" s="219">
        <v>0</v>
      </c>
      <c r="C9" s="210">
        <v>3.7669999999999999</v>
      </c>
      <c r="D9" s="210">
        <v>0</v>
      </c>
      <c r="E9" s="231" t="s">
        <v>526</v>
      </c>
      <c r="F9" s="232">
        <v>0</v>
      </c>
      <c r="G9" s="210">
        <v>1</v>
      </c>
      <c r="H9" s="210">
        <v>0</v>
      </c>
      <c r="I9" s="233" t="s">
        <v>526</v>
      </c>
      <c r="J9" s="220"/>
      <c r="K9" s="220"/>
      <c r="L9" s="6">
        <f t="shared" si="0"/>
        <v>0</v>
      </c>
      <c r="M9" s="7">
        <f t="shared" si="1"/>
        <v>0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</row>
    <row r="10" spans="1:47" ht="14.4" customHeight="1" x14ac:dyDescent="0.3">
      <c r="A10" s="216" t="s">
        <v>149</v>
      </c>
      <c r="B10" s="219">
        <v>497.774</v>
      </c>
      <c r="C10" s="210">
        <v>477.976</v>
      </c>
      <c r="D10" s="210">
        <v>495.94499999999999</v>
      </c>
      <c r="E10" s="231">
        <v>0.99632564175710259</v>
      </c>
      <c r="F10" s="232">
        <v>126</v>
      </c>
      <c r="G10" s="210">
        <v>137</v>
      </c>
      <c r="H10" s="210">
        <v>158</v>
      </c>
      <c r="I10" s="233">
        <v>1.253968253968254</v>
      </c>
      <c r="J10" s="220"/>
      <c r="K10" s="220"/>
      <c r="L10" s="6">
        <f t="shared" si="0"/>
        <v>-1.8290000000000077</v>
      </c>
      <c r="M10" s="7">
        <f t="shared" si="1"/>
        <v>32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</row>
    <row r="11" spans="1:47" ht="14.4" customHeight="1" thickBot="1" x14ac:dyDescent="0.35">
      <c r="A11" s="216" t="s">
        <v>150</v>
      </c>
      <c r="B11" s="219">
        <v>181.392</v>
      </c>
      <c r="C11" s="210">
        <v>82.777000000000001</v>
      </c>
      <c r="D11" s="210">
        <v>152.22900000000001</v>
      </c>
      <c r="E11" s="231">
        <v>0.83922664726118035</v>
      </c>
      <c r="F11" s="232">
        <v>45</v>
      </c>
      <c r="G11" s="210">
        <v>32</v>
      </c>
      <c r="H11" s="210">
        <v>38</v>
      </c>
      <c r="I11" s="233">
        <v>0.84444444444444444</v>
      </c>
      <c r="J11" s="220"/>
      <c r="K11" s="220"/>
      <c r="L11" s="6">
        <f t="shared" si="0"/>
        <v>-29.162999999999982</v>
      </c>
      <c r="M11" s="7">
        <f t="shared" si="1"/>
        <v>-7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</row>
    <row r="12" spans="1:47" ht="14.4" customHeight="1" thickBot="1" x14ac:dyDescent="0.35">
      <c r="A12" s="217" t="s">
        <v>6</v>
      </c>
      <c r="B12" s="212">
        <f>SUM(B5:B11)</f>
        <v>5015.5830000000005</v>
      </c>
      <c r="C12" s="213">
        <f>SUM(C5:C11)</f>
        <v>4432.6170000000002</v>
      </c>
      <c r="D12" s="213">
        <f>SUM(D5:D11)</f>
        <v>4490.2619999999997</v>
      </c>
      <c r="E12" s="234">
        <f>IF(OR(D12=0,B12=0),0,D12/B12)</f>
        <v>0.89526222574723602</v>
      </c>
      <c r="F12" s="235">
        <f>SUM(F5:F11)</f>
        <v>1276</v>
      </c>
      <c r="G12" s="213">
        <f>SUM(G5:G11)</f>
        <v>1274</v>
      </c>
      <c r="H12" s="213">
        <f>SUM(H5:H11)</f>
        <v>1376</v>
      </c>
      <c r="I12" s="236">
        <f>IF(OR(H12=0,F12=0),0,H12/F12)</f>
        <v>1.0783699059561129</v>
      </c>
      <c r="J12" s="220"/>
      <c r="K12" s="220"/>
      <c r="L12" s="226">
        <f>D12-B12</f>
        <v>-525.32100000000082</v>
      </c>
      <c r="M12" s="237">
        <f t="shared" si="1"/>
        <v>100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</row>
    <row r="13" spans="1:47" ht="14.4" customHeight="1" x14ac:dyDescent="0.3">
      <c r="A13" s="238"/>
      <c r="B13" s="536" t="s">
        <v>151</v>
      </c>
      <c r="C13" s="536"/>
      <c r="D13" s="536"/>
      <c r="E13" s="536"/>
      <c r="F13" s="536" t="s">
        <v>152</v>
      </c>
      <c r="G13" s="536"/>
      <c r="H13" s="536"/>
      <c r="I13" s="536"/>
      <c r="J13" s="220"/>
      <c r="K13" s="220"/>
      <c r="L13" s="220"/>
      <c r="M13" s="222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</row>
    <row r="14" spans="1:47" ht="14.4" customHeight="1" thickBot="1" x14ac:dyDescent="0.35">
      <c r="A14" s="238"/>
      <c r="B14" s="285"/>
      <c r="C14" s="286"/>
      <c r="D14" s="286"/>
      <c r="E14" s="286"/>
      <c r="F14" s="285"/>
      <c r="G14" s="286"/>
      <c r="H14" s="286"/>
      <c r="I14" s="286"/>
      <c r="J14" s="220"/>
      <c r="K14" s="220"/>
      <c r="L14" s="220"/>
      <c r="M14" s="222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</row>
    <row r="15" spans="1:47" ht="14.4" customHeight="1" thickBot="1" x14ac:dyDescent="0.35">
      <c r="A15" s="543" t="s">
        <v>153</v>
      </c>
      <c r="B15" s="545" t="s">
        <v>140</v>
      </c>
      <c r="C15" s="546"/>
      <c r="D15" s="546"/>
      <c r="E15" s="547"/>
      <c r="F15" s="545" t="s">
        <v>141</v>
      </c>
      <c r="G15" s="546"/>
      <c r="H15" s="546"/>
      <c r="I15" s="547"/>
      <c r="J15" s="553" t="s">
        <v>273</v>
      </c>
      <c r="K15" s="554"/>
      <c r="L15" s="239"/>
      <c r="M15" s="239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</row>
    <row r="16" spans="1:47" ht="14.4" customHeight="1" thickBot="1" x14ac:dyDescent="0.35">
      <c r="A16" s="544"/>
      <c r="B16" s="240">
        <v>2011</v>
      </c>
      <c r="C16" s="241">
        <v>2012</v>
      </c>
      <c r="D16" s="241">
        <v>2013</v>
      </c>
      <c r="E16" s="242" t="s">
        <v>5</v>
      </c>
      <c r="F16" s="240">
        <v>2011</v>
      </c>
      <c r="G16" s="241">
        <v>2012</v>
      </c>
      <c r="H16" s="241">
        <v>2013</v>
      </c>
      <c r="I16" s="242" t="s">
        <v>5</v>
      </c>
      <c r="J16" s="555" t="s">
        <v>274</v>
      </c>
      <c r="K16" s="531"/>
      <c r="L16" s="243" t="s">
        <v>142</v>
      </c>
      <c r="M16" s="244" t="s">
        <v>143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</row>
    <row r="17" spans="1:47" ht="14.4" customHeight="1" x14ac:dyDescent="0.3">
      <c r="A17" s="215" t="s">
        <v>144</v>
      </c>
      <c r="B17" s="218">
        <v>2431.5709999999999</v>
      </c>
      <c r="C17" s="211">
        <v>2158.3009999999999</v>
      </c>
      <c r="D17" s="211">
        <v>2074.9769999999999</v>
      </c>
      <c r="E17" s="228">
        <v>0.85334830856265353</v>
      </c>
      <c r="F17" s="218">
        <v>627</v>
      </c>
      <c r="G17" s="211">
        <v>621</v>
      </c>
      <c r="H17" s="211">
        <v>626</v>
      </c>
      <c r="I17" s="230">
        <v>0.99840510366826152</v>
      </c>
      <c r="J17" s="530">
        <f>0.93*0.95</f>
        <v>0.88349999999999995</v>
      </c>
      <c r="K17" s="531"/>
      <c r="L17" s="245">
        <f>D17-B17</f>
        <v>-356.59400000000005</v>
      </c>
      <c r="M17" s="246">
        <f>H17-F17</f>
        <v>-1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</row>
    <row r="18" spans="1:47" ht="14.4" customHeight="1" x14ac:dyDescent="0.3">
      <c r="A18" s="216" t="s">
        <v>145</v>
      </c>
      <c r="B18" s="219">
        <v>475.49799999999999</v>
      </c>
      <c r="C18" s="210">
        <v>414.505</v>
      </c>
      <c r="D18" s="210">
        <v>357.61099999999999</v>
      </c>
      <c r="E18" s="231">
        <v>0.75207677003899065</v>
      </c>
      <c r="F18" s="219">
        <v>110</v>
      </c>
      <c r="G18" s="210">
        <v>121</v>
      </c>
      <c r="H18" s="210">
        <v>130</v>
      </c>
      <c r="I18" s="233">
        <v>1.1818181818181819</v>
      </c>
      <c r="J18" s="530">
        <f>1.07*0.95</f>
        <v>1.0165</v>
      </c>
      <c r="K18" s="531"/>
      <c r="L18" s="247">
        <f t="shared" ref="L18:L24" si="2">D18-B18</f>
        <v>-117.887</v>
      </c>
      <c r="M18" s="248">
        <f t="shared" ref="M18:M24" si="3">H18-F18</f>
        <v>20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</row>
    <row r="19" spans="1:47" ht="14.4" customHeight="1" x14ac:dyDescent="0.3">
      <c r="A19" s="216" t="s">
        <v>146</v>
      </c>
      <c r="B19" s="219">
        <v>1163.7360000000001</v>
      </c>
      <c r="C19" s="210">
        <v>1005.467</v>
      </c>
      <c r="D19" s="210">
        <v>1108.154</v>
      </c>
      <c r="E19" s="231">
        <v>0.95223830834484791</v>
      </c>
      <c r="F19" s="219">
        <v>301</v>
      </c>
      <c r="G19" s="210">
        <v>304</v>
      </c>
      <c r="H19" s="210">
        <v>353</v>
      </c>
      <c r="I19" s="233">
        <v>1.1727574750830565</v>
      </c>
      <c r="J19" s="530">
        <f>1.04*0.95</f>
        <v>0.98799999999999999</v>
      </c>
      <c r="K19" s="531"/>
      <c r="L19" s="247">
        <f t="shared" si="2"/>
        <v>-55.582000000000107</v>
      </c>
      <c r="M19" s="248">
        <f t="shared" si="3"/>
        <v>52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</row>
    <row r="20" spans="1:47" ht="14.4" customHeight="1" x14ac:dyDescent="0.3">
      <c r="A20" s="216" t="s">
        <v>147</v>
      </c>
      <c r="B20" s="219">
        <v>182.07300000000001</v>
      </c>
      <c r="C20" s="210">
        <v>232.874</v>
      </c>
      <c r="D20" s="210">
        <v>215.47499999999999</v>
      </c>
      <c r="E20" s="231">
        <v>1.1834538893740423</v>
      </c>
      <c r="F20" s="219">
        <v>51</v>
      </c>
      <c r="G20" s="210">
        <v>46</v>
      </c>
      <c r="H20" s="210">
        <v>54</v>
      </c>
      <c r="I20" s="233">
        <v>1.0588235294117647</v>
      </c>
      <c r="J20" s="530">
        <f>0.96*0.95</f>
        <v>0.91199999999999992</v>
      </c>
      <c r="K20" s="531"/>
      <c r="L20" s="247">
        <f t="shared" si="2"/>
        <v>33.401999999999987</v>
      </c>
      <c r="M20" s="248">
        <f t="shared" si="3"/>
        <v>3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</row>
    <row r="21" spans="1:47" ht="14.4" customHeight="1" x14ac:dyDescent="0.3">
      <c r="A21" s="216" t="s">
        <v>148</v>
      </c>
      <c r="B21" s="219">
        <v>0</v>
      </c>
      <c r="C21" s="210">
        <v>3.7669999999999999</v>
      </c>
      <c r="D21" s="210">
        <v>0</v>
      </c>
      <c r="E21" s="231" t="s">
        <v>526</v>
      </c>
      <c r="F21" s="219">
        <v>0</v>
      </c>
      <c r="G21" s="210">
        <v>1</v>
      </c>
      <c r="H21" s="210">
        <v>0</v>
      </c>
      <c r="I21" s="233" t="s">
        <v>526</v>
      </c>
      <c r="J21" s="530">
        <f>1*0.95</f>
        <v>0.95</v>
      </c>
      <c r="K21" s="531"/>
      <c r="L21" s="247">
        <f t="shared" si="2"/>
        <v>0</v>
      </c>
      <c r="M21" s="248">
        <f t="shared" si="3"/>
        <v>0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</row>
    <row r="22" spans="1:47" ht="14.4" customHeight="1" x14ac:dyDescent="0.3">
      <c r="A22" s="216" t="s">
        <v>149</v>
      </c>
      <c r="B22" s="219">
        <v>497.774</v>
      </c>
      <c r="C22" s="210">
        <v>448.02300000000002</v>
      </c>
      <c r="D22" s="210">
        <v>463.20499999999998</v>
      </c>
      <c r="E22" s="231">
        <v>0.93055282115980342</v>
      </c>
      <c r="F22" s="219">
        <v>126</v>
      </c>
      <c r="G22" s="210">
        <v>132</v>
      </c>
      <c r="H22" s="210">
        <v>154</v>
      </c>
      <c r="I22" s="233">
        <v>1.2222222222222223</v>
      </c>
      <c r="J22" s="530">
        <f>1.05*0.95</f>
        <v>0.99749999999999994</v>
      </c>
      <c r="K22" s="531"/>
      <c r="L22" s="247">
        <f t="shared" si="2"/>
        <v>-34.569000000000017</v>
      </c>
      <c r="M22" s="248">
        <f t="shared" si="3"/>
        <v>28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</row>
    <row r="23" spans="1:47" ht="14.4" customHeight="1" thickBot="1" x14ac:dyDescent="0.35">
      <c r="A23" s="216" t="s">
        <v>150</v>
      </c>
      <c r="B23" s="219">
        <v>181.392</v>
      </c>
      <c r="C23" s="210">
        <v>82.777000000000001</v>
      </c>
      <c r="D23" s="210">
        <v>101.52</v>
      </c>
      <c r="E23" s="231">
        <v>0.55967187086530823</v>
      </c>
      <c r="F23" s="219">
        <v>45</v>
      </c>
      <c r="G23" s="210">
        <v>32</v>
      </c>
      <c r="H23" s="210">
        <v>34</v>
      </c>
      <c r="I23" s="233">
        <v>0.75555555555555554</v>
      </c>
      <c r="J23" s="530">
        <f>1*0.95</f>
        <v>0.95</v>
      </c>
      <c r="K23" s="531"/>
      <c r="L23" s="247">
        <f t="shared" si="2"/>
        <v>-79.872</v>
      </c>
      <c r="M23" s="248">
        <f t="shared" si="3"/>
        <v>-11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</row>
    <row r="24" spans="1:47" ht="14.4" customHeight="1" thickBot="1" x14ac:dyDescent="0.35">
      <c r="A24" s="249" t="s">
        <v>6</v>
      </c>
      <c r="B24" s="250">
        <f>SUM(B17:B23)</f>
        <v>4932.0440000000008</v>
      </c>
      <c r="C24" s="251">
        <f>SUM(C17:C23)</f>
        <v>4345.7139999999999</v>
      </c>
      <c r="D24" s="251">
        <f>SUM(D17:D23)</f>
        <v>4320.942</v>
      </c>
      <c r="E24" s="252">
        <f>IF(OR(D24=0,B24=0),0,D24/B24)</f>
        <v>0.87609559038808238</v>
      </c>
      <c r="F24" s="250">
        <f>SUM(F17:F23)</f>
        <v>1260</v>
      </c>
      <c r="G24" s="251">
        <f>SUM(G17:G23)</f>
        <v>1257</v>
      </c>
      <c r="H24" s="251">
        <f>SUM(H17:H23)</f>
        <v>1351</v>
      </c>
      <c r="I24" s="253">
        <f>IF(OR(H24=0,F24=0),0,H24/F24)</f>
        <v>1.0722222222222222</v>
      </c>
      <c r="J24" s="220"/>
      <c r="K24" s="220"/>
      <c r="L24" s="243">
        <f t="shared" si="2"/>
        <v>-611.10200000000077</v>
      </c>
      <c r="M24" s="254">
        <f t="shared" si="3"/>
        <v>91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</row>
    <row r="25" spans="1:47" ht="14.4" customHeight="1" x14ac:dyDescent="0.3">
      <c r="A25" s="255"/>
      <c r="B25" s="536" t="s">
        <v>151</v>
      </c>
      <c r="C25" s="537"/>
      <c r="D25" s="537"/>
      <c r="E25" s="537"/>
      <c r="F25" s="536" t="s">
        <v>152</v>
      </c>
      <c r="G25" s="537"/>
      <c r="H25" s="537"/>
      <c r="I25" s="537"/>
      <c r="J25" s="256"/>
      <c r="K25" s="256"/>
      <c r="L25" s="256"/>
      <c r="M25" s="25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</row>
    <row r="26" spans="1:47" ht="14.4" customHeight="1" thickBot="1" x14ac:dyDescent="0.35">
      <c r="A26" s="255"/>
      <c r="B26" s="285"/>
      <c r="C26" s="286"/>
      <c r="D26" s="286"/>
      <c r="E26" s="286"/>
      <c r="F26" s="285"/>
      <c r="G26" s="286"/>
      <c r="H26" s="286"/>
      <c r="I26" s="286"/>
      <c r="J26" s="256"/>
      <c r="K26" s="256"/>
      <c r="L26" s="256"/>
      <c r="M26" s="25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1:47" ht="14.4" customHeight="1" x14ac:dyDescent="0.3">
      <c r="A27" s="548" t="s">
        <v>203</v>
      </c>
      <c r="B27" s="550" t="s">
        <v>140</v>
      </c>
      <c r="C27" s="551"/>
      <c r="D27" s="551"/>
      <c r="E27" s="552"/>
      <c r="F27" s="551" t="s">
        <v>141</v>
      </c>
      <c r="G27" s="551"/>
      <c r="H27" s="551"/>
      <c r="I27" s="551"/>
      <c r="J27" s="550" t="s">
        <v>154</v>
      </c>
      <c r="K27" s="551"/>
      <c r="L27" s="551"/>
      <c r="M27" s="552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</row>
    <row r="28" spans="1:47" ht="14.4" customHeight="1" thickBot="1" x14ac:dyDescent="0.35">
      <c r="A28" s="549"/>
      <c r="B28" s="258">
        <v>2011</v>
      </c>
      <c r="C28" s="259">
        <v>2012</v>
      </c>
      <c r="D28" s="259">
        <v>2013</v>
      </c>
      <c r="E28" s="260" t="s">
        <v>5</v>
      </c>
      <c r="F28" s="259">
        <v>2011</v>
      </c>
      <c r="G28" s="259">
        <v>2012</v>
      </c>
      <c r="H28" s="259">
        <v>2013</v>
      </c>
      <c r="I28" s="259" t="s">
        <v>5</v>
      </c>
      <c r="J28" s="258">
        <v>2011</v>
      </c>
      <c r="K28" s="259">
        <v>2012</v>
      </c>
      <c r="L28" s="259">
        <v>2013</v>
      </c>
      <c r="M28" s="260" t="s">
        <v>5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</row>
    <row r="29" spans="1:47" ht="14.4" customHeight="1" x14ac:dyDescent="0.3">
      <c r="A29" s="261" t="s">
        <v>144</v>
      </c>
      <c r="B29" s="218">
        <v>59.716000000000001</v>
      </c>
      <c r="C29" s="211">
        <v>45.787999999999997</v>
      </c>
      <c r="D29" s="211">
        <v>44.429000000000002</v>
      </c>
      <c r="E29" s="228">
        <v>0.74400495679549872</v>
      </c>
      <c r="F29" s="229">
        <v>10</v>
      </c>
      <c r="G29" s="211">
        <v>8</v>
      </c>
      <c r="H29" s="211">
        <v>6</v>
      </c>
      <c r="I29" s="262">
        <v>0.6</v>
      </c>
      <c r="J29" s="218">
        <v>1873.7380000000001</v>
      </c>
      <c r="K29" s="211">
        <v>1277.085</v>
      </c>
      <c r="L29" s="211">
        <v>1474.221</v>
      </c>
      <c r="M29" s="228">
        <v>0.78678075590077157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47" ht="14.4" customHeight="1" x14ac:dyDescent="0.3">
      <c r="A30" s="263" t="s">
        <v>145</v>
      </c>
      <c r="B30" s="219">
        <v>15.263999999999999</v>
      </c>
      <c r="C30" s="210">
        <v>1.19</v>
      </c>
      <c r="D30" s="210">
        <v>5.2679999999999998</v>
      </c>
      <c r="E30" s="231">
        <v>0.34512578616352202</v>
      </c>
      <c r="F30" s="232">
        <v>2</v>
      </c>
      <c r="G30" s="210">
        <v>1</v>
      </c>
      <c r="H30" s="210">
        <v>3</v>
      </c>
      <c r="I30" s="264">
        <v>1.5</v>
      </c>
      <c r="J30" s="219">
        <v>425.666</v>
      </c>
      <c r="K30" s="210">
        <v>32.097999999999999</v>
      </c>
      <c r="L30" s="210">
        <v>195.68199999999999</v>
      </c>
      <c r="M30" s="231">
        <v>0.4597078460577072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</row>
    <row r="31" spans="1:47" ht="14.4" customHeight="1" x14ac:dyDescent="0.3">
      <c r="A31" s="263" t="s">
        <v>146</v>
      </c>
      <c r="B31" s="219">
        <v>8.5589999999999993</v>
      </c>
      <c r="C31" s="210">
        <v>9.3160000000000007</v>
      </c>
      <c r="D31" s="210">
        <v>35.201999999999998</v>
      </c>
      <c r="E31" s="231">
        <v>4.1128636522958288</v>
      </c>
      <c r="F31" s="232">
        <v>4</v>
      </c>
      <c r="G31" s="210">
        <v>2</v>
      </c>
      <c r="H31" s="210">
        <v>7</v>
      </c>
      <c r="I31" s="264">
        <v>1.75</v>
      </c>
      <c r="J31" s="219">
        <v>340.327</v>
      </c>
      <c r="K31" s="210">
        <v>413.99</v>
      </c>
      <c r="L31" s="210">
        <v>1489.749</v>
      </c>
      <c r="M31" s="231">
        <v>4.3774046725649152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</row>
    <row r="32" spans="1:47" ht="14.4" customHeight="1" x14ac:dyDescent="0.3">
      <c r="A32" s="263" t="s">
        <v>147</v>
      </c>
      <c r="B32" s="219">
        <v>0</v>
      </c>
      <c r="C32" s="210">
        <v>0.65600000000000003</v>
      </c>
      <c r="D32" s="210">
        <v>0.97199999999999998</v>
      </c>
      <c r="E32" s="231" t="s">
        <v>526</v>
      </c>
      <c r="F32" s="232">
        <v>0</v>
      </c>
      <c r="G32" s="210">
        <v>1</v>
      </c>
      <c r="H32" s="210">
        <v>1</v>
      </c>
      <c r="I32" s="264" t="s">
        <v>526</v>
      </c>
      <c r="J32" s="219">
        <v>0</v>
      </c>
      <c r="K32" s="210">
        <v>2.8010000000000002</v>
      </c>
      <c r="L32" s="210">
        <v>15.567</v>
      </c>
      <c r="M32" s="231" t="s">
        <v>526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</row>
    <row r="33" spans="1:47" ht="14.4" customHeight="1" x14ac:dyDescent="0.3">
      <c r="A33" s="263" t="s">
        <v>148</v>
      </c>
      <c r="B33" s="219">
        <v>0</v>
      </c>
      <c r="C33" s="210">
        <v>0</v>
      </c>
      <c r="D33" s="210">
        <v>0</v>
      </c>
      <c r="E33" s="231" t="s">
        <v>526</v>
      </c>
      <c r="F33" s="232">
        <v>0</v>
      </c>
      <c r="G33" s="210">
        <v>0</v>
      </c>
      <c r="H33" s="210">
        <v>0</v>
      </c>
      <c r="I33" s="264" t="s">
        <v>526</v>
      </c>
      <c r="J33" s="219">
        <v>0</v>
      </c>
      <c r="K33" s="210">
        <v>0</v>
      </c>
      <c r="L33" s="210">
        <v>0</v>
      </c>
      <c r="M33" s="231" t="s">
        <v>526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</row>
    <row r="34" spans="1:47" ht="14.4" customHeight="1" x14ac:dyDescent="0.3">
      <c r="A34" s="263" t="s">
        <v>149</v>
      </c>
      <c r="B34" s="219">
        <v>0</v>
      </c>
      <c r="C34" s="210">
        <v>29.952999999999999</v>
      </c>
      <c r="D34" s="210">
        <v>32.74</v>
      </c>
      <c r="E34" s="231" t="s">
        <v>526</v>
      </c>
      <c r="F34" s="232">
        <v>0</v>
      </c>
      <c r="G34" s="210">
        <v>5</v>
      </c>
      <c r="H34" s="210">
        <v>4</v>
      </c>
      <c r="I34" s="264" t="s">
        <v>526</v>
      </c>
      <c r="J34" s="219">
        <v>0</v>
      </c>
      <c r="K34" s="210">
        <v>920.03599999999994</v>
      </c>
      <c r="L34" s="210">
        <v>868.23500000000001</v>
      </c>
      <c r="M34" s="231" t="s">
        <v>526</v>
      </c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</row>
    <row r="35" spans="1:47" ht="14.4" customHeight="1" thickBot="1" x14ac:dyDescent="0.35">
      <c r="A35" s="263" t="s">
        <v>150</v>
      </c>
      <c r="B35" s="219">
        <v>0</v>
      </c>
      <c r="C35" s="210">
        <v>0</v>
      </c>
      <c r="D35" s="210">
        <v>50.709000000000003</v>
      </c>
      <c r="E35" s="231" t="s">
        <v>526</v>
      </c>
      <c r="F35" s="232">
        <v>0</v>
      </c>
      <c r="G35" s="210">
        <v>0</v>
      </c>
      <c r="H35" s="210">
        <v>4</v>
      </c>
      <c r="I35" s="264" t="s">
        <v>526</v>
      </c>
      <c r="J35" s="219">
        <v>0</v>
      </c>
      <c r="K35" s="210">
        <v>0</v>
      </c>
      <c r="L35" s="210">
        <v>1622.826</v>
      </c>
      <c r="M35" s="231" t="s">
        <v>526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</row>
    <row r="36" spans="1:47" ht="14.4" customHeight="1" thickBot="1" x14ac:dyDescent="0.35">
      <c r="A36" s="265" t="s">
        <v>6</v>
      </c>
      <c r="B36" s="266">
        <f>SUM(B29:B35)</f>
        <v>83.539000000000001</v>
      </c>
      <c r="C36" s="267">
        <f>SUM(C29:C35)</f>
        <v>86.902999999999992</v>
      </c>
      <c r="D36" s="267">
        <f>SUM(D29:D35)</f>
        <v>169.32</v>
      </c>
      <c r="E36" s="268">
        <f>IF(OR(D36=0,B36=0),0,D36/B36)</f>
        <v>2.0268377643974671</v>
      </c>
      <c r="F36" s="269">
        <f>SUM(F29:F35)</f>
        <v>16</v>
      </c>
      <c r="G36" s="267">
        <f>SUM(G29:G35)</f>
        <v>17</v>
      </c>
      <c r="H36" s="267">
        <f>SUM(H29:H35)</f>
        <v>25</v>
      </c>
      <c r="I36" s="270">
        <f>IF(OR(H36=0,F36=0),0,H36/F36)</f>
        <v>1.5625</v>
      </c>
      <c r="J36" s="266">
        <f>SUM(J29:J35)</f>
        <v>2639.7309999999998</v>
      </c>
      <c r="K36" s="267">
        <f>SUM(K29:K35)</f>
        <v>2646.0099999999998</v>
      </c>
      <c r="L36" s="267">
        <f>SUM(L29:L35)</f>
        <v>5666.2800000000007</v>
      </c>
      <c r="M36" s="268">
        <f>IF(OR(L36=0,J36=0),0,L36/J36)</f>
        <v>2.1465369009190716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</row>
    <row r="37" spans="1:47" ht="14.4" customHeight="1" x14ac:dyDescent="0.3">
      <c r="A37" s="256"/>
      <c r="B37" s="256"/>
      <c r="C37" s="256"/>
      <c r="D37" s="256"/>
      <c r="E37" s="271"/>
      <c r="F37" s="256"/>
      <c r="G37" s="256"/>
      <c r="H37" s="256"/>
      <c r="I37" s="257"/>
      <c r="J37" s="536" t="s">
        <v>155</v>
      </c>
      <c r="K37" s="537"/>
      <c r="L37" s="537"/>
      <c r="M37" s="5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</row>
    <row r="38" spans="1:47" ht="14.4" customHeight="1" thickBot="1" x14ac:dyDescent="0.35">
      <c r="A38" s="256"/>
      <c r="B38" s="256"/>
      <c r="C38" s="256"/>
      <c r="D38" s="256"/>
      <c r="E38" s="271"/>
      <c r="F38" s="256"/>
      <c r="G38" s="256"/>
      <c r="H38" s="256"/>
      <c r="I38" s="257"/>
      <c r="J38" s="283"/>
      <c r="K38" s="284"/>
      <c r="L38" s="284"/>
      <c r="M38" s="284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</row>
    <row r="39" spans="1:47" ht="14.4" customHeight="1" thickBot="1" x14ac:dyDescent="0.35">
      <c r="A39" s="538" t="s">
        <v>156</v>
      </c>
      <c r="B39" s="540" t="s">
        <v>140</v>
      </c>
      <c r="C39" s="541"/>
      <c r="D39" s="541"/>
      <c r="E39" s="542"/>
      <c r="F39" s="541" t="s">
        <v>141</v>
      </c>
      <c r="G39" s="541"/>
      <c r="H39" s="541"/>
      <c r="I39" s="542"/>
      <c r="J39" s="256"/>
      <c r="K39" s="256"/>
      <c r="L39" s="256"/>
      <c r="M39" s="25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</row>
    <row r="40" spans="1:47" ht="14.4" customHeight="1" thickBot="1" x14ac:dyDescent="0.35">
      <c r="A40" s="539"/>
      <c r="B40" s="272">
        <v>2011</v>
      </c>
      <c r="C40" s="273">
        <v>2012</v>
      </c>
      <c r="D40" s="273">
        <v>2013</v>
      </c>
      <c r="E40" s="274" t="s">
        <v>5</v>
      </c>
      <c r="F40" s="273">
        <v>2011</v>
      </c>
      <c r="G40" s="273">
        <v>2012</v>
      </c>
      <c r="H40" s="273">
        <v>2013</v>
      </c>
      <c r="I40" s="274" t="s">
        <v>5</v>
      </c>
      <c r="J40" s="256"/>
      <c r="K40" s="256"/>
      <c r="L40" s="275" t="s">
        <v>142</v>
      </c>
      <c r="M40" s="276" t="s">
        <v>143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</row>
    <row r="41" spans="1:47" ht="14.4" customHeight="1" x14ac:dyDescent="0.3">
      <c r="A41" s="215" t="s">
        <v>144</v>
      </c>
      <c r="B41" s="218">
        <v>0</v>
      </c>
      <c r="C41" s="211">
        <v>0</v>
      </c>
      <c r="D41" s="211">
        <v>0</v>
      </c>
      <c r="E41" s="228" t="s">
        <v>526</v>
      </c>
      <c r="F41" s="229">
        <v>0</v>
      </c>
      <c r="G41" s="211">
        <v>0</v>
      </c>
      <c r="H41" s="211">
        <v>0</v>
      </c>
      <c r="I41" s="230" t="s">
        <v>526</v>
      </c>
      <c r="J41" s="256"/>
      <c r="K41" s="256"/>
      <c r="L41" s="245">
        <f t="shared" ref="L41:L48" si="4">D41-B41</f>
        <v>0</v>
      </c>
      <c r="M41" s="246">
        <f t="shared" ref="M41:M48" si="5">H41-F41</f>
        <v>0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</row>
    <row r="42" spans="1:47" ht="14.4" customHeight="1" x14ac:dyDescent="0.3">
      <c r="A42" s="216" t="s">
        <v>145</v>
      </c>
      <c r="B42" s="219">
        <v>0</v>
      </c>
      <c r="C42" s="210">
        <v>0</v>
      </c>
      <c r="D42" s="210">
        <v>0</v>
      </c>
      <c r="E42" s="231" t="s">
        <v>526</v>
      </c>
      <c r="F42" s="232">
        <v>0</v>
      </c>
      <c r="G42" s="210">
        <v>0</v>
      </c>
      <c r="H42" s="210">
        <v>0</v>
      </c>
      <c r="I42" s="233" t="s">
        <v>526</v>
      </c>
      <c r="J42" s="256"/>
      <c r="K42" s="256"/>
      <c r="L42" s="247">
        <f t="shared" si="4"/>
        <v>0</v>
      </c>
      <c r="M42" s="248">
        <f t="shared" si="5"/>
        <v>0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</row>
    <row r="43" spans="1:47" ht="14.4" customHeight="1" x14ac:dyDescent="0.3">
      <c r="A43" s="216" t="s">
        <v>146</v>
      </c>
      <c r="B43" s="219">
        <v>0</v>
      </c>
      <c r="C43" s="210">
        <v>0</v>
      </c>
      <c r="D43" s="210">
        <v>0</v>
      </c>
      <c r="E43" s="231" t="s">
        <v>526</v>
      </c>
      <c r="F43" s="232">
        <v>0</v>
      </c>
      <c r="G43" s="210">
        <v>0</v>
      </c>
      <c r="H43" s="210">
        <v>0</v>
      </c>
      <c r="I43" s="233" t="s">
        <v>526</v>
      </c>
      <c r="J43" s="256"/>
      <c r="K43" s="256"/>
      <c r="L43" s="247">
        <f t="shared" si="4"/>
        <v>0</v>
      </c>
      <c r="M43" s="248">
        <f t="shared" si="5"/>
        <v>0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</row>
    <row r="44" spans="1:47" ht="14.4" customHeight="1" x14ac:dyDescent="0.3">
      <c r="A44" s="216" t="s">
        <v>147</v>
      </c>
      <c r="B44" s="219">
        <v>0</v>
      </c>
      <c r="C44" s="210">
        <v>0</v>
      </c>
      <c r="D44" s="210">
        <v>0</v>
      </c>
      <c r="E44" s="231" t="s">
        <v>526</v>
      </c>
      <c r="F44" s="232">
        <v>0</v>
      </c>
      <c r="G44" s="210">
        <v>0</v>
      </c>
      <c r="H44" s="210">
        <v>0</v>
      </c>
      <c r="I44" s="233" t="s">
        <v>526</v>
      </c>
      <c r="J44" s="256"/>
      <c r="K44" s="256"/>
      <c r="L44" s="247">
        <f t="shared" si="4"/>
        <v>0</v>
      </c>
      <c r="M44" s="248">
        <f t="shared" si="5"/>
        <v>0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</row>
    <row r="45" spans="1:47" ht="14.4" customHeight="1" x14ac:dyDescent="0.3">
      <c r="A45" s="216" t="s">
        <v>148</v>
      </c>
      <c r="B45" s="219">
        <v>0</v>
      </c>
      <c r="C45" s="210">
        <v>0</v>
      </c>
      <c r="D45" s="210">
        <v>0</v>
      </c>
      <c r="E45" s="231" t="s">
        <v>526</v>
      </c>
      <c r="F45" s="232">
        <v>0</v>
      </c>
      <c r="G45" s="210">
        <v>0</v>
      </c>
      <c r="H45" s="210">
        <v>0</v>
      </c>
      <c r="I45" s="233" t="s">
        <v>526</v>
      </c>
      <c r="J45" s="256"/>
      <c r="K45" s="256"/>
      <c r="L45" s="247">
        <f t="shared" si="4"/>
        <v>0</v>
      </c>
      <c r="M45" s="248">
        <f t="shared" si="5"/>
        <v>0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</row>
    <row r="46" spans="1:47" ht="14.4" customHeight="1" x14ac:dyDescent="0.3">
      <c r="A46" s="216" t="s">
        <v>149</v>
      </c>
      <c r="B46" s="219">
        <v>0</v>
      </c>
      <c r="C46" s="210">
        <v>0</v>
      </c>
      <c r="D46" s="210">
        <v>0</v>
      </c>
      <c r="E46" s="231" t="s">
        <v>526</v>
      </c>
      <c r="F46" s="232">
        <v>0</v>
      </c>
      <c r="G46" s="210">
        <v>0</v>
      </c>
      <c r="H46" s="210">
        <v>0</v>
      </c>
      <c r="I46" s="233" t="s">
        <v>526</v>
      </c>
      <c r="J46" s="256"/>
      <c r="K46" s="256"/>
      <c r="L46" s="247">
        <f t="shared" si="4"/>
        <v>0</v>
      </c>
      <c r="M46" s="248">
        <f t="shared" si="5"/>
        <v>0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</row>
    <row r="47" spans="1:47" ht="14.4" customHeight="1" thickBot="1" x14ac:dyDescent="0.35">
      <c r="A47" s="216" t="s">
        <v>150</v>
      </c>
      <c r="B47" s="219">
        <v>0</v>
      </c>
      <c r="C47" s="210">
        <v>0</v>
      </c>
      <c r="D47" s="210">
        <v>0</v>
      </c>
      <c r="E47" s="231" t="s">
        <v>526</v>
      </c>
      <c r="F47" s="232">
        <v>0</v>
      </c>
      <c r="G47" s="210">
        <v>0</v>
      </c>
      <c r="H47" s="210">
        <v>0</v>
      </c>
      <c r="I47" s="233" t="s">
        <v>526</v>
      </c>
      <c r="J47" s="256"/>
      <c r="K47" s="256"/>
      <c r="L47" s="247">
        <f t="shared" si="4"/>
        <v>0</v>
      </c>
      <c r="M47" s="248">
        <f t="shared" si="5"/>
        <v>0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</row>
    <row r="48" spans="1:47" ht="14.4" customHeight="1" thickBot="1" x14ac:dyDescent="0.35">
      <c r="A48" s="277" t="s">
        <v>6</v>
      </c>
      <c r="B48" s="214">
        <f>SUM(B41:B47)</f>
        <v>0</v>
      </c>
      <c r="C48" s="278">
        <f>SUM(C41:C47)</f>
        <v>0</v>
      </c>
      <c r="D48" s="278">
        <f>SUM(D41:D47)</f>
        <v>0</v>
      </c>
      <c r="E48" s="279">
        <f>IF(OR(D48=0,B48=0),0,D48/B48)</f>
        <v>0</v>
      </c>
      <c r="F48" s="280">
        <f>SUM(F41:F47)</f>
        <v>0</v>
      </c>
      <c r="G48" s="278">
        <f>SUM(G41:G47)</f>
        <v>0</v>
      </c>
      <c r="H48" s="278">
        <f>SUM(H41:H47)</f>
        <v>0</v>
      </c>
      <c r="I48" s="281">
        <f>IF(OR(H48=0,F48=0),0,H48/F48)</f>
        <v>0</v>
      </c>
      <c r="J48" s="256"/>
      <c r="K48" s="256"/>
      <c r="L48" s="275">
        <f t="shared" si="4"/>
        <v>0</v>
      </c>
      <c r="M48" s="282">
        <f t="shared" si="5"/>
        <v>0</v>
      </c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</row>
    <row r="49" spans="1:47" ht="14.4" customHeight="1" x14ac:dyDescent="0.25">
      <c r="A49" s="137"/>
      <c r="B49" s="137"/>
      <c r="C49" s="137"/>
      <c r="D49" s="137"/>
      <c r="E49" s="141"/>
      <c r="F49" s="137"/>
      <c r="G49" s="137"/>
      <c r="H49" s="137"/>
      <c r="I49" s="142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</row>
    <row r="50" spans="1:47" ht="14.4" customHeight="1" x14ac:dyDescent="0.25">
      <c r="A50" s="137"/>
      <c r="B50" s="137"/>
      <c r="C50" s="137"/>
      <c r="D50" s="137"/>
      <c r="E50" s="141"/>
      <c r="F50" s="137"/>
      <c r="G50" s="137"/>
      <c r="H50" s="137"/>
      <c r="I50" s="142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</row>
    <row r="51" spans="1:47" ht="14.4" customHeight="1" x14ac:dyDescent="0.25">
      <c r="A51" s="137"/>
      <c r="B51" s="137"/>
      <c r="C51" s="137"/>
      <c r="D51" s="137"/>
      <c r="E51" s="141"/>
      <c r="F51" s="137"/>
      <c r="G51" s="137"/>
      <c r="H51" s="137"/>
      <c r="I51" s="142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</row>
    <row r="52" spans="1:47" ht="14.4" customHeight="1" x14ac:dyDescent="0.25">
      <c r="A52" s="137"/>
      <c r="B52" s="137"/>
      <c r="C52" s="137"/>
      <c r="D52" s="137"/>
      <c r="E52" s="141"/>
      <c r="F52" s="137"/>
      <c r="G52" s="137"/>
      <c r="H52" s="137"/>
      <c r="I52" s="142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</row>
    <row r="53" spans="1:47" ht="14.4" customHeight="1" x14ac:dyDescent="0.25">
      <c r="A53" s="137"/>
      <c r="B53" s="137"/>
      <c r="C53" s="137"/>
      <c r="D53" s="137"/>
      <c r="E53" s="141"/>
      <c r="F53" s="137"/>
      <c r="G53" s="137"/>
      <c r="H53" s="137"/>
      <c r="I53" s="142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</row>
    <row r="54" spans="1:47" ht="14.4" customHeight="1" x14ac:dyDescent="0.25">
      <c r="A54" s="137"/>
      <c r="B54" s="137"/>
      <c r="C54" s="137"/>
      <c r="D54" s="137"/>
      <c r="E54" s="141"/>
      <c r="F54" s="137"/>
      <c r="G54" s="137"/>
      <c r="H54" s="137"/>
      <c r="I54" s="142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</row>
    <row r="55" spans="1:47" ht="14.4" customHeight="1" x14ac:dyDescent="0.25">
      <c r="A55" s="137"/>
      <c r="B55" s="137"/>
      <c r="C55" s="137"/>
      <c r="D55" s="137"/>
      <c r="E55" s="141"/>
      <c r="F55" s="137"/>
      <c r="G55" s="137"/>
      <c r="H55" s="137"/>
      <c r="I55" s="142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</row>
    <row r="56" spans="1:47" ht="14.4" customHeight="1" x14ac:dyDescent="0.25">
      <c r="A56" s="137"/>
      <c r="B56" s="137"/>
      <c r="C56" s="137"/>
      <c r="D56" s="137"/>
      <c r="E56" s="141"/>
      <c r="F56" s="137"/>
      <c r="G56" s="137"/>
      <c r="H56" s="137"/>
      <c r="I56" s="142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</row>
    <row r="57" spans="1:47" ht="14.4" customHeight="1" x14ac:dyDescent="0.25">
      <c r="A57" s="137"/>
      <c r="B57" s="137"/>
      <c r="C57" s="137"/>
      <c r="D57" s="137"/>
      <c r="E57" s="141"/>
      <c r="F57" s="137"/>
      <c r="G57" s="137"/>
      <c r="H57" s="137"/>
      <c r="I57" s="142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</row>
    <row r="58" spans="1:47" ht="14.4" customHeight="1" x14ac:dyDescent="0.25">
      <c r="A58" s="137"/>
      <c r="B58" s="137"/>
      <c r="C58" s="137"/>
      <c r="D58" s="137"/>
      <c r="E58" s="141"/>
      <c r="F58" s="137"/>
      <c r="G58" s="137"/>
      <c r="H58" s="137"/>
      <c r="I58" s="142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</row>
    <row r="59" spans="1:47" ht="14.4" customHeight="1" x14ac:dyDescent="0.25">
      <c r="A59" s="137"/>
      <c r="B59" s="137"/>
      <c r="C59" s="137"/>
      <c r="D59" s="137"/>
      <c r="E59" s="141"/>
      <c r="F59" s="137"/>
      <c r="G59" s="137"/>
      <c r="H59" s="137"/>
      <c r="I59" s="142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</row>
    <row r="60" spans="1:47" ht="14.4" customHeight="1" x14ac:dyDescent="0.25">
      <c r="A60" s="137"/>
      <c r="B60" s="137"/>
      <c r="C60" s="137"/>
      <c r="D60" s="137"/>
      <c r="E60" s="141"/>
      <c r="F60" s="137"/>
      <c r="G60" s="137"/>
      <c r="H60" s="137"/>
      <c r="I60" s="142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</row>
    <row r="61" spans="1:47" ht="14.4" customHeight="1" x14ac:dyDescent="0.25">
      <c r="A61" s="137"/>
      <c r="B61" s="137"/>
      <c r="C61" s="137"/>
      <c r="D61" s="137"/>
      <c r="E61" s="141"/>
      <c r="F61" s="137"/>
      <c r="G61" s="137"/>
      <c r="H61" s="137"/>
      <c r="I61" s="142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</row>
    <row r="62" spans="1:47" ht="14.4" customHeight="1" x14ac:dyDescent="0.25">
      <c r="A62" s="137"/>
      <c r="B62" s="137"/>
      <c r="C62" s="137"/>
      <c r="D62" s="137"/>
      <c r="E62" s="141"/>
      <c r="F62" s="137"/>
      <c r="G62" s="137"/>
      <c r="H62" s="137"/>
      <c r="I62" s="142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</row>
    <row r="63" spans="1:47" ht="14.4" customHeight="1" x14ac:dyDescent="0.25">
      <c r="A63" s="137"/>
      <c r="B63" s="137"/>
      <c r="C63" s="137"/>
      <c r="D63" s="137"/>
      <c r="E63" s="141"/>
      <c r="F63" s="137"/>
      <c r="G63" s="137"/>
      <c r="H63" s="137"/>
      <c r="I63" s="142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</row>
    <row r="64" spans="1:47" ht="14.4" customHeight="1" x14ac:dyDescent="0.25">
      <c r="A64" s="137"/>
      <c r="B64" s="137"/>
      <c r="C64" s="137"/>
      <c r="D64" s="137"/>
      <c r="E64" s="141"/>
      <c r="F64" s="137"/>
      <c r="G64" s="137"/>
      <c r="H64" s="137"/>
      <c r="I64" s="142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</row>
    <row r="65" spans="1:47" ht="14.4" customHeight="1" x14ac:dyDescent="0.25">
      <c r="A65" s="137"/>
      <c r="B65" s="137"/>
      <c r="C65" s="137"/>
      <c r="D65" s="137"/>
      <c r="E65" s="141"/>
      <c r="F65" s="137"/>
      <c r="G65" s="137"/>
      <c r="H65" s="137"/>
      <c r="I65" s="142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</row>
    <row r="66" spans="1:47" ht="14.4" customHeight="1" x14ac:dyDescent="0.25">
      <c r="A66" s="137"/>
      <c r="B66" s="137"/>
      <c r="C66" s="137"/>
      <c r="D66" s="137"/>
      <c r="E66" s="141"/>
      <c r="F66" s="137"/>
      <c r="G66" s="137"/>
      <c r="H66" s="137"/>
      <c r="I66" s="142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</row>
    <row r="67" spans="1:47" ht="14.4" customHeight="1" x14ac:dyDescent="0.25">
      <c r="A67" s="137"/>
      <c r="B67" s="137"/>
      <c r="C67" s="137"/>
      <c r="D67" s="137"/>
      <c r="E67" s="141"/>
      <c r="F67" s="137"/>
      <c r="G67" s="137"/>
      <c r="H67" s="137"/>
      <c r="I67" s="142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</row>
    <row r="68" spans="1:47" ht="14.4" customHeight="1" x14ac:dyDescent="0.25">
      <c r="A68" s="137"/>
      <c r="B68" s="137"/>
      <c r="C68" s="137"/>
      <c r="D68" s="137"/>
      <c r="E68" s="141"/>
      <c r="F68" s="137"/>
      <c r="G68" s="137"/>
      <c r="H68" s="137"/>
      <c r="I68" s="142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</row>
    <row r="69" spans="1:47" ht="14.4" customHeight="1" x14ac:dyDescent="0.25">
      <c r="A69" s="137"/>
      <c r="B69" s="137"/>
      <c r="C69" s="137"/>
      <c r="D69" s="137"/>
      <c r="E69" s="141"/>
      <c r="F69" s="137"/>
      <c r="G69" s="137"/>
      <c r="H69" s="137"/>
      <c r="I69" s="142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</row>
    <row r="70" spans="1:47" ht="14.4" customHeight="1" x14ac:dyDescent="0.25">
      <c r="A70" s="137"/>
      <c r="B70" s="137"/>
      <c r="C70" s="137"/>
      <c r="D70" s="137"/>
      <c r="E70" s="141"/>
      <c r="F70" s="137"/>
      <c r="G70" s="137"/>
      <c r="H70" s="137"/>
      <c r="I70" s="142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</row>
    <row r="71" spans="1:47" ht="14.4" customHeight="1" x14ac:dyDescent="0.25">
      <c r="A71" s="137"/>
      <c r="B71" s="137"/>
      <c r="C71" s="137"/>
      <c r="D71" s="137"/>
      <c r="E71" s="141"/>
      <c r="F71" s="137"/>
      <c r="G71" s="137"/>
      <c r="H71" s="137"/>
      <c r="I71" s="142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</row>
    <row r="72" spans="1:47" ht="14.4" customHeight="1" x14ac:dyDescent="0.25">
      <c r="A72" s="137"/>
      <c r="B72" s="137"/>
      <c r="C72" s="137"/>
      <c r="D72" s="137"/>
      <c r="E72" s="141"/>
      <c r="F72" s="137"/>
      <c r="G72" s="137"/>
      <c r="H72" s="137"/>
      <c r="I72" s="142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</row>
    <row r="73" spans="1:47" ht="14.4" customHeight="1" x14ac:dyDescent="0.25">
      <c r="A73" s="137"/>
      <c r="B73" s="137"/>
      <c r="C73" s="137"/>
      <c r="D73" s="137"/>
      <c r="E73" s="141"/>
      <c r="F73" s="137"/>
      <c r="G73" s="137"/>
      <c r="H73" s="137"/>
      <c r="I73" s="142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</row>
    <row r="74" spans="1:47" ht="14.4" customHeight="1" x14ac:dyDescent="0.25">
      <c r="A74" s="137"/>
      <c r="B74" s="137"/>
      <c r="C74" s="137"/>
      <c r="D74" s="137"/>
      <c r="E74" s="141"/>
      <c r="F74" s="137"/>
      <c r="G74" s="137"/>
      <c r="H74" s="137"/>
      <c r="I74" s="142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</row>
    <row r="75" spans="1:47" ht="14.4" customHeight="1" x14ac:dyDescent="0.25">
      <c r="A75" s="137"/>
      <c r="B75" s="137"/>
      <c r="C75" s="137"/>
      <c r="D75" s="137"/>
      <c r="E75" s="141"/>
      <c r="F75" s="137"/>
      <c r="G75" s="137"/>
      <c r="H75" s="137"/>
      <c r="I75" s="142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</row>
    <row r="76" spans="1:47" ht="14.4" customHeight="1" x14ac:dyDescent="0.25">
      <c r="A76" s="137"/>
      <c r="B76" s="137"/>
      <c r="C76" s="137"/>
      <c r="D76" s="137"/>
      <c r="E76" s="141"/>
      <c r="F76" s="137"/>
      <c r="G76" s="137"/>
      <c r="H76" s="137"/>
      <c r="I76" s="142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</row>
    <row r="77" spans="1:47" ht="14.4" customHeight="1" x14ac:dyDescent="0.25">
      <c r="A77" s="137"/>
      <c r="B77" s="137"/>
      <c r="C77" s="137"/>
      <c r="D77" s="137"/>
      <c r="E77" s="141"/>
      <c r="F77" s="137"/>
      <c r="G77" s="137"/>
      <c r="H77" s="137"/>
      <c r="I77" s="142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</row>
    <row r="78" spans="1:47" ht="14.4" customHeight="1" x14ac:dyDescent="0.25">
      <c r="A78" s="137"/>
      <c r="B78" s="137"/>
      <c r="C78" s="137"/>
      <c r="D78" s="137"/>
      <c r="E78" s="141"/>
      <c r="F78" s="137"/>
      <c r="G78" s="137"/>
      <c r="H78" s="137"/>
      <c r="I78" s="142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</row>
    <row r="79" spans="1:47" ht="14.4" customHeight="1" x14ac:dyDescent="0.25">
      <c r="A79" s="137"/>
      <c r="B79" s="137"/>
      <c r="C79" s="137"/>
      <c r="D79" s="137"/>
      <c r="E79" s="141"/>
      <c r="F79" s="137"/>
      <c r="G79" s="137"/>
      <c r="H79" s="137"/>
      <c r="I79" s="142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</row>
    <row r="80" spans="1:47" ht="14.4" customHeight="1" x14ac:dyDescent="0.25">
      <c r="A80" s="137"/>
      <c r="B80" s="137"/>
      <c r="C80" s="137"/>
      <c r="D80" s="137"/>
      <c r="E80" s="141"/>
      <c r="F80" s="137"/>
      <c r="G80" s="137"/>
      <c r="H80" s="137"/>
      <c r="I80" s="142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</row>
    <row r="81" spans="1:47" ht="14.4" customHeight="1" x14ac:dyDescent="0.25">
      <c r="A81" s="137"/>
      <c r="B81" s="137"/>
      <c r="C81" s="137"/>
      <c r="D81" s="137"/>
      <c r="E81" s="141"/>
      <c r="F81" s="137"/>
      <c r="G81" s="137"/>
      <c r="H81" s="137"/>
      <c r="I81" s="142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</row>
    <row r="82" spans="1:47" ht="14.4" customHeight="1" x14ac:dyDescent="0.25">
      <c r="A82" s="137"/>
      <c r="B82" s="137"/>
      <c r="C82" s="137"/>
      <c r="D82" s="137"/>
      <c r="E82" s="141"/>
      <c r="F82" s="137"/>
      <c r="G82" s="137"/>
      <c r="H82" s="137"/>
      <c r="I82" s="142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</row>
    <row r="83" spans="1:47" ht="14.4" customHeight="1" x14ac:dyDescent="0.25">
      <c r="A83" s="137"/>
      <c r="B83" s="137"/>
      <c r="C83" s="137"/>
      <c r="D83" s="137"/>
      <c r="E83" s="141"/>
      <c r="F83" s="137"/>
      <c r="G83" s="137"/>
      <c r="H83" s="137"/>
      <c r="I83" s="142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</row>
    <row r="84" spans="1:47" ht="14.4" customHeight="1" x14ac:dyDescent="0.25">
      <c r="A84" s="137"/>
      <c r="B84" s="137"/>
      <c r="C84" s="137"/>
      <c r="D84" s="137"/>
      <c r="E84" s="141"/>
      <c r="F84" s="137"/>
      <c r="G84" s="137"/>
      <c r="H84" s="137"/>
      <c r="I84" s="142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</row>
    <row r="85" spans="1:47" ht="14.4" customHeight="1" x14ac:dyDescent="0.25">
      <c r="A85" s="137"/>
      <c r="B85" s="137"/>
      <c r="C85" s="137"/>
      <c r="D85" s="137"/>
      <c r="E85" s="141"/>
      <c r="F85" s="137"/>
      <c r="G85" s="137"/>
      <c r="H85" s="137"/>
      <c r="I85" s="142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</row>
    <row r="86" spans="1:47" ht="14.4" customHeight="1" x14ac:dyDescent="0.25">
      <c r="A86" s="137"/>
      <c r="B86" s="137"/>
      <c r="C86" s="137"/>
      <c r="D86" s="137"/>
      <c r="E86" s="141"/>
      <c r="F86" s="137"/>
      <c r="G86" s="137"/>
      <c r="H86" s="137"/>
      <c r="I86" s="142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</row>
    <row r="87" spans="1:47" ht="14.4" customHeight="1" x14ac:dyDescent="0.25">
      <c r="A87" s="137"/>
      <c r="B87" s="137"/>
      <c r="C87" s="137"/>
      <c r="D87" s="137"/>
      <c r="E87" s="141"/>
      <c r="F87" s="137"/>
      <c r="G87" s="137"/>
      <c r="H87" s="137"/>
      <c r="I87" s="142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</row>
    <row r="88" spans="1:47" ht="14.4" customHeight="1" x14ac:dyDescent="0.25">
      <c r="A88" s="137"/>
      <c r="B88" s="137"/>
      <c r="C88" s="137"/>
      <c r="D88" s="137"/>
      <c r="E88" s="141"/>
      <c r="F88" s="137"/>
      <c r="G88" s="137"/>
      <c r="H88" s="137"/>
      <c r="I88" s="142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</row>
    <row r="89" spans="1:47" ht="14.4" customHeight="1" x14ac:dyDescent="0.25">
      <c r="A89" s="137"/>
      <c r="B89" s="137"/>
      <c r="C89" s="137"/>
      <c r="D89" s="137"/>
      <c r="E89" s="141"/>
      <c r="F89" s="137"/>
      <c r="G89" s="137"/>
      <c r="H89" s="137"/>
      <c r="I89" s="142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</row>
    <row r="90" spans="1:47" ht="14.4" customHeight="1" x14ac:dyDescent="0.25">
      <c r="A90" s="137"/>
      <c r="B90" s="137"/>
      <c r="C90" s="137"/>
      <c r="D90" s="137"/>
      <c r="E90" s="141"/>
      <c r="F90" s="137"/>
      <c r="G90" s="137"/>
      <c r="H90" s="137"/>
      <c r="I90" s="142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</row>
    <row r="91" spans="1:47" ht="14.4" customHeight="1" x14ac:dyDescent="0.25">
      <c r="A91" s="137"/>
      <c r="B91" s="137"/>
      <c r="C91" s="137"/>
      <c r="D91" s="137"/>
      <c r="E91" s="141"/>
      <c r="F91" s="137"/>
      <c r="G91" s="137"/>
      <c r="H91" s="137"/>
      <c r="I91" s="142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</row>
    <row r="92" spans="1:47" ht="14.4" customHeight="1" x14ac:dyDescent="0.25">
      <c r="A92" s="137"/>
      <c r="B92" s="137"/>
      <c r="C92" s="137"/>
      <c r="D92" s="137"/>
      <c r="E92" s="141"/>
      <c r="F92" s="137"/>
      <c r="G92" s="137"/>
      <c r="H92" s="137"/>
      <c r="I92" s="142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</row>
    <row r="93" spans="1:47" ht="14.4" customHeight="1" x14ac:dyDescent="0.25">
      <c r="A93" s="137"/>
      <c r="B93" s="137"/>
      <c r="C93" s="137"/>
      <c r="D93" s="137"/>
      <c r="E93" s="141"/>
      <c r="F93" s="137"/>
      <c r="G93" s="137"/>
      <c r="H93" s="137"/>
      <c r="I93" s="142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</row>
    <row r="94" spans="1:47" ht="14.4" customHeight="1" x14ac:dyDescent="0.25">
      <c r="A94" s="137"/>
      <c r="B94" s="137"/>
      <c r="C94" s="137"/>
      <c r="D94" s="137"/>
      <c r="E94" s="141"/>
      <c r="F94" s="137"/>
      <c r="G94" s="137"/>
      <c r="H94" s="137"/>
      <c r="I94" s="142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</row>
    <row r="95" spans="1:47" ht="14.4" customHeight="1" x14ac:dyDescent="0.25">
      <c r="A95" s="137"/>
      <c r="B95" s="137"/>
      <c r="C95" s="137"/>
      <c r="D95" s="137"/>
      <c r="E95" s="141"/>
      <c r="F95" s="137"/>
      <c r="G95" s="137"/>
      <c r="H95" s="137"/>
      <c r="I95" s="142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</row>
    <row r="96" spans="1:47" ht="14.4" customHeight="1" x14ac:dyDescent="0.25">
      <c r="A96" s="137"/>
      <c r="B96" s="137"/>
      <c r="C96" s="137"/>
      <c r="D96" s="137"/>
      <c r="E96" s="141"/>
      <c r="F96" s="137"/>
      <c r="G96" s="137"/>
      <c r="H96" s="137"/>
      <c r="I96" s="142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</row>
    <row r="97" spans="1:47" ht="14.4" customHeight="1" x14ac:dyDescent="0.25">
      <c r="A97" s="137"/>
      <c r="B97" s="137"/>
      <c r="C97" s="137"/>
      <c r="D97" s="137"/>
      <c r="E97" s="141"/>
      <c r="F97" s="137"/>
      <c r="G97" s="137"/>
      <c r="H97" s="137"/>
      <c r="I97" s="142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</row>
    <row r="98" spans="1:47" ht="14.4" customHeight="1" x14ac:dyDescent="0.25">
      <c r="A98" s="137"/>
      <c r="B98" s="137"/>
      <c r="C98" s="137"/>
      <c r="D98" s="137"/>
      <c r="E98" s="141"/>
      <c r="F98" s="137"/>
      <c r="G98" s="137"/>
      <c r="H98" s="137"/>
      <c r="I98" s="142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</row>
    <row r="99" spans="1:47" ht="14.4" customHeight="1" x14ac:dyDescent="0.25">
      <c r="A99" s="137"/>
      <c r="B99" s="137"/>
      <c r="C99" s="137"/>
      <c r="D99" s="137"/>
      <c r="E99" s="141"/>
      <c r="F99" s="137"/>
      <c r="G99" s="137"/>
      <c r="H99" s="137"/>
      <c r="I99" s="142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</row>
    <row r="100" spans="1:47" ht="14.4" customHeight="1" x14ac:dyDescent="0.25">
      <c r="A100" s="137"/>
      <c r="B100" s="137"/>
      <c r="C100" s="137"/>
      <c r="D100" s="137"/>
      <c r="E100" s="141"/>
      <c r="F100" s="137"/>
      <c r="G100" s="137"/>
      <c r="H100" s="137"/>
      <c r="I100" s="142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</row>
    <row r="101" spans="1:47" ht="14.4" customHeight="1" x14ac:dyDescent="0.25">
      <c r="A101" s="137"/>
      <c r="B101" s="137"/>
      <c r="C101" s="137"/>
      <c r="D101" s="137"/>
      <c r="E101" s="141"/>
      <c r="F101" s="137"/>
      <c r="G101" s="137"/>
      <c r="H101" s="137"/>
      <c r="I101" s="142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</row>
    <row r="102" spans="1:47" ht="14.4" customHeight="1" x14ac:dyDescent="0.25">
      <c r="A102" s="137"/>
      <c r="B102" s="137"/>
      <c r="C102" s="137"/>
      <c r="D102" s="137"/>
      <c r="E102" s="141"/>
      <c r="F102" s="137"/>
      <c r="G102" s="137"/>
      <c r="H102" s="137"/>
      <c r="I102" s="142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</row>
    <row r="103" spans="1:47" ht="14.4" customHeight="1" x14ac:dyDescent="0.25">
      <c r="A103" s="137"/>
      <c r="B103" s="137"/>
      <c r="C103" s="137"/>
      <c r="D103" s="137"/>
      <c r="E103" s="141"/>
      <c r="F103" s="137"/>
      <c r="G103" s="137"/>
      <c r="H103" s="137"/>
      <c r="I103" s="142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</row>
    <row r="104" spans="1:47" ht="14.4" customHeight="1" x14ac:dyDescent="0.25">
      <c r="A104" s="137"/>
      <c r="B104" s="137"/>
      <c r="C104" s="137"/>
      <c r="D104" s="137"/>
      <c r="E104" s="141"/>
      <c r="F104" s="137"/>
      <c r="G104" s="137"/>
      <c r="H104" s="137"/>
      <c r="I104" s="142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</row>
    <row r="105" spans="1:47" ht="14.4" customHeight="1" x14ac:dyDescent="0.25">
      <c r="A105" s="137"/>
      <c r="B105" s="137"/>
      <c r="C105" s="137"/>
      <c r="D105" s="137"/>
      <c r="E105" s="141"/>
      <c r="F105" s="137"/>
      <c r="G105" s="137"/>
      <c r="H105" s="137"/>
      <c r="I105" s="142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</row>
    <row r="106" spans="1:47" ht="14.4" customHeight="1" x14ac:dyDescent="0.25">
      <c r="A106" s="137"/>
      <c r="B106" s="137"/>
      <c r="C106" s="137"/>
      <c r="D106" s="137"/>
      <c r="E106" s="141"/>
      <c r="F106" s="137"/>
      <c r="G106" s="137"/>
      <c r="H106" s="137"/>
      <c r="I106" s="142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</row>
    <row r="107" spans="1:47" ht="14.4" customHeight="1" x14ac:dyDescent="0.25">
      <c r="A107" s="137"/>
      <c r="B107" s="137"/>
      <c r="C107" s="137"/>
      <c r="D107" s="137"/>
      <c r="E107" s="141"/>
      <c r="F107" s="137"/>
      <c r="G107" s="137"/>
      <c r="H107" s="137"/>
      <c r="I107" s="142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</row>
    <row r="108" spans="1:47" ht="14.4" customHeight="1" x14ac:dyDescent="0.25">
      <c r="A108" s="137"/>
      <c r="B108" s="137"/>
      <c r="C108" s="137"/>
      <c r="D108" s="137"/>
      <c r="E108" s="141"/>
      <c r="F108" s="137"/>
      <c r="G108" s="137"/>
      <c r="H108" s="137"/>
      <c r="I108" s="142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</row>
    <row r="109" spans="1:47" ht="14.4" customHeight="1" x14ac:dyDescent="0.25">
      <c r="A109" s="137"/>
      <c r="B109" s="137"/>
      <c r="C109" s="137"/>
      <c r="D109" s="137"/>
      <c r="E109" s="141"/>
      <c r="F109" s="137"/>
      <c r="G109" s="137"/>
      <c r="H109" s="137"/>
      <c r="I109" s="142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</row>
    <row r="110" spans="1:47" ht="14.4" customHeight="1" x14ac:dyDescent="0.25">
      <c r="A110" s="137"/>
      <c r="B110" s="137"/>
      <c r="C110" s="137"/>
      <c r="D110" s="137"/>
      <c r="E110" s="141"/>
      <c r="F110" s="137"/>
      <c r="G110" s="137"/>
      <c r="H110" s="137"/>
      <c r="I110" s="142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</row>
    <row r="111" spans="1:47" ht="14.4" customHeight="1" x14ac:dyDescent="0.25">
      <c r="A111" s="137"/>
      <c r="B111" s="137"/>
      <c r="C111" s="137"/>
      <c r="D111" s="137"/>
      <c r="E111" s="141"/>
      <c r="F111" s="137"/>
      <c r="G111" s="137"/>
      <c r="H111" s="137"/>
      <c r="I111" s="142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</row>
    <row r="112" spans="1:47" ht="14.4" customHeight="1" x14ac:dyDescent="0.25">
      <c r="A112" s="137"/>
      <c r="B112" s="137"/>
      <c r="C112" s="137"/>
      <c r="D112" s="137"/>
      <c r="E112" s="141"/>
      <c r="F112" s="137"/>
      <c r="G112" s="137"/>
      <c r="H112" s="137"/>
      <c r="I112" s="142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</row>
    <row r="113" spans="1:47" ht="14.4" customHeight="1" x14ac:dyDescent="0.25">
      <c r="A113" s="137"/>
      <c r="B113" s="137"/>
      <c r="C113" s="137"/>
      <c r="D113" s="137"/>
      <c r="E113" s="141"/>
      <c r="F113" s="137"/>
      <c r="G113" s="137"/>
      <c r="H113" s="137"/>
      <c r="I113" s="142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</row>
    <row r="114" spans="1:47" ht="14.4" customHeight="1" x14ac:dyDescent="0.25">
      <c r="A114" s="137"/>
      <c r="B114" s="137"/>
      <c r="C114" s="137"/>
      <c r="D114" s="137"/>
      <c r="E114" s="141"/>
      <c r="F114" s="137"/>
      <c r="G114" s="137"/>
      <c r="H114" s="137"/>
      <c r="I114" s="142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</row>
    <row r="115" spans="1:47" ht="14.4" customHeight="1" x14ac:dyDescent="0.25">
      <c r="A115" s="137"/>
      <c r="B115" s="137"/>
      <c r="C115" s="137"/>
      <c r="D115" s="137"/>
      <c r="E115" s="141"/>
      <c r="F115" s="137"/>
      <c r="G115" s="137"/>
      <c r="H115" s="137"/>
      <c r="I115" s="142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</row>
    <row r="116" spans="1:47" ht="14.4" customHeight="1" x14ac:dyDescent="0.25">
      <c r="A116" s="137"/>
      <c r="B116" s="137"/>
      <c r="C116" s="137"/>
      <c r="D116" s="137"/>
      <c r="E116" s="141"/>
      <c r="F116" s="137"/>
      <c r="G116" s="137"/>
      <c r="H116" s="137"/>
      <c r="I116" s="142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</row>
    <row r="117" spans="1:47" ht="14.4" customHeight="1" x14ac:dyDescent="0.25">
      <c r="A117" s="137"/>
      <c r="B117" s="137"/>
      <c r="C117" s="137"/>
      <c r="D117" s="137"/>
      <c r="E117" s="141"/>
      <c r="F117" s="137"/>
      <c r="G117" s="137"/>
      <c r="H117" s="137"/>
      <c r="I117" s="142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</row>
    <row r="118" spans="1:47" ht="14.4" customHeight="1" x14ac:dyDescent="0.25">
      <c r="A118" s="137"/>
      <c r="B118" s="137"/>
      <c r="C118" s="137"/>
      <c r="D118" s="137"/>
      <c r="E118" s="141"/>
      <c r="F118" s="137"/>
      <c r="G118" s="137"/>
      <c r="H118" s="137"/>
      <c r="I118" s="142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</row>
    <row r="119" spans="1:47" ht="14.4" customHeight="1" x14ac:dyDescent="0.25">
      <c r="A119" s="137"/>
      <c r="B119" s="137"/>
      <c r="C119" s="137"/>
      <c r="D119" s="137"/>
      <c r="E119" s="141"/>
      <c r="F119" s="137"/>
      <c r="G119" s="137"/>
      <c r="H119" s="137"/>
      <c r="I119" s="142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</row>
    <row r="120" spans="1:47" ht="14.4" customHeight="1" x14ac:dyDescent="0.25">
      <c r="A120" s="137"/>
      <c r="B120" s="137"/>
      <c r="C120" s="137"/>
      <c r="D120" s="137"/>
      <c r="E120" s="141"/>
      <c r="F120" s="137"/>
      <c r="G120" s="137"/>
      <c r="H120" s="137"/>
      <c r="I120" s="142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</row>
    <row r="121" spans="1:47" ht="14.4" customHeight="1" x14ac:dyDescent="0.25">
      <c r="A121" s="137"/>
      <c r="B121" s="137"/>
      <c r="C121" s="137"/>
      <c r="D121" s="137"/>
      <c r="E121" s="141"/>
      <c r="F121" s="137"/>
      <c r="G121" s="137"/>
      <c r="H121" s="137"/>
      <c r="I121" s="142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</row>
    <row r="122" spans="1:47" ht="14.4" customHeight="1" x14ac:dyDescent="0.25">
      <c r="A122" s="137"/>
      <c r="B122" s="137"/>
      <c r="C122" s="137"/>
      <c r="D122" s="137"/>
      <c r="E122" s="141"/>
      <c r="F122" s="137"/>
      <c r="G122" s="137"/>
      <c r="H122" s="137"/>
      <c r="I122" s="142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</row>
    <row r="123" spans="1:47" ht="14.4" customHeight="1" x14ac:dyDescent="0.25">
      <c r="A123" s="137"/>
      <c r="B123" s="137"/>
      <c r="C123" s="137"/>
      <c r="D123" s="137"/>
      <c r="E123" s="141"/>
      <c r="F123" s="137"/>
      <c r="G123" s="137"/>
      <c r="H123" s="137"/>
      <c r="I123" s="142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</row>
    <row r="124" spans="1:47" ht="14.4" customHeight="1" x14ac:dyDescent="0.25">
      <c r="A124" s="137"/>
      <c r="B124" s="137"/>
      <c r="C124" s="137"/>
      <c r="D124" s="137"/>
      <c r="E124" s="141"/>
      <c r="F124" s="137"/>
      <c r="G124" s="137"/>
      <c r="H124" s="137"/>
      <c r="I124" s="142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</row>
    <row r="125" spans="1:47" ht="14.4" customHeight="1" x14ac:dyDescent="0.25">
      <c r="A125" s="137"/>
      <c r="B125" s="137"/>
      <c r="C125" s="137"/>
      <c r="D125" s="137"/>
      <c r="E125" s="141"/>
      <c r="F125" s="137"/>
      <c r="G125" s="137"/>
      <c r="H125" s="137"/>
      <c r="I125" s="142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</row>
    <row r="126" spans="1:47" ht="14.4" customHeight="1" x14ac:dyDescent="0.25">
      <c r="A126" s="137"/>
      <c r="B126" s="137"/>
      <c r="C126" s="137"/>
      <c r="D126" s="137"/>
      <c r="E126" s="141"/>
      <c r="F126" s="137"/>
      <c r="G126" s="137"/>
      <c r="H126" s="137"/>
      <c r="I126" s="142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</row>
    <row r="127" spans="1:47" ht="14.4" customHeight="1" x14ac:dyDescent="0.25">
      <c r="A127" s="137"/>
      <c r="B127" s="137"/>
      <c r="C127" s="137"/>
      <c r="D127" s="137"/>
      <c r="E127" s="141"/>
      <c r="F127" s="137"/>
      <c r="G127" s="137"/>
      <c r="H127" s="137"/>
      <c r="I127" s="142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</row>
    <row r="128" spans="1:47" ht="14.4" customHeight="1" x14ac:dyDescent="0.25">
      <c r="A128" s="137"/>
      <c r="B128" s="137"/>
      <c r="C128" s="137"/>
      <c r="D128" s="137"/>
      <c r="E128" s="141"/>
      <c r="F128" s="137"/>
      <c r="G128" s="137"/>
      <c r="H128" s="137"/>
      <c r="I128" s="142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</row>
    <row r="129" spans="1:47" ht="14.4" customHeight="1" x14ac:dyDescent="0.25">
      <c r="A129" s="137"/>
      <c r="B129" s="137"/>
      <c r="C129" s="137"/>
      <c r="D129" s="137"/>
      <c r="E129" s="141"/>
      <c r="F129" s="137"/>
      <c r="G129" s="137"/>
      <c r="H129" s="137"/>
      <c r="I129" s="142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</row>
    <row r="130" spans="1:47" ht="14.4" customHeight="1" x14ac:dyDescent="0.25">
      <c r="A130" s="137"/>
      <c r="B130" s="137"/>
      <c r="C130" s="137"/>
      <c r="D130" s="137"/>
      <c r="E130" s="141"/>
      <c r="F130" s="137"/>
      <c r="G130" s="137"/>
      <c r="H130" s="137"/>
      <c r="I130" s="142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</row>
    <row r="131" spans="1:47" ht="14.4" customHeight="1" x14ac:dyDescent="0.25">
      <c r="A131" s="137"/>
      <c r="B131" s="137"/>
      <c r="C131" s="137"/>
      <c r="D131" s="137"/>
      <c r="E131" s="141"/>
      <c r="F131" s="137"/>
      <c r="G131" s="137"/>
      <c r="H131" s="137"/>
      <c r="I131" s="142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</row>
    <row r="132" spans="1:47" ht="14.4" customHeight="1" x14ac:dyDescent="0.25">
      <c r="A132" s="137"/>
      <c r="B132" s="137"/>
      <c r="C132" s="137"/>
      <c r="D132" s="137"/>
      <c r="E132" s="141"/>
      <c r="F132" s="137"/>
      <c r="G132" s="137"/>
      <c r="H132" s="137"/>
      <c r="I132" s="142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</row>
    <row r="133" spans="1:47" ht="14.4" customHeight="1" x14ac:dyDescent="0.25">
      <c r="A133" s="137"/>
      <c r="B133" s="137"/>
      <c r="C133" s="137"/>
      <c r="D133" s="137"/>
      <c r="E133" s="141"/>
      <c r="F133" s="137"/>
      <c r="G133" s="137"/>
      <c r="H133" s="137"/>
      <c r="I133" s="142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</row>
    <row r="134" spans="1:47" ht="14.4" customHeight="1" x14ac:dyDescent="0.25">
      <c r="A134" s="137"/>
      <c r="B134" s="137"/>
      <c r="C134" s="137"/>
      <c r="D134" s="137"/>
      <c r="E134" s="141"/>
      <c r="F134" s="137"/>
      <c r="G134" s="137"/>
      <c r="H134" s="137"/>
      <c r="I134" s="142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</row>
    <row r="135" spans="1:47" ht="14.4" customHeight="1" x14ac:dyDescent="0.25">
      <c r="A135" s="137"/>
      <c r="B135" s="137"/>
      <c r="C135" s="137"/>
      <c r="D135" s="137"/>
      <c r="E135" s="141"/>
      <c r="F135" s="137"/>
      <c r="G135" s="137"/>
      <c r="H135" s="137"/>
      <c r="I135" s="142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</row>
    <row r="136" spans="1:47" ht="14.4" customHeight="1" x14ac:dyDescent="0.25">
      <c r="B136" s="137"/>
      <c r="C136" s="137"/>
      <c r="D136" s="137"/>
      <c r="E136" s="141"/>
      <c r="F136" s="137"/>
      <c r="G136" s="137"/>
      <c r="H136" s="137"/>
      <c r="I136" s="142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</row>
    <row r="137" spans="1:47" ht="14.4" customHeight="1" x14ac:dyDescent="0.25">
      <c r="B137" s="137"/>
      <c r="C137" s="137"/>
      <c r="D137" s="137"/>
      <c r="E137" s="141"/>
      <c r="F137" s="137"/>
      <c r="G137" s="137"/>
      <c r="H137" s="137"/>
      <c r="I137" s="142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</row>
    <row r="138" spans="1:47" ht="14.4" customHeight="1" x14ac:dyDescent="0.25">
      <c r="B138" s="137"/>
      <c r="C138" s="137"/>
      <c r="D138" s="137"/>
      <c r="E138" s="141"/>
      <c r="F138" s="137"/>
      <c r="G138" s="137"/>
      <c r="H138" s="137"/>
      <c r="I138" s="142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  <c r="AQ138" s="137"/>
      <c r="AR138" s="137"/>
      <c r="AS138" s="137"/>
      <c r="AT138" s="137"/>
      <c r="AU138" s="137"/>
    </row>
    <row r="139" spans="1:47" ht="14.4" customHeight="1" x14ac:dyDescent="0.25">
      <c r="B139" s="137"/>
      <c r="C139" s="137"/>
      <c r="D139" s="137"/>
      <c r="E139" s="141"/>
      <c r="F139" s="137"/>
      <c r="G139" s="137"/>
      <c r="H139" s="137"/>
      <c r="I139" s="142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  <c r="AQ139" s="137"/>
      <c r="AR139" s="137"/>
      <c r="AS139" s="137"/>
      <c r="AT139" s="137"/>
      <c r="AU139" s="137"/>
    </row>
    <row r="140" spans="1:47" ht="14.4" customHeight="1" x14ac:dyDescent="0.25">
      <c r="B140" s="137"/>
      <c r="C140" s="137"/>
      <c r="D140" s="137"/>
      <c r="E140" s="141"/>
      <c r="F140" s="137"/>
      <c r="G140" s="137"/>
      <c r="H140" s="137"/>
      <c r="I140" s="142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</row>
    <row r="141" spans="1:47" ht="14.4" customHeight="1" x14ac:dyDescent="0.25">
      <c r="B141" s="137"/>
      <c r="C141" s="137"/>
      <c r="D141" s="137"/>
      <c r="E141" s="141"/>
      <c r="F141" s="137"/>
      <c r="G141" s="137"/>
      <c r="H141" s="137"/>
      <c r="I141" s="142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</row>
    <row r="142" spans="1:47" ht="14.4" customHeight="1" x14ac:dyDescent="0.25">
      <c r="B142" s="137"/>
      <c r="C142" s="137"/>
      <c r="D142" s="137"/>
      <c r="E142" s="141"/>
      <c r="F142" s="137"/>
      <c r="G142" s="137"/>
      <c r="H142" s="137"/>
      <c r="I142" s="142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</row>
    <row r="143" spans="1:47" ht="14.4" customHeight="1" x14ac:dyDescent="0.25">
      <c r="B143" s="137"/>
      <c r="C143" s="137"/>
      <c r="D143" s="137"/>
      <c r="E143" s="141"/>
      <c r="F143" s="137"/>
      <c r="G143" s="137"/>
      <c r="H143" s="137"/>
      <c r="I143" s="142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</row>
    <row r="144" spans="1:47" ht="14.4" customHeight="1" x14ac:dyDescent="0.25">
      <c r="B144" s="137"/>
      <c r="C144" s="137"/>
      <c r="D144" s="137"/>
      <c r="E144" s="141"/>
      <c r="F144" s="137"/>
      <c r="G144" s="137"/>
      <c r="H144" s="137"/>
      <c r="I144" s="142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</row>
    <row r="145" spans="2:47" ht="14.4" customHeight="1" x14ac:dyDescent="0.25">
      <c r="B145" s="137"/>
      <c r="C145" s="137"/>
      <c r="D145" s="137"/>
      <c r="E145" s="141"/>
      <c r="F145" s="137"/>
      <c r="G145" s="137"/>
      <c r="H145" s="137"/>
      <c r="I145" s="142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</row>
    <row r="146" spans="2:47" ht="14.4" customHeight="1" x14ac:dyDescent="0.25">
      <c r="B146" s="137"/>
      <c r="C146" s="137"/>
      <c r="D146" s="137"/>
      <c r="E146" s="141"/>
      <c r="F146" s="137"/>
      <c r="G146" s="137"/>
      <c r="H146" s="137"/>
      <c r="I146" s="142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</row>
    <row r="147" spans="2:47" ht="14.4" customHeight="1" x14ac:dyDescent="0.25">
      <c r="B147" s="137"/>
      <c r="C147" s="137"/>
      <c r="D147" s="137"/>
      <c r="E147" s="141"/>
      <c r="F147" s="137"/>
      <c r="G147" s="137"/>
      <c r="H147" s="137"/>
      <c r="I147" s="142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</row>
    <row r="148" spans="2:47" ht="14.4" customHeight="1" x14ac:dyDescent="0.25">
      <c r="B148" s="137"/>
      <c r="C148" s="137"/>
      <c r="D148" s="137"/>
      <c r="E148" s="141"/>
      <c r="F148" s="137"/>
      <c r="G148" s="137"/>
      <c r="H148" s="137"/>
      <c r="I148" s="142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</row>
    <row r="149" spans="2:47" ht="14.4" customHeight="1" x14ac:dyDescent="0.25">
      <c r="B149" s="137"/>
      <c r="C149" s="137"/>
      <c r="D149" s="137"/>
      <c r="E149" s="141"/>
      <c r="F149" s="137"/>
      <c r="G149" s="137"/>
      <c r="H149" s="137"/>
      <c r="I149" s="142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</row>
    <row r="150" spans="2:47" ht="14.4" customHeight="1" x14ac:dyDescent="0.25">
      <c r="B150" s="137"/>
      <c r="C150" s="137"/>
      <c r="D150" s="137"/>
      <c r="E150" s="141"/>
      <c r="F150" s="137"/>
      <c r="G150" s="137"/>
      <c r="H150" s="137"/>
      <c r="I150" s="142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</row>
    <row r="151" spans="2:47" ht="14.4" customHeight="1" x14ac:dyDescent="0.25">
      <c r="B151" s="137"/>
      <c r="C151" s="137"/>
      <c r="D151" s="137"/>
      <c r="E151" s="141"/>
      <c r="F151" s="137"/>
      <c r="G151" s="137"/>
      <c r="H151" s="137"/>
      <c r="I151" s="142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</row>
    <row r="152" spans="2:47" ht="14.4" customHeight="1" x14ac:dyDescent="0.25">
      <c r="B152" s="137"/>
      <c r="C152" s="137"/>
      <c r="D152" s="137"/>
      <c r="E152" s="141"/>
      <c r="F152" s="137"/>
      <c r="G152" s="137"/>
      <c r="H152" s="137"/>
      <c r="I152" s="142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</row>
    <row r="153" spans="2:47" ht="14.4" customHeight="1" x14ac:dyDescent="0.25">
      <c r="B153" s="137"/>
      <c r="C153" s="137"/>
      <c r="D153" s="137"/>
      <c r="E153" s="141"/>
      <c r="F153" s="137"/>
      <c r="G153" s="137"/>
      <c r="H153" s="137"/>
      <c r="I153" s="142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</row>
    <row r="154" spans="2:47" ht="14.4" customHeight="1" x14ac:dyDescent="0.25">
      <c r="B154" s="137"/>
      <c r="C154" s="137"/>
      <c r="D154" s="137"/>
      <c r="E154" s="141"/>
      <c r="F154" s="137"/>
      <c r="G154" s="137"/>
      <c r="H154" s="137"/>
      <c r="I154" s="142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</row>
    <row r="155" spans="2:47" ht="14.4" customHeight="1" x14ac:dyDescent="0.25">
      <c r="B155" s="137"/>
      <c r="C155" s="137"/>
      <c r="D155" s="137"/>
      <c r="E155" s="141"/>
      <c r="F155" s="137"/>
      <c r="G155" s="137"/>
      <c r="H155" s="137"/>
      <c r="I155" s="142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</row>
    <row r="156" spans="2:47" ht="14.4" customHeight="1" x14ac:dyDescent="0.25">
      <c r="B156" s="137"/>
      <c r="C156" s="137"/>
      <c r="D156" s="137"/>
      <c r="E156" s="141"/>
      <c r="F156" s="137"/>
      <c r="G156" s="137"/>
      <c r="H156" s="137"/>
      <c r="I156" s="142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</row>
    <row r="157" spans="2:47" ht="14.4" customHeight="1" x14ac:dyDescent="0.25">
      <c r="B157" s="137"/>
      <c r="C157" s="137"/>
      <c r="D157" s="137"/>
      <c r="E157" s="141"/>
      <c r="F157" s="137"/>
      <c r="G157" s="137"/>
      <c r="H157" s="137"/>
      <c r="I157" s="142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</row>
    <row r="158" spans="2:47" ht="14.4" customHeight="1" x14ac:dyDescent="0.25">
      <c r="B158" s="137"/>
      <c r="C158" s="137"/>
      <c r="D158" s="137"/>
      <c r="E158" s="141"/>
      <c r="F158" s="137"/>
      <c r="G158" s="137"/>
      <c r="H158" s="137"/>
      <c r="I158" s="142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</row>
    <row r="159" spans="2:47" ht="14.4" customHeight="1" x14ac:dyDescent="0.25">
      <c r="B159" s="137"/>
      <c r="C159" s="137"/>
      <c r="D159" s="137"/>
      <c r="E159" s="141"/>
      <c r="F159" s="137"/>
      <c r="G159" s="137"/>
      <c r="H159" s="137"/>
      <c r="I159" s="142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</row>
    <row r="160" spans="2:47" ht="14.4" customHeight="1" x14ac:dyDescent="0.25">
      <c r="B160" s="137"/>
      <c r="C160" s="137"/>
      <c r="D160" s="137"/>
      <c r="E160" s="141"/>
      <c r="F160" s="137"/>
      <c r="G160" s="137"/>
      <c r="H160" s="137"/>
      <c r="I160" s="142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</row>
    <row r="161" spans="2:47" ht="14.4" customHeight="1" x14ac:dyDescent="0.25">
      <c r="B161" s="137"/>
      <c r="C161" s="137"/>
      <c r="D161" s="137"/>
      <c r="E161" s="141"/>
      <c r="F161" s="137"/>
      <c r="G161" s="137"/>
      <c r="H161" s="137"/>
      <c r="I161" s="142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</row>
    <row r="162" spans="2:47" ht="14.4" customHeight="1" x14ac:dyDescent="0.25">
      <c r="B162" s="137"/>
      <c r="C162" s="137"/>
      <c r="D162" s="137"/>
      <c r="E162" s="141"/>
      <c r="F162" s="137"/>
      <c r="G162" s="137"/>
      <c r="H162" s="137"/>
      <c r="I162" s="142"/>
      <c r="J162" s="137"/>
      <c r="K162" s="137"/>
    </row>
    <row r="163" spans="2:47" ht="14.4" customHeight="1" x14ac:dyDescent="0.25">
      <c r="B163" s="137"/>
      <c r="C163" s="137"/>
      <c r="D163" s="137"/>
      <c r="E163" s="141"/>
      <c r="F163" s="137"/>
      <c r="G163" s="137"/>
      <c r="H163" s="137"/>
      <c r="I163" s="142"/>
      <c r="J163" s="137"/>
      <c r="K163" s="137"/>
    </row>
    <row r="164" spans="2:47" ht="14.4" customHeight="1" x14ac:dyDescent="0.25">
      <c r="B164" s="137"/>
      <c r="C164" s="137"/>
      <c r="D164" s="137"/>
      <c r="E164" s="141"/>
      <c r="F164" s="137"/>
      <c r="G164" s="137"/>
      <c r="H164" s="137"/>
      <c r="I164" s="142"/>
      <c r="J164" s="137"/>
      <c r="K164" s="137"/>
    </row>
    <row r="165" spans="2:47" ht="14.4" customHeight="1" x14ac:dyDescent="0.25">
      <c r="B165" s="137"/>
      <c r="C165" s="137"/>
      <c r="D165" s="137"/>
      <c r="E165" s="141"/>
      <c r="F165" s="137"/>
      <c r="G165" s="137"/>
      <c r="H165" s="137"/>
      <c r="I165" s="142"/>
      <c r="J165" s="137"/>
      <c r="K165" s="137"/>
    </row>
    <row r="166" spans="2:47" ht="14.4" customHeight="1" x14ac:dyDescent="0.25">
      <c r="B166" s="137"/>
      <c r="C166" s="137"/>
      <c r="D166" s="137"/>
      <c r="E166" s="141"/>
      <c r="F166" s="137"/>
      <c r="G166" s="137"/>
      <c r="H166" s="137"/>
      <c r="I166" s="142"/>
      <c r="J166" s="137"/>
      <c r="K166" s="137"/>
    </row>
    <row r="167" spans="2:47" ht="14.4" customHeight="1" x14ac:dyDescent="0.25">
      <c r="B167" s="137"/>
      <c r="C167" s="137"/>
      <c r="D167" s="137"/>
      <c r="E167" s="141"/>
      <c r="F167" s="137"/>
      <c r="G167" s="137"/>
      <c r="H167" s="137"/>
      <c r="I167" s="142"/>
      <c r="J167" s="137"/>
      <c r="K167" s="137"/>
    </row>
    <row r="168" spans="2:47" ht="14.4" customHeight="1" x14ac:dyDescent="0.25">
      <c r="B168" s="137"/>
      <c r="C168" s="137"/>
      <c r="D168" s="137"/>
      <c r="E168" s="141"/>
      <c r="F168" s="137"/>
      <c r="G168" s="137"/>
      <c r="H168" s="137"/>
      <c r="I168" s="142"/>
      <c r="J168" s="137"/>
      <c r="K168" s="137"/>
    </row>
    <row r="169" spans="2:47" ht="14.4" customHeight="1" x14ac:dyDescent="0.25">
      <c r="B169" s="137"/>
      <c r="C169" s="137"/>
      <c r="D169" s="137"/>
      <c r="E169" s="141"/>
      <c r="F169" s="137"/>
      <c r="G169" s="137"/>
      <c r="H169" s="137"/>
      <c r="I169" s="142"/>
      <c r="J169" s="137"/>
      <c r="K169" s="137"/>
    </row>
    <row r="170" spans="2:47" ht="14.4" customHeight="1" x14ac:dyDescent="0.25">
      <c r="B170" s="137"/>
      <c r="C170" s="137"/>
      <c r="D170" s="137"/>
      <c r="E170" s="141"/>
      <c r="F170" s="137"/>
      <c r="G170" s="137"/>
      <c r="H170" s="137"/>
      <c r="I170" s="142"/>
      <c r="J170" s="137"/>
      <c r="K170" s="137"/>
    </row>
    <row r="171" spans="2:47" ht="14.4" customHeight="1" x14ac:dyDescent="0.25">
      <c r="B171" s="137"/>
      <c r="C171" s="137"/>
      <c r="D171" s="137"/>
      <c r="E171" s="141"/>
      <c r="F171" s="137"/>
      <c r="G171" s="137"/>
      <c r="H171" s="137"/>
      <c r="I171" s="142"/>
      <c r="J171" s="137"/>
      <c r="K171" s="137"/>
    </row>
    <row r="172" spans="2:47" ht="14.4" customHeight="1" x14ac:dyDescent="0.25">
      <c r="B172" s="137"/>
      <c r="C172" s="137"/>
      <c r="D172" s="137"/>
      <c r="E172" s="141"/>
      <c r="F172" s="137"/>
      <c r="G172" s="137"/>
      <c r="H172" s="137"/>
      <c r="I172" s="142"/>
      <c r="J172" s="137"/>
      <c r="K172" s="137"/>
    </row>
    <row r="173" spans="2:47" ht="14.4" customHeight="1" x14ac:dyDescent="0.25">
      <c r="B173" s="137"/>
      <c r="C173" s="137"/>
      <c r="D173" s="137"/>
      <c r="E173" s="141"/>
      <c r="F173" s="137"/>
      <c r="G173" s="137"/>
      <c r="H173" s="137"/>
      <c r="I173" s="142"/>
      <c r="J173" s="137"/>
      <c r="K173" s="137"/>
    </row>
    <row r="174" spans="2:47" ht="14.4" customHeight="1" x14ac:dyDescent="0.25">
      <c r="B174" s="137"/>
      <c r="C174" s="137"/>
      <c r="D174" s="137"/>
      <c r="E174" s="141"/>
      <c r="F174" s="137"/>
      <c r="G174" s="137"/>
      <c r="H174" s="137"/>
      <c r="I174" s="142"/>
      <c r="J174" s="137"/>
      <c r="K174" s="137"/>
    </row>
    <row r="175" spans="2:47" ht="14.4" customHeight="1" x14ac:dyDescent="0.25">
      <c r="B175" s="137"/>
      <c r="C175" s="137"/>
      <c r="D175" s="137"/>
      <c r="E175" s="141"/>
      <c r="F175" s="137"/>
      <c r="G175" s="137"/>
      <c r="H175" s="137"/>
      <c r="I175" s="142"/>
      <c r="J175" s="137"/>
      <c r="K175" s="137"/>
    </row>
    <row r="176" spans="2:47" ht="14.4" customHeight="1" x14ac:dyDescent="0.25">
      <c r="B176" s="137"/>
      <c r="C176" s="137"/>
      <c r="D176" s="137"/>
      <c r="E176" s="141"/>
      <c r="F176" s="137"/>
      <c r="G176" s="137"/>
      <c r="H176" s="137"/>
      <c r="I176" s="142"/>
      <c r="J176" s="137"/>
      <c r="K176" s="137"/>
    </row>
    <row r="177" spans="2:11" ht="14.4" customHeight="1" x14ac:dyDescent="0.25">
      <c r="B177" s="137"/>
      <c r="C177" s="137"/>
      <c r="D177" s="137"/>
      <c r="E177" s="141"/>
      <c r="F177" s="137"/>
      <c r="G177" s="137"/>
      <c r="H177" s="137"/>
      <c r="I177" s="142"/>
      <c r="J177" s="137"/>
      <c r="K177" s="137"/>
    </row>
    <row r="178" spans="2:11" ht="14.4" customHeight="1" x14ac:dyDescent="0.25">
      <c r="B178" s="137"/>
      <c r="C178" s="137"/>
      <c r="D178" s="137"/>
      <c r="E178" s="141"/>
      <c r="F178" s="137"/>
      <c r="G178" s="137"/>
      <c r="H178" s="137"/>
      <c r="I178" s="142"/>
      <c r="J178" s="137"/>
      <c r="K178" s="137"/>
    </row>
    <row r="179" spans="2:11" ht="14.4" customHeight="1" x14ac:dyDescent="0.25">
      <c r="B179" s="137"/>
      <c r="C179" s="137"/>
      <c r="D179" s="137"/>
      <c r="E179" s="141"/>
      <c r="F179" s="137"/>
      <c r="G179" s="137"/>
      <c r="H179" s="137"/>
      <c r="I179" s="142"/>
      <c r="J179" s="137"/>
      <c r="K179" s="137"/>
    </row>
    <row r="180" spans="2:11" ht="14.4" customHeight="1" x14ac:dyDescent="0.25">
      <c r="B180" s="137"/>
      <c r="C180" s="137"/>
      <c r="D180" s="137"/>
      <c r="E180" s="141"/>
      <c r="F180" s="137"/>
      <c r="G180" s="137"/>
      <c r="H180" s="137"/>
      <c r="I180" s="142"/>
      <c r="J180" s="137"/>
      <c r="K180" s="137"/>
    </row>
    <row r="181" spans="2:11" ht="14.4" customHeight="1" x14ac:dyDescent="0.25">
      <c r="B181" s="137"/>
      <c r="C181" s="137"/>
      <c r="D181" s="137"/>
      <c r="E181" s="141"/>
      <c r="F181" s="137"/>
      <c r="G181" s="137"/>
      <c r="H181" s="137"/>
      <c r="I181" s="142"/>
      <c r="J181" s="137"/>
      <c r="K181" s="137"/>
    </row>
    <row r="182" spans="2:11" ht="14.4" customHeight="1" x14ac:dyDescent="0.25">
      <c r="B182" s="137"/>
      <c r="C182" s="137"/>
      <c r="D182" s="137"/>
      <c r="E182" s="141"/>
      <c r="F182" s="137"/>
      <c r="G182" s="137"/>
      <c r="H182" s="137"/>
      <c r="I182" s="142"/>
      <c r="J182" s="137"/>
      <c r="K182" s="137"/>
    </row>
    <row r="183" spans="2:11" ht="14.4" customHeight="1" x14ac:dyDescent="0.25">
      <c r="B183" s="137"/>
      <c r="C183" s="137"/>
      <c r="D183" s="137"/>
      <c r="E183" s="141"/>
      <c r="F183" s="137"/>
      <c r="G183" s="137"/>
      <c r="H183" s="137"/>
      <c r="I183" s="142"/>
      <c r="J183" s="137"/>
      <c r="K183" s="137"/>
    </row>
    <row r="184" spans="2:11" ht="14.4" customHeight="1" x14ac:dyDescent="0.25">
      <c r="B184" s="137"/>
      <c r="C184" s="137"/>
      <c r="D184" s="137"/>
      <c r="E184" s="141"/>
      <c r="F184" s="137"/>
      <c r="G184" s="137"/>
      <c r="H184" s="137"/>
      <c r="I184" s="142"/>
      <c r="J184" s="137"/>
      <c r="K184" s="137"/>
    </row>
    <row r="185" spans="2:11" ht="14.4" customHeight="1" x14ac:dyDescent="0.25">
      <c r="B185" s="137"/>
      <c r="C185" s="137"/>
      <c r="D185" s="137"/>
      <c r="E185" s="141"/>
      <c r="F185" s="137"/>
      <c r="G185" s="137"/>
      <c r="H185" s="137"/>
      <c r="I185" s="142"/>
      <c r="J185" s="137"/>
      <c r="K185" s="137"/>
    </row>
    <row r="186" spans="2:11" ht="14.4" customHeight="1" x14ac:dyDescent="0.25">
      <c r="B186" s="137"/>
      <c r="C186" s="137"/>
      <c r="D186" s="137"/>
      <c r="E186" s="141"/>
      <c r="F186" s="137"/>
      <c r="G186" s="137"/>
      <c r="H186" s="137"/>
      <c r="I186" s="142"/>
      <c r="J186" s="137"/>
      <c r="K186" s="137"/>
    </row>
    <row r="187" spans="2:11" ht="14.4" customHeight="1" x14ac:dyDescent="0.25">
      <c r="B187" s="137"/>
      <c r="C187" s="137"/>
      <c r="D187" s="137"/>
      <c r="E187" s="141"/>
      <c r="F187" s="137"/>
      <c r="G187" s="137"/>
      <c r="H187" s="137"/>
      <c r="I187" s="142"/>
      <c r="J187" s="137"/>
      <c r="K187" s="137"/>
    </row>
    <row r="188" spans="2:11" ht="14.4" customHeight="1" x14ac:dyDescent="0.25">
      <c r="B188" s="137"/>
      <c r="C188" s="137"/>
      <c r="D188" s="137"/>
      <c r="E188" s="141"/>
      <c r="F188" s="137"/>
      <c r="G188" s="137"/>
      <c r="H188" s="137"/>
      <c r="I188" s="142"/>
      <c r="J188" s="137"/>
      <c r="K188" s="137"/>
    </row>
    <row r="189" spans="2:11" ht="14.4" customHeight="1" x14ac:dyDescent="0.25">
      <c r="B189" s="137"/>
      <c r="C189" s="137"/>
      <c r="D189" s="137"/>
      <c r="E189" s="141"/>
      <c r="F189" s="137"/>
      <c r="G189" s="137"/>
      <c r="H189" s="137"/>
      <c r="I189" s="142"/>
      <c r="J189" s="137"/>
      <c r="K189" s="137"/>
    </row>
    <row r="190" spans="2:11" ht="14.4" customHeight="1" x14ac:dyDescent="0.25">
      <c r="B190" s="137"/>
      <c r="C190" s="137"/>
      <c r="D190" s="137"/>
      <c r="E190" s="141"/>
      <c r="F190" s="137"/>
      <c r="G190" s="137"/>
      <c r="H190" s="137"/>
      <c r="I190" s="142"/>
      <c r="J190" s="137"/>
      <c r="K190" s="137"/>
    </row>
    <row r="191" spans="2:11" ht="14.4" customHeight="1" x14ac:dyDescent="0.25">
      <c r="B191" s="137"/>
      <c r="C191" s="137"/>
      <c r="D191" s="137"/>
      <c r="E191" s="141"/>
      <c r="F191" s="137"/>
      <c r="G191" s="137"/>
      <c r="H191" s="137"/>
      <c r="I191" s="142"/>
      <c r="J191" s="137"/>
      <c r="K191" s="137"/>
    </row>
    <row r="192" spans="2:11" ht="14.4" customHeight="1" x14ac:dyDescent="0.25">
      <c r="B192" s="137"/>
      <c r="C192" s="137"/>
      <c r="D192" s="137"/>
      <c r="E192" s="141"/>
      <c r="F192" s="137"/>
      <c r="G192" s="137"/>
      <c r="H192" s="137"/>
      <c r="I192" s="142"/>
      <c r="J192" s="137"/>
      <c r="K192" s="137"/>
    </row>
    <row r="193" spans="2:11" ht="14.4" customHeight="1" x14ac:dyDescent="0.25">
      <c r="B193" s="137"/>
      <c r="C193" s="137"/>
      <c r="D193" s="137"/>
      <c r="E193" s="141"/>
      <c r="F193" s="137"/>
      <c r="G193" s="137"/>
      <c r="H193" s="137"/>
      <c r="I193" s="142"/>
      <c r="J193" s="137"/>
      <c r="K193" s="137"/>
    </row>
    <row r="194" spans="2:11" ht="14.4" customHeight="1" x14ac:dyDescent="0.25">
      <c r="B194" s="137"/>
      <c r="C194" s="137"/>
      <c r="D194" s="137"/>
      <c r="E194" s="141"/>
      <c r="F194" s="137"/>
      <c r="G194" s="137"/>
      <c r="H194" s="137"/>
      <c r="I194" s="142"/>
      <c r="J194" s="137"/>
      <c r="K194" s="137"/>
    </row>
    <row r="195" spans="2:11" ht="14.4" customHeight="1" x14ac:dyDescent="0.25">
      <c r="B195" s="137"/>
      <c r="C195" s="137"/>
      <c r="D195" s="137"/>
      <c r="E195" s="141"/>
      <c r="F195" s="137"/>
      <c r="G195" s="137"/>
      <c r="H195" s="137"/>
      <c r="I195" s="142"/>
      <c r="J195" s="137"/>
      <c r="K195" s="137"/>
    </row>
    <row r="196" spans="2:11" ht="14.4" customHeight="1" x14ac:dyDescent="0.25">
      <c r="B196" s="137"/>
      <c r="C196" s="137"/>
      <c r="D196" s="137"/>
      <c r="E196" s="141"/>
      <c r="F196" s="137"/>
      <c r="G196" s="137"/>
      <c r="H196" s="137"/>
      <c r="I196" s="142"/>
      <c r="J196" s="137"/>
      <c r="K196" s="137"/>
    </row>
    <row r="197" spans="2:11" ht="14.4" customHeight="1" x14ac:dyDescent="0.25">
      <c r="B197" s="137"/>
      <c r="C197" s="137"/>
      <c r="D197" s="137"/>
      <c r="E197" s="141"/>
      <c r="F197" s="137"/>
      <c r="G197" s="137"/>
      <c r="H197" s="137"/>
      <c r="I197" s="142"/>
      <c r="J197" s="137"/>
      <c r="K197" s="137"/>
    </row>
    <row r="198" spans="2:11" ht="14.4" customHeight="1" x14ac:dyDescent="0.25">
      <c r="B198" s="137"/>
      <c r="C198" s="137"/>
      <c r="D198" s="137"/>
      <c r="E198" s="141"/>
      <c r="F198" s="137"/>
      <c r="G198" s="137"/>
      <c r="H198" s="137"/>
      <c r="I198" s="142"/>
      <c r="J198" s="137"/>
      <c r="K198" s="137"/>
    </row>
    <row r="199" spans="2:11" ht="14.4" customHeight="1" x14ac:dyDescent="0.25">
      <c r="B199" s="137"/>
      <c r="C199" s="137"/>
      <c r="D199" s="137"/>
      <c r="E199" s="141"/>
      <c r="F199" s="137"/>
      <c r="G199" s="137"/>
      <c r="H199" s="137"/>
      <c r="I199" s="142"/>
      <c r="J199" s="137"/>
      <c r="K199" s="137"/>
    </row>
    <row r="200" spans="2:11" ht="14.4" customHeight="1" x14ac:dyDescent="0.25">
      <c r="B200" s="137"/>
      <c r="C200" s="137"/>
      <c r="D200" s="137"/>
      <c r="E200" s="141"/>
      <c r="F200" s="137"/>
      <c r="G200" s="137"/>
      <c r="H200" s="137"/>
      <c r="I200" s="142"/>
      <c r="J200" s="137"/>
      <c r="K200" s="137"/>
    </row>
    <row r="201" spans="2:11" ht="14.4" customHeight="1" x14ac:dyDescent="0.25">
      <c r="B201" s="137"/>
      <c r="C201" s="137"/>
      <c r="D201" s="137"/>
      <c r="E201" s="141"/>
      <c r="F201" s="137"/>
      <c r="G201" s="137"/>
      <c r="H201" s="137"/>
      <c r="I201" s="142"/>
      <c r="J201" s="137"/>
      <c r="K201" s="137"/>
    </row>
    <row r="202" spans="2:11" ht="14.4" customHeight="1" x14ac:dyDescent="0.25">
      <c r="B202" s="137"/>
      <c r="C202" s="137"/>
      <c r="D202" s="137"/>
      <c r="E202" s="141"/>
      <c r="F202" s="137"/>
      <c r="G202" s="137"/>
      <c r="H202" s="137"/>
      <c r="I202" s="142"/>
      <c r="J202" s="137"/>
      <c r="K202" s="137"/>
    </row>
    <row r="203" spans="2:11" ht="14.4" customHeight="1" x14ac:dyDescent="0.25">
      <c r="B203" s="137"/>
      <c r="C203" s="137"/>
      <c r="D203" s="137"/>
      <c r="E203" s="141"/>
      <c r="F203" s="137"/>
      <c r="G203" s="137"/>
      <c r="H203" s="137"/>
      <c r="I203" s="142"/>
      <c r="J203" s="137"/>
      <c r="K203" s="137"/>
    </row>
    <row r="204" spans="2:11" ht="14.4" customHeight="1" x14ac:dyDescent="0.25">
      <c r="B204" s="137"/>
      <c r="C204" s="137"/>
      <c r="D204" s="137"/>
      <c r="E204" s="141"/>
      <c r="F204" s="137"/>
      <c r="G204" s="137"/>
      <c r="H204" s="137"/>
      <c r="I204" s="142"/>
      <c r="J204" s="137"/>
      <c r="K204" s="137"/>
    </row>
    <row r="205" spans="2:11" ht="14.4" customHeight="1" x14ac:dyDescent="0.25">
      <c r="B205" s="137"/>
      <c r="C205" s="137"/>
      <c r="D205" s="137"/>
      <c r="E205" s="141"/>
      <c r="F205" s="137"/>
      <c r="G205" s="137"/>
      <c r="H205" s="137"/>
      <c r="I205" s="142"/>
      <c r="J205" s="137"/>
      <c r="K205" s="137"/>
    </row>
    <row r="206" spans="2:11" ht="14.4" customHeight="1" x14ac:dyDescent="0.25">
      <c r="B206" s="137"/>
      <c r="C206" s="137"/>
      <c r="D206" s="137"/>
      <c r="E206" s="141"/>
      <c r="F206" s="137"/>
      <c r="G206" s="137"/>
      <c r="H206" s="137"/>
      <c r="I206" s="142"/>
      <c r="J206" s="137"/>
      <c r="K206" s="137"/>
    </row>
    <row r="207" spans="2:11" ht="14.4" customHeight="1" x14ac:dyDescent="0.25">
      <c r="B207" s="137"/>
      <c r="C207" s="137"/>
      <c r="D207" s="137"/>
      <c r="E207" s="141"/>
      <c r="F207" s="137"/>
      <c r="G207" s="137"/>
      <c r="H207" s="137"/>
      <c r="I207" s="142"/>
      <c r="J207" s="137"/>
      <c r="K207" s="137"/>
    </row>
    <row r="208" spans="2:11" ht="14.4" customHeight="1" x14ac:dyDescent="0.25">
      <c r="B208" s="137"/>
      <c r="C208" s="137"/>
      <c r="D208" s="137"/>
      <c r="E208" s="141"/>
      <c r="F208" s="137"/>
      <c r="G208" s="137"/>
      <c r="H208" s="137"/>
      <c r="I208" s="142"/>
      <c r="J208" s="137"/>
      <c r="K208" s="137"/>
    </row>
    <row r="209" spans="2:11" ht="14.4" customHeight="1" x14ac:dyDescent="0.25">
      <c r="B209" s="137"/>
      <c r="C209" s="137"/>
      <c r="D209" s="137"/>
      <c r="E209" s="141"/>
      <c r="F209" s="137"/>
      <c r="G209" s="137"/>
      <c r="H209" s="137"/>
      <c r="I209" s="142"/>
      <c r="J209" s="137"/>
      <c r="K209" s="137"/>
    </row>
    <row r="210" spans="2:11" ht="14.4" customHeight="1" x14ac:dyDescent="0.25">
      <c r="B210" s="137"/>
      <c r="C210" s="137"/>
      <c r="D210" s="137"/>
      <c r="E210" s="141"/>
      <c r="F210" s="137"/>
      <c r="G210" s="137"/>
      <c r="H210" s="137"/>
      <c r="I210" s="142"/>
      <c r="J210" s="137"/>
      <c r="K210" s="137"/>
    </row>
    <row r="211" spans="2:11" ht="14.4" customHeight="1" x14ac:dyDescent="0.25">
      <c r="B211" s="137"/>
      <c r="C211" s="137"/>
      <c r="D211" s="137"/>
      <c r="E211" s="141"/>
      <c r="F211" s="137"/>
      <c r="G211" s="137"/>
      <c r="H211" s="137"/>
      <c r="I211" s="142"/>
      <c r="J211" s="137"/>
      <c r="K211" s="137"/>
    </row>
    <row r="212" spans="2:11" ht="14.4" customHeight="1" x14ac:dyDescent="0.25">
      <c r="B212" s="137"/>
      <c r="C212" s="137"/>
      <c r="D212" s="137"/>
      <c r="E212" s="141"/>
      <c r="F212" s="137"/>
      <c r="G212" s="137"/>
      <c r="H212" s="137"/>
      <c r="I212" s="142"/>
      <c r="J212" s="137"/>
      <c r="K212" s="137"/>
    </row>
    <row r="213" spans="2:11" ht="14.4" customHeight="1" x14ac:dyDescent="0.25">
      <c r="B213" s="137"/>
      <c r="C213" s="137"/>
      <c r="D213" s="137"/>
      <c r="E213" s="141"/>
      <c r="F213" s="137"/>
      <c r="G213" s="137"/>
      <c r="H213" s="137"/>
      <c r="I213" s="142"/>
      <c r="J213" s="137"/>
      <c r="K213" s="137"/>
    </row>
    <row r="214" spans="2:11" ht="14.4" customHeight="1" x14ac:dyDescent="0.25">
      <c r="B214" s="137"/>
      <c r="C214" s="137"/>
      <c r="D214" s="137"/>
      <c r="E214" s="141"/>
      <c r="F214" s="137"/>
      <c r="G214" s="137"/>
      <c r="H214" s="137"/>
      <c r="I214" s="142"/>
      <c r="J214" s="137"/>
      <c r="K214" s="137"/>
    </row>
    <row r="215" spans="2:11" ht="14.4" customHeight="1" x14ac:dyDescent="0.25">
      <c r="B215" s="137"/>
      <c r="C215" s="137"/>
      <c r="D215" s="137"/>
      <c r="E215" s="141"/>
      <c r="F215" s="137"/>
      <c r="G215" s="137"/>
      <c r="H215" s="137"/>
      <c r="I215" s="142"/>
      <c r="J215" s="137"/>
      <c r="K215" s="137"/>
    </row>
    <row r="216" spans="2:11" ht="14.4" customHeight="1" x14ac:dyDescent="0.25">
      <c r="B216" s="137"/>
      <c r="C216" s="137"/>
      <c r="D216" s="137"/>
      <c r="E216" s="141"/>
      <c r="F216" s="137"/>
      <c r="G216" s="137"/>
      <c r="H216" s="137"/>
      <c r="I216" s="142"/>
      <c r="J216" s="137"/>
      <c r="K216" s="137"/>
    </row>
    <row r="217" spans="2:11" ht="14.4" customHeight="1" x14ac:dyDescent="0.25">
      <c r="B217" s="137"/>
      <c r="C217" s="137"/>
      <c r="D217" s="137"/>
      <c r="E217" s="141"/>
      <c r="F217" s="137"/>
      <c r="G217" s="137"/>
      <c r="H217" s="137"/>
      <c r="I217" s="142"/>
      <c r="J217" s="137"/>
      <c r="K217" s="137"/>
    </row>
    <row r="218" spans="2:11" ht="14.4" customHeight="1" x14ac:dyDescent="0.25">
      <c r="B218" s="137"/>
      <c r="C218" s="137"/>
      <c r="D218" s="137"/>
      <c r="E218" s="141"/>
      <c r="F218" s="137"/>
      <c r="G218" s="137"/>
      <c r="H218" s="137"/>
      <c r="I218" s="142"/>
      <c r="J218" s="137"/>
      <c r="K218" s="137"/>
    </row>
    <row r="219" spans="2:11" ht="14.4" customHeight="1" x14ac:dyDescent="0.25">
      <c r="B219" s="137"/>
      <c r="C219" s="137"/>
      <c r="D219" s="137"/>
      <c r="E219" s="141"/>
      <c r="F219" s="137"/>
      <c r="G219" s="137"/>
      <c r="H219" s="137"/>
      <c r="I219" s="142"/>
      <c r="J219" s="137"/>
      <c r="K219" s="137"/>
    </row>
    <row r="220" spans="2:11" ht="14.4" customHeight="1" x14ac:dyDescent="0.25">
      <c r="B220" s="137"/>
      <c r="C220" s="137"/>
      <c r="D220" s="137"/>
      <c r="E220" s="141"/>
      <c r="F220" s="137"/>
      <c r="G220" s="137"/>
      <c r="H220" s="137"/>
      <c r="I220" s="142"/>
      <c r="J220" s="137"/>
      <c r="K220" s="137"/>
    </row>
    <row r="221" spans="2:11" ht="14.4" customHeight="1" x14ac:dyDescent="0.25">
      <c r="B221" s="137"/>
      <c r="C221" s="137"/>
      <c r="D221" s="137"/>
      <c r="E221" s="141"/>
      <c r="F221" s="137"/>
      <c r="G221" s="137"/>
      <c r="H221" s="137"/>
      <c r="I221" s="142"/>
      <c r="J221" s="137"/>
      <c r="K221" s="137"/>
    </row>
    <row r="222" spans="2:11" ht="14.4" customHeight="1" x14ac:dyDescent="0.25">
      <c r="B222" s="137"/>
      <c r="C222" s="137"/>
      <c r="D222" s="137"/>
      <c r="E222" s="141"/>
      <c r="F222" s="137"/>
      <c r="G222" s="137"/>
      <c r="H222" s="137"/>
      <c r="I222" s="142"/>
      <c r="J222" s="137"/>
      <c r="K222" s="137"/>
    </row>
    <row r="223" spans="2:11" ht="14.4" customHeight="1" x14ac:dyDescent="0.25">
      <c r="B223" s="137"/>
      <c r="C223" s="137"/>
      <c r="D223" s="137"/>
      <c r="E223" s="141"/>
      <c r="F223" s="137"/>
      <c r="G223" s="137"/>
      <c r="H223" s="137"/>
      <c r="I223" s="142"/>
      <c r="J223" s="137"/>
      <c r="K223" s="137"/>
    </row>
    <row r="224" spans="2:11" ht="14.4" customHeight="1" x14ac:dyDescent="0.25">
      <c r="B224" s="137"/>
      <c r="C224" s="137"/>
      <c r="D224" s="137"/>
      <c r="E224" s="141"/>
      <c r="F224" s="137"/>
      <c r="G224" s="137"/>
      <c r="H224" s="137"/>
      <c r="I224" s="142"/>
      <c r="J224" s="137"/>
      <c r="K224" s="137"/>
    </row>
    <row r="225" spans="2:11" ht="14.4" customHeight="1" x14ac:dyDescent="0.25">
      <c r="B225" s="137"/>
      <c r="C225" s="137"/>
      <c r="D225" s="137"/>
      <c r="E225" s="141"/>
      <c r="F225" s="137"/>
      <c r="G225" s="137"/>
      <c r="H225" s="137"/>
      <c r="I225" s="142"/>
      <c r="J225" s="137"/>
      <c r="K225" s="137"/>
    </row>
    <row r="226" spans="2:11" ht="14.4" customHeight="1" x14ac:dyDescent="0.25">
      <c r="B226" s="137"/>
      <c r="C226" s="137"/>
      <c r="D226" s="137"/>
      <c r="E226" s="141"/>
      <c r="F226" s="137"/>
      <c r="G226" s="137"/>
      <c r="H226" s="137"/>
      <c r="I226" s="142"/>
      <c r="J226" s="137"/>
      <c r="K226" s="137"/>
    </row>
    <row r="227" spans="2:11" ht="14.4" customHeight="1" x14ac:dyDescent="0.25">
      <c r="B227" s="137"/>
      <c r="C227" s="137"/>
      <c r="D227" s="137"/>
      <c r="E227" s="141"/>
      <c r="F227" s="137"/>
      <c r="G227" s="137"/>
      <c r="H227" s="137"/>
      <c r="I227" s="142"/>
      <c r="J227" s="137"/>
      <c r="K227" s="137"/>
    </row>
    <row r="228" spans="2:11" ht="14.4" customHeight="1" x14ac:dyDescent="0.25">
      <c r="B228" s="137"/>
      <c r="C228" s="137"/>
      <c r="D228" s="137"/>
      <c r="E228" s="141"/>
      <c r="F228" s="137"/>
      <c r="G228" s="137"/>
      <c r="H228" s="137"/>
      <c r="I228" s="142"/>
      <c r="J228" s="137"/>
      <c r="K228" s="137"/>
    </row>
    <row r="229" spans="2:11" ht="14.4" customHeight="1" x14ac:dyDescent="0.25">
      <c r="B229" s="137"/>
      <c r="C229" s="137"/>
      <c r="D229" s="137"/>
      <c r="E229" s="141"/>
      <c r="F229" s="137"/>
      <c r="G229" s="137"/>
      <c r="H229" s="137"/>
      <c r="I229" s="142"/>
      <c r="J229" s="137"/>
      <c r="K229" s="137"/>
    </row>
    <row r="230" spans="2:11" ht="14.4" customHeight="1" x14ac:dyDescent="0.25">
      <c r="B230" s="137"/>
      <c r="C230" s="137"/>
      <c r="D230" s="137"/>
      <c r="E230" s="141"/>
      <c r="F230" s="137"/>
      <c r="G230" s="137"/>
      <c r="H230" s="137"/>
      <c r="I230" s="142"/>
      <c r="J230" s="137"/>
      <c r="K230" s="137"/>
    </row>
    <row r="231" spans="2:11" ht="14.4" customHeight="1" x14ac:dyDescent="0.25">
      <c r="B231" s="137"/>
      <c r="C231" s="137"/>
      <c r="D231" s="137"/>
      <c r="E231" s="141"/>
      <c r="F231" s="137"/>
      <c r="G231" s="137"/>
      <c r="H231" s="137"/>
      <c r="I231" s="142"/>
      <c r="J231" s="137"/>
      <c r="K231" s="137"/>
    </row>
    <row r="232" spans="2:11" ht="14.4" customHeight="1" x14ac:dyDescent="0.25">
      <c r="B232" s="137"/>
      <c r="C232" s="137"/>
      <c r="D232" s="137"/>
      <c r="E232" s="141"/>
      <c r="F232" s="137"/>
      <c r="G232" s="137"/>
      <c r="H232" s="137"/>
      <c r="I232" s="142"/>
      <c r="J232" s="137"/>
      <c r="K232" s="137"/>
    </row>
    <row r="233" spans="2:11" ht="14.4" customHeight="1" x14ac:dyDescent="0.25">
      <c r="B233" s="137"/>
      <c r="C233" s="137"/>
      <c r="D233" s="137"/>
      <c r="E233" s="141"/>
      <c r="F233" s="137"/>
      <c r="G233" s="137"/>
      <c r="H233" s="137"/>
      <c r="I233" s="142"/>
      <c r="J233" s="137"/>
      <c r="K233" s="137"/>
    </row>
    <row r="234" spans="2:11" ht="14.4" customHeight="1" x14ac:dyDescent="0.25">
      <c r="B234" s="137"/>
      <c r="C234" s="137"/>
      <c r="D234" s="137"/>
      <c r="E234" s="141"/>
      <c r="F234" s="137"/>
      <c r="G234" s="137"/>
      <c r="H234" s="137"/>
      <c r="I234" s="142"/>
      <c r="J234" s="137"/>
      <c r="K234" s="137"/>
    </row>
    <row r="235" spans="2:11" ht="14.4" customHeight="1" x14ac:dyDescent="0.25">
      <c r="B235" s="137"/>
      <c r="C235" s="137"/>
      <c r="D235" s="137"/>
      <c r="E235" s="141"/>
      <c r="F235" s="137"/>
      <c r="G235" s="137"/>
      <c r="H235" s="137"/>
      <c r="I235" s="142"/>
      <c r="J235" s="137"/>
      <c r="K235" s="137"/>
    </row>
    <row r="236" spans="2:11" ht="14.4" customHeight="1" x14ac:dyDescent="0.25">
      <c r="B236" s="137"/>
      <c r="C236" s="137"/>
      <c r="D236" s="137"/>
      <c r="E236" s="141"/>
      <c r="F236" s="137"/>
      <c r="G236" s="137"/>
      <c r="H236" s="137"/>
      <c r="I236" s="142"/>
      <c r="J236" s="137"/>
      <c r="K236" s="137"/>
    </row>
    <row r="237" spans="2:11" ht="14.4" customHeight="1" x14ac:dyDescent="0.25">
      <c r="B237" s="137"/>
      <c r="C237" s="137"/>
      <c r="D237" s="137"/>
      <c r="E237" s="141"/>
      <c r="F237" s="137"/>
      <c r="G237" s="137"/>
      <c r="H237" s="137"/>
      <c r="I237" s="142"/>
      <c r="J237" s="137"/>
      <c r="K237" s="137"/>
    </row>
    <row r="238" spans="2:11" ht="14.4" customHeight="1" x14ac:dyDescent="0.25">
      <c r="B238" s="137"/>
      <c r="C238" s="137"/>
      <c r="D238" s="137"/>
      <c r="E238" s="141"/>
      <c r="F238" s="137"/>
      <c r="G238" s="137"/>
      <c r="H238" s="137"/>
      <c r="I238" s="142"/>
      <c r="J238" s="137"/>
      <c r="K238" s="137"/>
    </row>
    <row r="239" spans="2:11" ht="14.4" customHeight="1" x14ac:dyDescent="0.25">
      <c r="B239" s="137"/>
      <c r="C239" s="137"/>
      <c r="D239" s="137"/>
      <c r="E239" s="141"/>
      <c r="F239" s="137"/>
      <c r="G239" s="137"/>
      <c r="H239" s="137"/>
      <c r="I239" s="142"/>
      <c r="J239" s="137"/>
      <c r="K239" s="137"/>
    </row>
    <row r="240" spans="2:11" ht="14.4" customHeight="1" x14ac:dyDescent="0.25">
      <c r="B240" s="137"/>
      <c r="C240" s="137"/>
      <c r="D240" s="137"/>
      <c r="E240" s="141"/>
      <c r="F240" s="137"/>
      <c r="G240" s="137"/>
      <c r="H240" s="137"/>
      <c r="I240" s="142"/>
      <c r="J240" s="137"/>
      <c r="K240" s="137"/>
    </row>
    <row r="241" spans="2:11" ht="14.4" customHeight="1" x14ac:dyDescent="0.25">
      <c r="B241" s="137"/>
      <c r="C241" s="137"/>
      <c r="D241" s="137"/>
      <c r="E241" s="141"/>
      <c r="F241" s="137"/>
      <c r="G241" s="137"/>
      <c r="H241" s="137"/>
      <c r="I241" s="142"/>
      <c r="J241" s="137"/>
      <c r="K241" s="137"/>
    </row>
    <row r="242" spans="2:11" ht="14.4" customHeight="1" x14ac:dyDescent="0.25">
      <c r="B242" s="137"/>
      <c r="C242" s="137"/>
      <c r="D242" s="137"/>
      <c r="E242" s="141"/>
      <c r="F242" s="137"/>
      <c r="G242" s="137"/>
      <c r="H242" s="137"/>
      <c r="I242" s="142"/>
      <c r="J242" s="137"/>
      <c r="K242" s="137"/>
    </row>
    <row r="243" spans="2:11" ht="14.4" customHeight="1" x14ac:dyDescent="0.25">
      <c r="B243" s="137"/>
      <c r="C243" s="137"/>
      <c r="D243" s="137"/>
      <c r="E243" s="141"/>
      <c r="F243" s="137"/>
      <c r="G243" s="137"/>
      <c r="H243" s="137"/>
      <c r="I243" s="142"/>
      <c r="J243" s="137"/>
      <c r="K243" s="137"/>
    </row>
    <row r="244" spans="2:11" ht="14.4" customHeight="1" x14ac:dyDescent="0.25">
      <c r="B244" s="137"/>
      <c r="C244" s="137"/>
      <c r="D244" s="137"/>
      <c r="E244" s="141"/>
      <c r="F244" s="137"/>
      <c r="G244" s="137"/>
      <c r="H244" s="137"/>
      <c r="I244" s="142"/>
      <c r="J244" s="137"/>
      <c r="K244" s="137"/>
    </row>
    <row r="245" spans="2:11" ht="14.4" customHeight="1" x14ac:dyDescent="0.25">
      <c r="B245" s="137"/>
      <c r="C245" s="137"/>
      <c r="D245" s="137"/>
      <c r="E245" s="141"/>
      <c r="F245" s="137"/>
      <c r="G245" s="137"/>
      <c r="H245" s="137"/>
      <c r="I245" s="142"/>
      <c r="J245" s="137"/>
      <c r="K245" s="137"/>
    </row>
    <row r="246" spans="2:11" ht="14.4" customHeight="1" x14ac:dyDescent="0.25">
      <c r="B246" s="137"/>
      <c r="C246" s="137"/>
      <c r="D246" s="137"/>
      <c r="E246" s="141"/>
      <c r="F246" s="137"/>
      <c r="G246" s="137"/>
      <c r="H246" s="137"/>
      <c r="I246" s="142"/>
      <c r="J246" s="137"/>
      <c r="K246" s="137"/>
    </row>
    <row r="247" spans="2:11" ht="14.4" customHeight="1" x14ac:dyDescent="0.25">
      <c r="B247" s="137"/>
      <c r="C247" s="137"/>
      <c r="D247" s="137"/>
      <c r="E247" s="141"/>
      <c r="F247" s="137"/>
      <c r="G247" s="137"/>
      <c r="H247" s="137"/>
      <c r="I247" s="142"/>
      <c r="J247" s="137"/>
      <c r="K247" s="137"/>
    </row>
    <row r="248" spans="2:11" ht="14.4" customHeight="1" x14ac:dyDescent="0.25">
      <c r="B248" s="137"/>
      <c r="C248" s="137"/>
      <c r="D248" s="137"/>
      <c r="E248" s="141"/>
      <c r="F248" s="137"/>
      <c r="G248" s="137"/>
      <c r="H248" s="137"/>
      <c r="I248" s="142"/>
      <c r="J248" s="137"/>
      <c r="K248" s="137"/>
    </row>
    <row r="249" spans="2:11" ht="14.4" customHeight="1" x14ac:dyDescent="0.25">
      <c r="B249" s="137"/>
      <c r="C249" s="137"/>
      <c r="D249" s="137"/>
      <c r="E249" s="141"/>
      <c r="F249" s="137"/>
      <c r="G249" s="137"/>
      <c r="H249" s="137"/>
      <c r="I249" s="142"/>
      <c r="J249" s="137"/>
      <c r="K249" s="137"/>
    </row>
    <row r="250" spans="2:11" ht="14.4" customHeight="1" x14ac:dyDescent="0.25">
      <c r="B250" s="137"/>
      <c r="C250" s="137"/>
      <c r="D250" s="137"/>
      <c r="E250" s="141"/>
      <c r="F250" s="137"/>
      <c r="G250" s="137"/>
      <c r="H250" s="137"/>
      <c r="I250" s="142"/>
      <c r="J250" s="137"/>
      <c r="K250" s="137"/>
    </row>
    <row r="251" spans="2:11" ht="14.4" customHeight="1" x14ac:dyDescent="0.25">
      <c r="B251" s="137"/>
      <c r="C251" s="137"/>
      <c r="D251" s="137"/>
      <c r="E251" s="141"/>
      <c r="F251" s="137"/>
      <c r="G251" s="137"/>
      <c r="H251" s="137"/>
      <c r="I251" s="142"/>
      <c r="J251" s="137"/>
      <c r="K251" s="137"/>
    </row>
    <row r="252" spans="2:11" ht="14.4" customHeight="1" x14ac:dyDescent="0.25">
      <c r="B252" s="137"/>
      <c r="C252" s="137"/>
      <c r="D252" s="137"/>
      <c r="E252" s="141"/>
      <c r="F252" s="137"/>
      <c r="G252" s="137"/>
      <c r="H252" s="137"/>
      <c r="I252" s="142"/>
      <c r="J252" s="137"/>
      <c r="K252" s="137"/>
    </row>
    <row r="253" spans="2:11" ht="14.4" customHeight="1" x14ac:dyDescent="0.25">
      <c r="B253" s="137"/>
      <c r="C253" s="137"/>
      <c r="D253" s="137"/>
      <c r="E253" s="141"/>
      <c r="F253" s="137"/>
      <c r="G253" s="137"/>
      <c r="H253" s="137"/>
      <c r="I253" s="142"/>
      <c r="J253" s="137"/>
      <c r="K253" s="137"/>
    </row>
    <row r="254" spans="2:11" ht="14.4" customHeight="1" x14ac:dyDescent="0.25">
      <c r="B254" s="137"/>
      <c r="C254" s="137"/>
      <c r="D254" s="137"/>
      <c r="E254" s="141"/>
      <c r="F254" s="137"/>
      <c r="G254" s="137"/>
      <c r="H254" s="137"/>
      <c r="I254" s="142"/>
      <c r="J254" s="137"/>
      <c r="K254" s="137"/>
    </row>
    <row r="255" spans="2:11" ht="14.4" customHeight="1" x14ac:dyDescent="0.25">
      <c r="B255" s="137"/>
      <c r="C255" s="137"/>
      <c r="D255" s="137"/>
      <c r="E255" s="141"/>
      <c r="F255" s="137"/>
      <c r="G255" s="137"/>
      <c r="H255" s="137"/>
      <c r="I255" s="142"/>
      <c r="J255" s="137"/>
      <c r="K255" s="137"/>
    </row>
    <row r="256" spans="2:11" ht="14.4" customHeight="1" x14ac:dyDescent="0.25">
      <c r="B256" s="137"/>
      <c r="C256" s="137"/>
      <c r="D256" s="137"/>
      <c r="E256" s="141"/>
      <c r="F256" s="137"/>
      <c r="G256" s="137"/>
      <c r="H256" s="137"/>
      <c r="I256" s="142"/>
      <c r="J256" s="137"/>
      <c r="K256" s="137"/>
    </row>
    <row r="257" spans="2:11" ht="14.4" customHeight="1" x14ac:dyDescent="0.25">
      <c r="B257" s="137"/>
      <c r="C257" s="137"/>
      <c r="D257" s="137"/>
      <c r="E257" s="141"/>
      <c r="F257" s="137"/>
      <c r="G257" s="137"/>
      <c r="H257" s="137"/>
      <c r="I257" s="142"/>
      <c r="J257" s="137"/>
      <c r="K257" s="137"/>
    </row>
    <row r="258" spans="2:11" ht="14.4" customHeight="1" x14ac:dyDescent="0.25">
      <c r="B258" s="137"/>
      <c r="C258" s="137"/>
      <c r="D258" s="137"/>
      <c r="E258" s="141"/>
      <c r="F258" s="137"/>
      <c r="G258" s="137"/>
      <c r="H258" s="137"/>
      <c r="I258" s="142"/>
      <c r="J258" s="137"/>
      <c r="K258" s="137"/>
    </row>
    <row r="259" spans="2:11" ht="14.4" customHeight="1" x14ac:dyDescent="0.25">
      <c r="B259" s="137"/>
      <c r="C259" s="137"/>
      <c r="D259" s="137"/>
      <c r="E259" s="141"/>
      <c r="F259" s="137"/>
      <c r="G259" s="137"/>
      <c r="H259" s="137"/>
      <c r="I259" s="142"/>
      <c r="J259" s="137"/>
      <c r="K259" s="137"/>
    </row>
    <row r="260" spans="2:11" ht="14.4" customHeight="1" x14ac:dyDescent="0.25">
      <c r="B260" s="137"/>
      <c r="C260" s="137"/>
      <c r="D260" s="137"/>
      <c r="E260" s="141"/>
      <c r="F260" s="137"/>
      <c r="G260" s="137"/>
      <c r="H260" s="137"/>
      <c r="I260" s="142"/>
      <c r="J260" s="137"/>
      <c r="K260" s="137"/>
    </row>
    <row r="261" spans="2:11" ht="14.4" customHeight="1" x14ac:dyDescent="0.25">
      <c r="B261" s="137"/>
      <c r="C261" s="137"/>
      <c r="D261" s="137"/>
      <c r="E261" s="141"/>
      <c r="F261" s="137"/>
      <c r="G261" s="137"/>
      <c r="H261" s="137"/>
      <c r="I261" s="142"/>
      <c r="J261" s="137"/>
      <c r="K261" s="137"/>
    </row>
    <row r="262" spans="2:11" ht="14.4" customHeight="1" x14ac:dyDescent="0.25">
      <c r="B262" s="137"/>
      <c r="C262" s="137"/>
      <c r="D262" s="137"/>
      <c r="E262" s="141"/>
      <c r="F262" s="137"/>
      <c r="G262" s="137"/>
      <c r="H262" s="137"/>
      <c r="I262" s="142"/>
      <c r="J262" s="137"/>
      <c r="K262" s="137"/>
    </row>
    <row r="263" spans="2:11" ht="14.4" customHeight="1" x14ac:dyDescent="0.25">
      <c r="B263" s="137"/>
      <c r="C263" s="137"/>
      <c r="D263" s="137"/>
      <c r="E263" s="141"/>
      <c r="F263" s="137"/>
      <c r="G263" s="137"/>
      <c r="H263" s="137"/>
      <c r="I263" s="142"/>
      <c r="J263" s="137"/>
      <c r="K263" s="137"/>
    </row>
    <row r="264" spans="2:11" ht="14.4" customHeight="1" x14ac:dyDescent="0.25">
      <c r="B264" s="137"/>
      <c r="C264" s="137"/>
      <c r="D264" s="137"/>
      <c r="E264" s="141"/>
      <c r="F264" s="137"/>
      <c r="G264" s="137"/>
      <c r="H264" s="137"/>
      <c r="I264" s="142"/>
      <c r="J264" s="137"/>
      <c r="K264" s="137"/>
    </row>
    <row r="265" spans="2:11" ht="14.4" customHeight="1" x14ac:dyDescent="0.25">
      <c r="B265" s="137"/>
      <c r="C265" s="137"/>
      <c r="D265" s="137"/>
      <c r="E265" s="141"/>
      <c r="F265" s="137"/>
      <c r="G265" s="137"/>
      <c r="H265" s="137"/>
      <c r="I265" s="142"/>
      <c r="J265" s="137"/>
      <c r="K265" s="137"/>
    </row>
    <row r="266" spans="2:11" ht="14.4" customHeight="1" x14ac:dyDescent="0.25">
      <c r="B266" s="137"/>
      <c r="C266" s="137"/>
      <c r="D266" s="137"/>
      <c r="E266" s="141"/>
      <c r="F266" s="137"/>
      <c r="G266" s="137"/>
      <c r="H266" s="137"/>
      <c r="I266" s="142"/>
      <c r="J266" s="137"/>
      <c r="K266" s="137"/>
    </row>
    <row r="267" spans="2:11" ht="14.4" customHeight="1" x14ac:dyDescent="0.25">
      <c r="B267" s="137"/>
      <c r="C267" s="137"/>
      <c r="D267" s="137"/>
      <c r="E267" s="141"/>
      <c r="F267" s="137"/>
      <c r="G267" s="137"/>
      <c r="H267" s="137"/>
      <c r="I267" s="142"/>
      <c r="J267" s="137"/>
      <c r="K267" s="137"/>
    </row>
    <row r="268" spans="2:11" ht="14.4" customHeight="1" x14ac:dyDescent="0.25">
      <c r="B268" s="137"/>
      <c r="C268" s="137"/>
      <c r="D268" s="137"/>
      <c r="E268" s="141"/>
      <c r="F268" s="137"/>
      <c r="G268" s="137"/>
      <c r="H268" s="137"/>
      <c r="I268" s="142"/>
      <c r="J268" s="137"/>
      <c r="K268" s="137"/>
    </row>
    <row r="269" spans="2:11" ht="14.4" customHeight="1" x14ac:dyDescent="0.25">
      <c r="B269" s="137"/>
      <c r="C269" s="137"/>
      <c r="D269" s="137"/>
      <c r="E269" s="141"/>
      <c r="F269" s="137"/>
      <c r="G269" s="137"/>
      <c r="H269" s="137"/>
      <c r="I269" s="142"/>
      <c r="J269" s="137"/>
      <c r="K269" s="137"/>
    </row>
    <row r="270" spans="2:11" ht="14.4" customHeight="1" x14ac:dyDescent="0.25">
      <c r="B270" s="137"/>
      <c r="C270" s="137"/>
      <c r="D270" s="137"/>
      <c r="E270" s="141"/>
      <c r="F270" s="137"/>
      <c r="G270" s="137"/>
      <c r="H270" s="137"/>
      <c r="I270" s="142"/>
      <c r="J270" s="137"/>
      <c r="K270" s="137"/>
    </row>
    <row r="271" spans="2:11" ht="14.4" customHeight="1" x14ac:dyDescent="0.25">
      <c r="B271" s="137"/>
      <c r="C271" s="137"/>
      <c r="D271" s="137"/>
      <c r="E271" s="141"/>
      <c r="F271" s="137"/>
      <c r="G271" s="137"/>
      <c r="H271" s="137"/>
      <c r="I271" s="142"/>
      <c r="J271" s="137"/>
      <c r="K271" s="137"/>
    </row>
    <row r="272" spans="2:11" ht="14.4" customHeight="1" x14ac:dyDescent="0.25">
      <c r="B272" s="137"/>
      <c r="C272" s="137"/>
      <c r="D272" s="137"/>
      <c r="E272" s="141"/>
      <c r="F272" s="137"/>
      <c r="G272" s="137"/>
      <c r="H272" s="137"/>
      <c r="I272" s="142"/>
      <c r="J272" s="137"/>
      <c r="K272" s="137"/>
    </row>
    <row r="273" spans="2:11" ht="14.4" customHeight="1" x14ac:dyDescent="0.25">
      <c r="B273" s="137"/>
      <c r="C273" s="137"/>
      <c r="D273" s="137"/>
      <c r="E273" s="141"/>
      <c r="F273" s="137"/>
      <c r="G273" s="137"/>
      <c r="H273" s="137"/>
      <c r="I273" s="142"/>
      <c r="J273" s="137"/>
      <c r="K273" s="137"/>
    </row>
    <row r="274" spans="2:11" ht="14.4" customHeight="1" x14ac:dyDescent="0.25">
      <c r="B274" s="137"/>
      <c r="C274" s="137"/>
      <c r="D274" s="137"/>
      <c r="E274" s="141"/>
      <c r="F274" s="137"/>
      <c r="G274" s="137"/>
      <c r="H274" s="137"/>
      <c r="I274" s="142"/>
      <c r="J274" s="137"/>
      <c r="K274" s="137"/>
    </row>
    <row r="275" spans="2:11" ht="14.4" customHeight="1" x14ac:dyDescent="0.25">
      <c r="B275" s="137"/>
      <c r="C275" s="137"/>
      <c r="D275" s="137"/>
      <c r="E275" s="141"/>
      <c r="F275" s="137"/>
      <c r="G275" s="137"/>
      <c r="H275" s="137"/>
      <c r="I275" s="142"/>
      <c r="J275" s="137"/>
      <c r="K275" s="137"/>
    </row>
    <row r="276" spans="2:11" ht="14.4" customHeight="1" x14ac:dyDescent="0.25">
      <c r="B276" s="137"/>
      <c r="C276" s="137"/>
      <c r="D276" s="137"/>
      <c r="E276" s="141"/>
      <c r="F276" s="137"/>
      <c r="G276" s="137"/>
      <c r="H276" s="137"/>
      <c r="I276" s="142"/>
      <c r="J276" s="137"/>
      <c r="K276" s="137"/>
    </row>
    <row r="277" spans="2:11" ht="14.4" customHeight="1" x14ac:dyDescent="0.25">
      <c r="B277" s="137"/>
      <c r="C277" s="137"/>
      <c r="D277" s="137"/>
      <c r="E277" s="141"/>
      <c r="F277" s="137"/>
      <c r="G277" s="137"/>
      <c r="H277" s="137"/>
      <c r="I277" s="142"/>
      <c r="J277" s="137"/>
      <c r="K277" s="137"/>
    </row>
    <row r="278" spans="2:11" ht="14.4" customHeight="1" x14ac:dyDescent="0.25">
      <c r="B278" s="137"/>
      <c r="C278" s="137"/>
      <c r="D278" s="137"/>
      <c r="E278" s="141"/>
      <c r="F278" s="137"/>
      <c r="G278" s="137"/>
      <c r="H278" s="137"/>
      <c r="I278" s="142"/>
      <c r="J278" s="137"/>
      <c r="K278" s="137"/>
    </row>
    <row r="279" spans="2:11" ht="14.4" customHeight="1" x14ac:dyDescent="0.25">
      <c r="B279" s="137"/>
      <c r="C279" s="137"/>
      <c r="D279" s="137"/>
      <c r="E279" s="141"/>
      <c r="F279" s="137"/>
      <c r="G279" s="137"/>
      <c r="H279" s="137"/>
      <c r="I279" s="142"/>
      <c r="J279" s="137"/>
      <c r="K279" s="137"/>
    </row>
    <row r="280" spans="2:11" ht="14.4" customHeight="1" x14ac:dyDescent="0.25">
      <c r="B280" s="137"/>
      <c r="C280" s="137"/>
      <c r="D280" s="137"/>
      <c r="E280" s="141"/>
      <c r="F280" s="137"/>
      <c r="G280" s="137"/>
      <c r="H280" s="137"/>
      <c r="I280" s="142"/>
      <c r="J280" s="137"/>
      <c r="K280" s="137"/>
    </row>
    <row r="281" spans="2:11" ht="14.4" customHeight="1" x14ac:dyDescent="0.25">
      <c r="B281" s="137"/>
      <c r="C281" s="137"/>
      <c r="D281" s="137"/>
      <c r="E281" s="141"/>
      <c r="F281" s="137"/>
      <c r="G281" s="137"/>
      <c r="H281" s="137"/>
      <c r="I281" s="142"/>
      <c r="J281" s="137"/>
      <c r="K281" s="137"/>
    </row>
    <row r="282" spans="2:11" ht="14.4" customHeight="1" x14ac:dyDescent="0.25">
      <c r="B282" s="137"/>
      <c r="C282" s="137"/>
      <c r="D282" s="137"/>
      <c r="E282" s="141"/>
      <c r="F282" s="137"/>
      <c r="G282" s="137"/>
      <c r="H282" s="137"/>
      <c r="I282" s="142"/>
      <c r="J282" s="137"/>
      <c r="K282" s="137"/>
    </row>
    <row r="283" spans="2:11" ht="14.4" customHeight="1" x14ac:dyDescent="0.25">
      <c r="B283" s="137"/>
      <c r="C283" s="137"/>
      <c r="D283" s="137"/>
      <c r="E283" s="141"/>
      <c r="F283" s="137"/>
      <c r="G283" s="137"/>
      <c r="H283" s="137"/>
      <c r="I283" s="142"/>
      <c r="J283" s="137"/>
      <c r="K283" s="137"/>
    </row>
    <row r="284" spans="2:11" ht="14.4" customHeight="1" x14ac:dyDescent="0.25">
      <c r="B284" s="137"/>
      <c r="C284" s="137"/>
      <c r="D284" s="137"/>
      <c r="E284" s="141"/>
      <c r="F284" s="137"/>
      <c r="G284" s="137"/>
      <c r="H284" s="137"/>
      <c r="I284" s="142"/>
      <c r="J284" s="137"/>
      <c r="K284" s="137"/>
    </row>
    <row r="285" spans="2:11" ht="14.4" customHeight="1" x14ac:dyDescent="0.25">
      <c r="B285" s="137"/>
      <c r="C285" s="137"/>
      <c r="D285" s="137"/>
      <c r="E285" s="141"/>
      <c r="F285" s="137"/>
      <c r="G285" s="137"/>
      <c r="H285" s="137"/>
      <c r="I285" s="142"/>
      <c r="J285" s="137"/>
      <c r="K285" s="137"/>
    </row>
    <row r="286" spans="2:11" ht="14.4" customHeight="1" x14ac:dyDescent="0.25">
      <c r="B286" s="137"/>
      <c r="C286" s="137"/>
      <c r="D286" s="137"/>
      <c r="E286" s="141"/>
      <c r="F286" s="137"/>
      <c r="G286" s="137"/>
      <c r="H286" s="137"/>
      <c r="I286" s="142"/>
      <c r="J286" s="137"/>
      <c r="K286" s="137"/>
    </row>
    <row r="287" spans="2:11" ht="14.4" customHeight="1" x14ac:dyDescent="0.25">
      <c r="B287" s="137"/>
      <c r="C287" s="137"/>
      <c r="D287" s="137"/>
      <c r="E287" s="141"/>
      <c r="F287" s="137"/>
      <c r="G287" s="137"/>
      <c r="H287" s="137"/>
      <c r="I287" s="142"/>
      <c r="J287" s="137"/>
      <c r="K287" s="137"/>
    </row>
    <row r="288" spans="2:11" ht="14.4" customHeight="1" x14ac:dyDescent="0.25">
      <c r="B288" s="137"/>
      <c r="C288" s="137"/>
      <c r="D288" s="137"/>
      <c r="E288" s="141"/>
      <c r="F288" s="137"/>
      <c r="G288" s="137"/>
      <c r="H288" s="137"/>
      <c r="I288" s="142"/>
      <c r="J288" s="137"/>
      <c r="K288" s="137"/>
    </row>
    <row r="289" spans="2:11" ht="14.4" customHeight="1" x14ac:dyDescent="0.25">
      <c r="B289" s="137"/>
      <c r="C289" s="137"/>
      <c r="D289" s="137"/>
      <c r="E289" s="141"/>
      <c r="F289" s="137"/>
      <c r="G289" s="137"/>
      <c r="H289" s="137"/>
      <c r="I289" s="142"/>
      <c r="J289" s="137"/>
      <c r="K289" s="137"/>
    </row>
    <row r="290" spans="2:11" ht="14.4" customHeight="1" x14ac:dyDescent="0.25">
      <c r="B290" s="137"/>
      <c r="C290" s="137"/>
      <c r="D290" s="137"/>
      <c r="E290" s="141"/>
      <c r="F290" s="137"/>
      <c r="G290" s="137"/>
      <c r="H290" s="137"/>
      <c r="I290" s="142"/>
      <c r="J290" s="137"/>
      <c r="K290" s="137"/>
    </row>
    <row r="291" spans="2:11" ht="14.4" customHeight="1" x14ac:dyDescent="0.25">
      <c r="B291" s="137"/>
      <c r="C291" s="137"/>
      <c r="D291" s="137"/>
      <c r="E291" s="141"/>
      <c r="F291" s="137"/>
      <c r="G291" s="137"/>
      <c r="H291" s="137"/>
      <c r="I291" s="142"/>
      <c r="J291" s="137"/>
      <c r="K291" s="137"/>
    </row>
    <row r="292" spans="2:11" ht="14.4" customHeight="1" x14ac:dyDescent="0.25">
      <c r="B292" s="137"/>
      <c r="C292" s="137"/>
      <c r="D292" s="137"/>
      <c r="E292" s="141"/>
      <c r="F292" s="137"/>
      <c r="G292" s="137"/>
      <c r="H292" s="137"/>
      <c r="I292" s="142"/>
      <c r="J292" s="137"/>
      <c r="K292" s="137"/>
    </row>
    <row r="293" spans="2:11" ht="14.4" customHeight="1" x14ac:dyDescent="0.25">
      <c r="B293" s="137"/>
      <c r="C293" s="137"/>
      <c r="D293" s="137"/>
      <c r="E293" s="141"/>
      <c r="F293" s="137"/>
      <c r="G293" s="137"/>
      <c r="H293" s="137"/>
      <c r="I293" s="142"/>
      <c r="J293" s="137"/>
      <c r="K293" s="137"/>
    </row>
    <row r="294" spans="2:11" ht="14.4" customHeight="1" x14ac:dyDescent="0.25">
      <c r="B294" s="137"/>
      <c r="C294" s="137"/>
      <c r="D294" s="137"/>
      <c r="E294" s="141"/>
      <c r="F294" s="137"/>
      <c r="G294" s="137"/>
      <c r="H294" s="137"/>
      <c r="I294" s="142"/>
      <c r="J294" s="137"/>
      <c r="K294" s="137"/>
    </row>
    <row r="295" spans="2:11" ht="14.4" customHeight="1" x14ac:dyDescent="0.25">
      <c r="B295" s="137"/>
      <c r="C295" s="137"/>
      <c r="D295" s="137"/>
      <c r="E295" s="141"/>
      <c r="F295" s="137"/>
      <c r="G295" s="137"/>
      <c r="H295" s="137"/>
      <c r="I295" s="142"/>
      <c r="J295" s="137"/>
      <c r="K295" s="137"/>
    </row>
    <row r="296" spans="2:11" ht="14.4" customHeight="1" x14ac:dyDescent="0.25">
      <c r="B296" s="137"/>
      <c r="C296" s="137"/>
      <c r="D296" s="137"/>
      <c r="E296" s="141"/>
      <c r="F296" s="137"/>
      <c r="G296" s="137"/>
      <c r="H296" s="137"/>
      <c r="I296" s="142"/>
      <c r="J296" s="137"/>
      <c r="K296" s="137"/>
    </row>
    <row r="297" spans="2:11" ht="14.4" customHeight="1" x14ac:dyDescent="0.25">
      <c r="B297" s="137"/>
      <c r="C297" s="137"/>
      <c r="D297" s="137"/>
      <c r="E297" s="141"/>
      <c r="F297" s="137"/>
      <c r="G297" s="137"/>
      <c r="H297" s="137"/>
      <c r="I297" s="142"/>
      <c r="J297" s="137"/>
      <c r="K297" s="137"/>
    </row>
    <row r="298" spans="2:11" ht="14.4" customHeight="1" x14ac:dyDescent="0.25">
      <c r="B298" s="137"/>
      <c r="C298" s="137"/>
      <c r="D298" s="137"/>
      <c r="E298" s="141"/>
      <c r="F298" s="137"/>
      <c r="G298" s="137"/>
      <c r="H298" s="137"/>
      <c r="I298" s="142"/>
      <c r="J298" s="137"/>
      <c r="K298" s="137"/>
    </row>
    <row r="299" spans="2:11" ht="14.4" customHeight="1" x14ac:dyDescent="0.25">
      <c r="B299" s="137"/>
      <c r="C299" s="137"/>
      <c r="D299" s="137"/>
      <c r="E299" s="141"/>
      <c r="F299" s="137"/>
      <c r="G299" s="137"/>
      <c r="H299" s="137"/>
      <c r="I299" s="142"/>
      <c r="J299" s="137"/>
      <c r="K299" s="137"/>
    </row>
    <row r="300" spans="2:11" ht="14.4" customHeight="1" x14ac:dyDescent="0.25">
      <c r="B300" s="137"/>
      <c r="C300" s="137"/>
      <c r="D300" s="137"/>
      <c r="E300" s="141"/>
      <c r="F300" s="137"/>
      <c r="G300" s="137"/>
      <c r="H300" s="137"/>
      <c r="I300" s="142"/>
      <c r="J300" s="137"/>
      <c r="K300" s="137"/>
    </row>
    <row r="301" spans="2:11" ht="14.4" customHeight="1" x14ac:dyDescent="0.25">
      <c r="B301" s="137"/>
      <c r="C301" s="137"/>
      <c r="D301" s="137"/>
      <c r="E301" s="141"/>
      <c r="F301" s="137"/>
      <c r="G301" s="137"/>
      <c r="H301" s="137"/>
      <c r="I301" s="142"/>
      <c r="J301" s="137"/>
      <c r="K301" s="137"/>
    </row>
    <row r="302" spans="2:11" ht="14.4" customHeight="1" x14ac:dyDescent="0.25">
      <c r="B302" s="137"/>
      <c r="C302" s="137"/>
      <c r="D302" s="137"/>
      <c r="E302" s="141"/>
      <c r="F302" s="137"/>
      <c r="G302" s="137"/>
      <c r="H302" s="137"/>
      <c r="I302" s="142"/>
      <c r="J302" s="137"/>
      <c r="K302" s="137"/>
    </row>
    <row r="303" spans="2:11" ht="14.4" customHeight="1" x14ac:dyDescent="0.25">
      <c r="B303" s="137"/>
      <c r="C303" s="137"/>
      <c r="D303" s="137"/>
      <c r="E303" s="141"/>
      <c r="F303" s="137"/>
      <c r="G303" s="137"/>
      <c r="H303" s="137"/>
      <c r="I303" s="142"/>
      <c r="J303" s="137"/>
      <c r="K303" s="137"/>
    </row>
    <row r="304" spans="2:11" ht="14.4" customHeight="1" x14ac:dyDescent="0.25">
      <c r="B304" s="137"/>
      <c r="C304" s="137"/>
      <c r="D304" s="137"/>
      <c r="E304" s="141"/>
      <c r="F304" s="137"/>
      <c r="G304" s="137"/>
      <c r="H304" s="137"/>
      <c r="I304" s="142"/>
      <c r="J304" s="137"/>
      <c r="K304" s="137"/>
    </row>
    <row r="305" spans="2:11" ht="14.4" customHeight="1" x14ac:dyDescent="0.25">
      <c r="B305" s="137"/>
      <c r="C305" s="137"/>
      <c r="D305" s="137"/>
      <c r="E305" s="141"/>
      <c r="F305" s="137"/>
      <c r="G305" s="137"/>
      <c r="H305" s="137"/>
      <c r="I305" s="142"/>
      <c r="J305" s="137"/>
      <c r="K305" s="137"/>
    </row>
    <row r="306" spans="2:11" ht="14.4" customHeight="1" x14ac:dyDescent="0.25">
      <c r="B306" s="137"/>
      <c r="C306" s="137"/>
      <c r="D306" s="137"/>
      <c r="E306" s="141"/>
      <c r="F306" s="137"/>
      <c r="G306" s="137"/>
      <c r="H306" s="137"/>
      <c r="I306" s="142"/>
      <c r="J306" s="137"/>
      <c r="K306" s="137"/>
    </row>
    <row r="307" spans="2:11" ht="14.4" customHeight="1" x14ac:dyDescent="0.25">
      <c r="B307" s="137"/>
      <c r="C307" s="137"/>
      <c r="D307" s="137"/>
      <c r="E307" s="141"/>
      <c r="F307" s="137"/>
      <c r="G307" s="137"/>
      <c r="H307" s="137"/>
      <c r="I307" s="142"/>
      <c r="J307" s="137"/>
      <c r="K307" s="137"/>
    </row>
    <row r="308" spans="2:11" ht="14.4" customHeight="1" x14ac:dyDescent="0.25">
      <c r="B308" s="137"/>
      <c r="C308" s="137"/>
      <c r="D308" s="137"/>
      <c r="E308" s="141"/>
      <c r="F308" s="137"/>
      <c r="G308" s="137"/>
      <c r="H308" s="137"/>
      <c r="I308" s="142"/>
      <c r="J308" s="137"/>
      <c r="K308" s="137"/>
    </row>
    <row r="309" spans="2:11" ht="14.4" customHeight="1" x14ac:dyDescent="0.25">
      <c r="B309" s="137"/>
      <c r="C309" s="137"/>
      <c r="D309" s="137"/>
      <c r="E309" s="141"/>
      <c r="F309" s="137"/>
      <c r="G309" s="137"/>
      <c r="H309" s="137"/>
      <c r="I309" s="142"/>
      <c r="J309" s="137"/>
      <c r="K309" s="137"/>
    </row>
  </sheetData>
  <mergeCells count="28"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  <mergeCell ref="A1:M1"/>
    <mergeCell ref="A3:A4"/>
    <mergeCell ref="B3:E3"/>
    <mergeCell ref="F3:I3"/>
    <mergeCell ref="B13:E13"/>
    <mergeCell ref="F13:I13"/>
    <mergeCell ref="J23:K23"/>
    <mergeCell ref="J18:K18"/>
    <mergeCell ref="J19:K19"/>
    <mergeCell ref="J20:K20"/>
    <mergeCell ref="J21:K21"/>
    <mergeCell ref="J22:K22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45" bestFit="1" customWidth="1"/>
    <col min="2" max="3" width="7.77734375" style="334" customWidth="1"/>
    <col min="4" max="5" width="7.77734375" style="145" customWidth="1"/>
    <col min="6" max="6" width="14.88671875" style="145" bestFit="1" customWidth="1"/>
    <col min="7" max="7" width="1.5546875" style="145" bestFit="1" customWidth="1"/>
    <col min="8" max="8" width="4.33203125" style="145" bestFit="1" customWidth="1"/>
    <col min="9" max="9" width="7.6640625" style="145" bestFit="1" customWidth="1"/>
    <col min="10" max="10" width="6.88671875" style="145" bestFit="1" customWidth="1"/>
    <col min="11" max="11" width="17.33203125" style="145" bestFit="1" customWidth="1"/>
    <col min="12" max="13" width="19.6640625" style="145" bestFit="1" customWidth="1"/>
    <col min="14" max="16384" width="8.88671875" style="145"/>
  </cols>
  <sheetData>
    <row r="1" spans="1:74" ht="18.600000000000001" customHeight="1" thickBot="1" x14ac:dyDescent="0.4">
      <c r="A1" s="556" t="s">
        <v>200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74" ht="14.4" customHeight="1" x14ac:dyDescent="0.3">
      <c r="A2" s="580" t="s">
        <v>297</v>
      </c>
      <c r="B2" s="329"/>
      <c r="C2" s="329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74" ht="14.4" customHeight="1" x14ac:dyDescent="0.3">
      <c r="A3" s="140"/>
      <c r="B3" s="330"/>
      <c r="C3" s="33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</row>
    <row r="4" spans="1:74" ht="14.4" customHeight="1" x14ac:dyDescent="0.3">
      <c r="A4" s="140"/>
      <c r="B4" s="330"/>
      <c r="C4" s="33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</row>
    <row r="5" spans="1:74" ht="14.4" customHeight="1" x14ac:dyDescent="0.3">
      <c r="A5" s="140"/>
      <c r="B5" s="330"/>
      <c r="C5" s="33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</row>
    <row r="6" spans="1:74" ht="14.4" customHeight="1" x14ac:dyDescent="0.3">
      <c r="A6" s="140"/>
      <c r="B6" s="330"/>
      <c r="C6" s="33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</row>
    <row r="7" spans="1:74" ht="14.4" customHeight="1" x14ac:dyDescent="0.3">
      <c r="A7" s="140"/>
      <c r="B7" s="330"/>
      <c r="C7" s="33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</row>
    <row r="8" spans="1:74" ht="14.4" customHeight="1" x14ac:dyDescent="0.3">
      <c r="A8" s="140"/>
      <c r="B8" s="330"/>
      <c r="C8" s="33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</row>
    <row r="9" spans="1:74" ht="14.4" customHeight="1" x14ac:dyDescent="0.3">
      <c r="A9" s="140"/>
      <c r="B9" s="330"/>
      <c r="C9" s="33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</row>
    <row r="10" spans="1:74" ht="14.4" customHeight="1" x14ac:dyDescent="0.3">
      <c r="A10" s="140"/>
      <c r="B10" s="330"/>
      <c r="C10" s="33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</row>
    <row r="11" spans="1:74" ht="14.4" customHeight="1" x14ac:dyDescent="0.3">
      <c r="A11" s="140"/>
      <c r="B11" s="330"/>
      <c r="C11" s="33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</row>
    <row r="12" spans="1:74" ht="14.4" customHeight="1" x14ac:dyDescent="0.3">
      <c r="A12" s="140"/>
      <c r="B12" s="330"/>
      <c r="C12" s="33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</row>
    <row r="13" spans="1:74" ht="14.4" customHeight="1" x14ac:dyDescent="0.3">
      <c r="A13" s="140"/>
      <c r="B13" s="330"/>
      <c r="C13" s="33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</row>
    <row r="14" spans="1:74" ht="14.4" customHeight="1" x14ac:dyDescent="0.3">
      <c r="A14" s="140"/>
      <c r="B14" s="330"/>
      <c r="C14" s="33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</row>
    <row r="15" spans="1:74" ht="14.4" customHeight="1" x14ac:dyDescent="0.3">
      <c r="A15" s="140"/>
      <c r="B15" s="330"/>
      <c r="C15" s="33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</row>
    <row r="16" spans="1:74" ht="14.4" customHeight="1" x14ac:dyDescent="0.3">
      <c r="A16" s="140"/>
      <c r="B16" s="330"/>
      <c r="C16" s="33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</row>
    <row r="17" spans="1:74" ht="14.4" customHeight="1" x14ac:dyDescent="0.3">
      <c r="A17" s="140"/>
      <c r="B17" s="330"/>
      <c r="C17" s="33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</row>
    <row r="18" spans="1:74" ht="14.4" customHeight="1" x14ac:dyDescent="0.3">
      <c r="A18" s="140"/>
      <c r="B18" s="330"/>
      <c r="C18" s="33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</row>
    <row r="19" spans="1:74" ht="14.4" customHeight="1" x14ac:dyDescent="0.3">
      <c r="A19" s="140"/>
      <c r="B19" s="330"/>
      <c r="C19" s="33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</row>
    <row r="20" spans="1:74" ht="14.4" customHeight="1" x14ac:dyDescent="0.3">
      <c r="A20" s="140"/>
      <c r="B20" s="330"/>
      <c r="C20" s="33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</row>
    <row r="21" spans="1:74" ht="14.4" customHeight="1" x14ac:dyDescent="0.3">
      <c r="A21" s="140"/>
      <c r="B21" s="330"/>
      <c r="C21" s="33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</row>
    <row r="22" spans="1:74" ht="14.4" customHeight="1" x14ac:dyDescent="0.3">
      <c r="A22" s="140"/>
      <c r="B22" s="330"/>
      <c r="C22" s="33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</row>
    <row r="23" spans="1:74" ht="14.4" customHeight="1" x14ac:dyDescent="0.3">
      <c r="A23" s="140"/>
      <c r="B23" s="330"/>
      <c r="C23" s="33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</row>
    <row r="24" spans="1:74" ht="14.4" customHeight="1" x14ac:dyDescent="0.3">
      <c r="A24" s="140"/>
      <c r="B24" s="330"/>
      <c r="C24" s="33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</row>
    <row r="25" spans="1:74" ht="14.4" customHeight="1" x14ac:dyDescent="0.3">
      <c r="A25" s="140"/>
      <c r="B25" s="330"/>
      <c r="C25" s="33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</row>
    <row r="26" spans="1:74" ht="14.4" customHeight="1" x14ac:dyDescent="0.3">
      <c r="A26" s="140"/>
      <c r="B26" s="330"/>
      <c r="C26" s="33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</row>
    <row r="27" spans="1:74" ht="14.4" customHeight="1" x14ac:dyDescent="0.3">
      <c r="A27" s="140"/>
      <c r="B27" s="330"/>
      <c r="C27" s="33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</row>
    <row r="28" spans="1:74" ht="14.4" customHeight="1" x14ac:dyDescent="0.3">
      <c r="A28" s="140"/>
      <c r="B28" s="330"/>
      <c r="C28" s="33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</row>
    <row r="29" spans="1:74" ht="14.4" customHeight="1" x14ac:dyDescent="0.3">
      <c r="A29" s="140"/>
      <c r="B29" s="330"/>
      <c r="C29" s="33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</row>
    <row r="30" spans="1:74" ht="14.4" customHeight="1" thickBot="1" x14ac:dyDescent="0.35">
      <c r="A30" s="140"/>
      <c r="B30" s="330"/>
      <c r="C30" s="33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</row>
    <row r="31" spans="1:74" ht="14.4" customHeight="1" x14ac:dyDescent="0.3">
      <c r="A31" s="295"/>
      <c r="B31" s="557" t="s">
        <v>168</v>
      </c>
      <c r="C31" s="558"/>
      <c r="D31" s="558"/>
      <c r="E31" s="559"/>
      <c r="F31" s="287" t="s">
        <v>168</v>
      </c>
      <c r="G31" s="147"/>
      <c r="H31" s="147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</row>
    <row r="32" spans="1:74" ht="14.4" customHeight="1" thickBot="1" x14ac:dyDescent="0.35">
      <c r="A32" s="296" t="s">
        <v>91</v>
      </c>
      <c r="B32" s="288" t="s">
        <v>171</v>
      </c>
      <c r="C32" s="289" t="s">
        <v>172</v>
      </c>
      <c r="D32" s="289" t="s">
        <v>173</v>
      </c>
      <c r="E32" s="290" t="s">
        <v>5</v>
      </c>
      <c r="F32" s="291" t="s">
        <v>174</v>
      </c>
      <c r="G32" s="148"/>
      <c r="H32" s="148" t="s">
        <v>201</v>
      </c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</row>
    <row r="33" spans="1:53" ht="14.4" customHeight="1" x14ac:dyDescent="0.3">
      <c r="A33" s="292" t="s">
        <v>188</v>
      </c>
      <c r="B33" s="331">
        <v>1167.8599999999999</v>
      </c>
      <c r="C33" s="331">
        <v>848</v>
      </c>
      <c r="D33" s="149">
        <f>IF(C33="","",C33-B33)</f>
        <v>-319.8599999999999</v>
      </c>
      <c r="E33" s="150">
        <f>IF(C33="","",C33/B33)</f>
        <v>0.72611443152432664</v>
      </c>
      <c r="F33" s="151">
        <v>50.34</v>
      </c>
      <c r="G33" s="148">
        <v>0</v>
      </c>
      <c r="H33" s="152">
        <v>1</v>
      </c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</row>
    <row r="34" spans="1:53" ht="14.4" customHeight="1" x14ac:dyDescent="0.3">
      <c r="A34" s="293" t="s">
        <v>189</v>
      </c>
      <c r="B34" s="332">
        <v>2250.7800000000002</v>
      </c>
      <c r="C34" s="332">
        <v>1641</v>
      </c>
      <c r="D34" s="153">
        <f t="shared" ref="D34:D45" si="0">IF(C34="","",C34-B34)</f>
        <v>-609.7800000000002</v>
      </c>
      <c r="E34" s="154">
        <f t="shared" ref="E34:E45" si="1">IF(C34="","",C34/B34)</f>
        <v>0.72908058539706233</v>
      </c>
      <c r="F34" s="155">
        <v>117.5</v>
      </c>
      <c r="G34" s="148">
        <v>1</v>
      </c>
      <c r="H34" s="152">
        <v>1</v>
      </c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</row>
    <row r="35" spans="1:53" ht="14.4" customHeight="1" x14ac:dyDescent="0.3">
      <c r="A35" s="293" t="s">
        <v>190</v>
      </c>
      <c r="B35" s="332">
        <v>3276.7</v>
      </c>
      <c r="C35" s="332">
        <v>2363</v>
      </c>
      <c r="D35" s="153">
        <f t="shared" si="0"/>
        <v>-913.69999999999982</v>
      </c>
      <c r="E35" s="154">
        <f t="shared" si="1"/>
        <v>0.7211523789178137</v>
      </c>
      <c r="F35" s="155">
        <v>201.82</v>
      </c>
      <c r="G35" s="156"/>
      <c r="H35" s="156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</row>
    <row r="36" spans="1:53" ht="14.4" customHeight="1" x14ac:dyDescent="0.3">
      <c r="A36" s="293" t="s">
        <v>191</v>
      </c>
      <c r="B36" s="332">
        <v>4308.95</v>
      </c>
      <c r="C36" s="332">
        <v>3155</v>
      </c>
      <c r="D36" s="153">
        <f t="shared" si="0"/>
        <v>-1153.9499999999998</v>
      </c>
      <c r="E36" s="154">
        <f t="shared" si="1"/>
        <v>0.7321969389294376</v>
      </c>
      <c r="F36" s="155">
        <v>335.46</v>
      </c>
      <c r="G36" s="156"/>
      <c r="H36" s="156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</row>
    <row r="37" spans="1:53" ht="14.4" customHeight="1" x14ac:dyDescent="0.3">
      <c r="A37" s="293" t="s">
        <v>192</v>
      </c>
      <c r="B37" s="332">
        <v>5424.03</v>
      </c>
      <c r="C37" s="332">
        <v>4064</v>
      </c>
      <c r="D37" s="153">
        <f t="shared" si="0"/>
        <v>-1360.0299999999997</v>
      </c>
      <c r="E37" s="154">
        <f t="shared" si="1"/>
        <v>0.74925839274487793</v>
      </c>
      <c r="F37" s="155">
        <v>456.59</v>
      </c>
      <c r="G37" s="156"/>
      <c r="H37" s="156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</row>
    <row r="38" spans="1:53" ht="14.4" customHeight="1" x14ac:dyDescent="0.3">
      <c r="A38" s="293" t="s">
        <v>193</v>
      </c>
      <c r="B38" s="332">
        <v>6486.5</v>
      </c>
      <c r="C38" s="332">
        <v>4767</v>
      </c>
      <c r="D38" s="153">
        <f t="shared" si="0"/>
        <v>-1719.5</v>
      </c>
      <c r="E38" s="154">
        <f t="shared" si="1"/>
        <v>0.73491096893548136</v>
      </c>
      <c r="F38" s="155">
        <v>494.63</v>
      </c>
      <c r="G38" s="156"/>
      <c r="H38" s="156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</row>
    <row r="39" spans="1:53" ht="14.4" customHeight="1" x14ac:dyDescent="0.3">
      <c r="A39" s="293" t="s">
        <v>194</v>
      </c>
      <c r="B39" s="332">
        <v>7575.71</v>
      </c>
      <c r="C39" s="332">
        <v>5519</v>
      </c>
      <c r="D39" s="153">
        <f t="shared" si="0"/>
        <v>-2056.71</v>
      </c>
      <c r="E39" s="154">
        <f t="shared" si="1"/>
        <v>0.72851257505897138</v>
      </c>
      <c r="F39" s="155">
        <v>562.48</v>
      </c>
      <c r="G39" s="156"/>
      <c r="H39" s="156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</row>
    <row r="40" spans="1:53" ht="14.4" customHeight="1" x14ac:dyDescent="0.3">
      <c r="A40" s="293" t="s">
        <v>195</v>
      </c>
      <c r="B40" s="332">
        <v>9321.83</v>
      </c>
      <c r="C40" s="332">
        <v>6890</v>
      </c>
      <c r="D40" s="153">
        <f t="shared" si="0"/>
        <v>-2431.83</v>
      </c>
      <c r="E40" s="154">
        <f t="shared" si="1"/>
        <v>0.73912525759427061</v>
      </c>
      <c r="F40" s="155">
        <v>787.23</v>
      </c>
      <c r="G40" s="156"/>
      <c r="H40" s="156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</row>
    <row r="41" spans="1:53" ht="14.4" customHeight="1" x14ac:dyDescent="0.3">
      <c r="A41" s="293" t="s">
        <v>196</v>
      </c>
      <c r="B41" s="332">
        <v>10524.63</v>
      </c>
      <c r="C41" s="332">
        <v>7718</v>
      </c>
      <c r="D41" s="153">
        <f t="shared" si="0"/>
        <v>-2806.6299999999992</v>
      </c>
      <c r="E41" s="154">
        <f t="shared" si="1"/>
        <v>0.73332744238989878</v>
      </c>
      <c r="F41" s="155">
        <v>840.72</v>
      </c>
      <c r="G41" s="156"/>
      <c r="H41" s="156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</row>
    <row r="42" spans="1:53" ht="14.4" customHeight="1" x14ac:dyDescent="0.3">
      <c r="A42" s="293" t="s">
        <v>197</v>
      </c>
      <c r="B42" s="332">
        <v>11921.31</v>
      </c>
      <c r="C42" s="332">
        <v>8694</v>
      </c>
      <c r="D42" s="153">
        <f t="shared" si="0"/>
        <v>-3227.3099999999995</v>
      </c>
      <c r="E42" s="154">
        <f t="shared" si="1"/>
        <v>0.72928226847552835</v>
      </c>
      <c r="F42" s="155">
        <v>935.37</v>
      </c>
      <c r="G42" s="156"/>
      <c r="H42" s="156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</row>
    <row r="43" spans="1:53" ht="14.4" customHeight="1" x14ac:dyDescent="0.3">
      <c r="A43" s="293" t="s">
        <v>198</v>
      </c>
      <c r="B43" s="332">
        <v>13301.67</v>
      </c>
      <c r="C43" s="332">
        <v>9672</v>
      </c>
      <c r="D43" s="153">
        <f t="shared" si="0"/>
        <v>-3629.67</v>
      </c>
      <c r="E43" s="154">
        <f t="shared" si="1"/>
        <v>0.72712674423587409</v>
      </c>
      <c r="F43" s="155">
        <v>999.94</v>
      </c>
      <c r="G43" s="156"/>
      <c r="H43" s="156"/>
      <c r="I43" s="140"/>
      <c r="J43" s="140"/>
      <c r="K43" s="140"/>
      <c r="L43" s="140"/>
      <c r="M43" s="140"/>
    </row>
    <row r="44" spans="1:53" ht="14.4" customHeight="1" x14ac:dyDescent="0.3">
      <c r="A44" s="293" t="s">
        <v>199</v>
      </c>
      <c r="B44" s="332"/>
      <c r="C44" s="332"/>
      <c r="D44" s="153" t="str">
        <f t="shared" si="0"/>
        <v/>
      </c>
      <c r="E44" s="154" t="str">
        <f t="shared" si="1"/>
        <v/>
      </c>
      <c r="F44" s="155"/>
      <c r="G44" s="156"/>
      <c r="H44" s="156"/>
      <c r="I44" s="140"/>
      <c r="J44" s="140"/>
      <c r="K44" s="140"/>
      <c r="L44" s="140"/>
      <c r="M44" s="140"/>
    </row>
    <row r="45" spans="1:53" ht="14.4" customHeight="1" thickBot="1" x14ac:dyDescent="0.35">
      <c r="A45" s="294" t="s">
        <v>202</v>
      </c>
      <c r="B45" s="333"/>
      <c r="C45" s="333"/>
      <c r="D45" s="157" t="str">
        <f t="shared" si="0"/>
        <v/>
      </c>
      <c r="E45" s="158" t="str">
        <f t="shared" si="1"/>
        <v/>
      </c>
      <c r="F45" s="159"/>
      <c r="G45" s="156"/>
      <c r="H45" s="156"/>
      <c r="I45" s="140"/>
      <c r="J45" s="140"/>
      <c r="K45" s="140"/>
      <c r="L45" s="140"/>
      <c r="M45" s="140"/>
    </row>
    <row r="46" spans="1:53" ht="14.4" customHeight="1" x14ac:dyDescent="0.3">
      <c r="A46" s="140"/>
      <c r="B46" s="330"/>
      <c r="C46" s="330"/>
      <c r="D46" s="140"/>
      <c r="E46" s="140"/>
      <c r="F46" s="140"/>
      <c r="G46" s="156"/>
      <c r="H46" s="156"/>
      <c r="I46" s="156"/>
      <c r="J46" s="156"/>
      <c r="K46" s="156"/>
      <c r="L46" s="156"/>
      <c r="M46" s="156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</row>
    <row r="47" spans="1:53" ht="14.4" customHeight="1" x14ac:dyDescent="0.3">
      <c r="A47" s="140"/>
      <c r="B47" s="330"/>
      <c r="C47" s="330"/>
      <c r="D47" s="140"/>
      <c r="E47" s="140"/>
      <c r="F47" s="140"/>
      <c r="G47" s="140"/>
      <c r="H47" s="140"/>
      <c r="I47" s="140"/>
      <c r="J47" s="140"/>
      <c r="K47" s="140"/>
      <c r="L47" s="156"/>
      <c r="M47" s="156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</row>
    <row r="48" spans="1:53" ht="14.4" customHeight="1" x14ac:dyDescent="0.3">
      <c r="A48" s="140"/>
      <c r="B48" s="330"/>
      <c r="C48" s="330"/>
      <c r="D48" s="140"/>
      <c r="E48" s="140"/>
      <c r="F48" s="140"/>
      <c r="G48" s="140"/>
      <c r="H48" s="140"/>
      <c r="I48" s="140"/>
      <c r="J48" s="140"/>
      <c r="K48" s="140"/>
      <c r="L48" s="156"/>
      <c r="M48" s="156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</row>
    <row r="49" spans="1:36" ht="14.4" customHeight="1" x14ac:dyDescent="0.3">
      <c r="A49" s="140"/>
      <c r="B49" s="330"/>
      <c r="C49" s="330"/>
      <c r="D49" s="140"/>
      <c r="E49" s="140"/>
      <c r="F49" s="140"/>
      <c r="G49" s="140"/>
      <c r="H49" s="140"/>
      <c r="I49" s="140"/>
      <c r="J49" s="140"/>
      <c r="K49" s="140"/>
      <c r="L49" s="156"/>
      <c r="M49" s="156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ht="14.4" customHeight="1" x14ac:dyDescent="0.3">
      <c r="A50" s="140"/>
      <c r="B50" s="330"/>
      <c r="C50" s="33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</row>
    <row r="51" spans="1:36" ht="14.4" customHeight="1" x14ac:dyDescent="0.3">
      <c r="A51" s="140"/>
      <c r="B51" s="330"/>
      <c r="C51" s="33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</row>
    <row r="52" spans="1:36" ht="14.4" customHeight="1" x14ac:dyDescent="0.3">
      <c r="A52" s="140"/>
      <c r="B52" s="330"/>
      <c r="C52" s="33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</row>
    <row r="53" spans="1:36" ht="14.4" customHeight="1" x14ac:dyDescent="0.3">
      <c r="A53" s="140"/>
      <c r="B53" s="330"/>
      <c r="C53" s="33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</row>
    <row r="54" spans="1:36" ht="14.4" customHeight="1" x14ac:dyDescent="0.3">
      <c r="A54" s="140"/>
      <c r="B54" s="330"/>
      <c r="C54" s="330"/>
      <c r="D54" s="140"/>
      <c r="E54" s="140"/>
      <c r="F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</row>
    <row r="55" spans="1:36" ht="14.4" customHeight="1" x14ac:dyDescent="0.3">
      <c r="A55" s="140"/>
      <c r="B55" s="330"/>
      <c r="C55" s="330"/>
      <c r="D55" s="140"/>
      <c r="E55" s="140"/>
      <c r="F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</row>
    <row r="56" spans="1:36" ht="14.4" customHeight="1" x14ac:dyDescent="0.3">
      <c r="A56" s="140"/>
      <c r="B56" s="330"/>
      <c r="C56" s="330"/>
      <c r="D56" s="140"/>
      <c r="E56" s="140"/>
      <c r="F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</row>
    <row r="57" spans="1:36" ht="14.4" customHeight="1" x14ac:dyDescent="0.3">
      <c r="A57" s="140"/>
      <c r="B57" s="330"/>
      <c r="C57" s="330"/>
      <c r="D57" s="140"/>
      <c r="E57" s="140"/>
      <c r="F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</row>
    <row r="58" spans="1:36" ht="14.4" customHeight="1" x14ac:dyDescent="0.3">
      <c r="A58" s="140"/>
      <c r="B58" s="330"/>
      <c r="C58" s="330"/>
      <c r="D58" s="140"/>
      <c r="E58" s="140"/>
      <c r="F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</row>
    <row r="59" spans="1:36" ht="14.4" customHeight="1" x14ac:dyDescent="0.3">
      <c r="A59" s="140"/>
      <c r="B59" s="330"/>
      <c r="C59" s="330"/>
      <c r="D59" s="140"/>
      <c r="E59" s="140"/>
      <c r="F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</row>
    <row r="60" spans="1:36" ht="14.4" customHeight="1" x14ac:dyDescent="0.3">
      <c r="A60" s="140"/>
      <c r="B60" s="330"/>
      <c r="C60" s="330"/>
      <c r="D60" s="140"/>
      <c r="E60" s="140"/>
      <c r="F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</row>
    <row r="61" spans="1:36" ht="14.4" customHeight="1" x14ac:dyDescent="0.3">
      <c r="A61" s="140"/>
      <c r="B61" s="330"/>
      <c r="C61" s="330"/>
      <c r="D61" s="140"/>
      <c r="E61" s="140"/>
      <c r="F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</row>
    <row r="62" spans="1:36" ht="14.4" customHeight="1" x14ac:dyDescent="0.3">
      <c r="A62" s="140"/>
      <c r="B62" s="330"/>
      <c r="C62" s="330"/>
      <c r="D62" s="140"/>
      <c r="E62" s="140"/>
      <c r="F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</row>
    <row r="63" spans="1:36" ht="14.4" customHeight="1" x14ac:dyDescent="0.3">
      <c r="A63" s="140"/>
      <c r="B63" s="330"/>
      <c r="C63" s="330"/>
      <c r="D63" s="140"/>
      <c r="E63" s="140"/>
      <c r="F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</row>
    <row r="64" spans="1:36" ht="14.4" customHeight="1" x14ac:dyDescent="0.3">
      <c r="A64" s="140"/>
      <c r="B64" s="330"/>
      <c r="C64" s="330"/>
      <c r="D64" s="140"/>
      <c r="E64" s="140"/>
      <c r="F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</row>
    <row r="65" spans="1:36" ht="14.4" customHeight="1" x14ac:dyDescent="0.3">
      <c r="A65" s="140"/>
      <c r="B65" s="330"/>
      <c r="C65" s="330"/>
      <c r="D65" s="140"/>
      <c r="E65" s="140"/>
      <c r="F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</row>
    <row r="66" spans="1:36" ht="14.4" customHeight="1" x14ac:dyDescent="0.3">
      <c r="A66" s="140"/>
      <c r="B66" s="330"/>
      <c r="C66" s="330"/>
      <c r="D66" s="140"/>
      <c r="E66" s="140"/>
      <c r="F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</row>
    <row r="67" spans="1:36" ht="14.4" customHeight="1" x14ac:dyDescent="0.3">
      <c r="A67" s="140"/>
      <c r="B67" s="330"/>
      <c r="C67" s="330"/>
      <c r="D67" s="140"/>
      <c r="E67" s="140"/>
      <c r="F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</row>
    <row r="68" spans="1:36" ht="14.4" customHeight="1" x14ac:dyDescent="0.3">
      <c r="A68" s="140"/>
      <c r="B68" s="330"/>
      <c r="C68" s="330"/>
      <c r="D68" s="140"/>
      <c r="E68" s="140"/>
      <c r="F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</row>
    <row r="69" spans="1:36" ht="14.4" customHeight="1" x14ac:dyDescent="0.3">
      <c r="L69" s="140"/>
      <c r="M69" s="140"/>
    </row>
    <row r="70" spans="1:36" ht="14.4" customHeight="1" x14ac:dyDescent="0.3">
      <c r="L70" s="140"/>
      <c r="M70" s="140"/>
    </row>
    <row r="71" spans="1:36" ht="14.4" customHeight="1" x14ac:dyDescent="0.3">
      <c r="L71" s="140"/>
      <c r="M71" s="14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65" customWidth="1"/>
    <col min="2" max="2" width="6.5546875" style="368" customWidth="1"/>
    <col min="3" max="3" width="5.88671875" style="368" customWidth="1"/>
    <col min="4" max="4" width="7.6640625" style="368" customWidth="1"/>
    <col min="5" max="5" width="6.5546875" style="168" customWidth="1"/>
    <col min="6" max="6" width="5.88671875" style="168" customWidth="1"/>
    <col min="7" max="7" width="7.6640625" style="168" customWidth="1"/>
    <col min="8" max="8" width="6.6640625" style="168" bestFit="1" customWidth="1"/>
    <col min="9" max="9" width="6.88671875" style="168" bestFit="1" customWidth="1"/>
    <col min="10" max="10" width="7.77734375" style="168" bestFit="1" customWidth="1"/>
    <col min="11" max="11" width="9.109375" style="168" bestFit="1" customWidth="1"/>
    <col min="12" max="12" width="3.88671875" style="168" bestFit="1" customWidth="1"/>
    <col min="13" max="13" width="4.33203125" style="168" bestFit="1" customWidth="1"/>
    <col min="14" max="14" width="5.44140625" style="168" bestFit="1" customWidth="1"/>
    <col min="15" max="15" width="4" style="168" bestFit="1" customWidth="1"/>
    <col min="16" max="16" width="55.44140625" style="170" customWidth="1"/>
    <col min="17" max="17" width="7.88671875" style="171" bestFit="1" customWidth="1"/>
    <col min="18" max="18" width="6" style="166" bestFit="1" customWidth="1"/>
    <col min="19" max="19" width="9.5546875" style="368" customWidth="1"/>
    <col min="20" max="20" width="9.6640625" style="368" customWidth="1"/>
    <col min="21" max="21" width="7.6640625" style="368" bestFit="1" customWidth="1"/>
    <col min="22" max="22" width="6.109375" style="169" bestFit="1" customWidth="1"/>
    <col min="23" max="23" width="17.21875" style="167" bestFit="1" customWidth="1"/>
    <col min="24" max="16384" width="8.88671875" style="160"/>
  </cols>
  <sheetData>
    <row r="1" spans="1:23" s="328" customFormat="1" ht="18.600000000000001" customHeight="1" thickBot="1" x14ac:dyDescent="0.4">
      <c r="A1" s="500" t="s">
        <v>226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</row>
    <row r="2" spans="1:23" ht="14.4" customHeight="1" thickBot="1" x14ac:dyDescent="0.35">
      <c r="A2" s="580" t="s">
        <v>297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1"/>
      <c r="Q2" s="161"/>
      <c r="R2" s="161"/>
      <c r="S2" s="162"/>
      <c r="T2" s="162"/>
      <c r="U2" s="162"/>
      <c r="V2" s="161"/>
      <c r="W2" s="370"/>
    </row>
    <row r="3" spans="1:23" s="163" customFormat="1" ht="14.4" customHeight="1" x14ac:dyDescent="0.3">
      <c r="A3" s="566" t="s">
        <v>158</v>
      </c>
      <c r="B3" s="567" t="s">
        <v>159</v>
      </c>
      <c r="C3" s="568"/>
      <c r="D3" s="569"/>
      <c r="E3" s="567" t="s">
        <v>160</v>
      </c>
      <c r="F3" s="568"/>
      <c r="G3" s="569"/>
      <c r="H3" s="567" t="s">
        <v>33</v>
      </c>
      <c r="I3" s="568"/>
      <c r="J3" s="569"/>
      <c r="K3" s="570" t="s">
        <v>161</v>
      </c>
      <c r="L3" s="562" t="s">
        <v>162</v>
      </c>
      <c r="M3" s="562" t="s">
        <v>163</v>
      </c>
      <c r="N3" s="562" t="s">
        <v>164</v>
      </c>
      <c r="O3" s="369" t="s">
        <v>165</v>
      </c>
      <c r="P3" s="563" t="s">
        <v>166</v>
      </c>
      <c r="Q3" s="564" t="s">
        <v>167</v>
      </c>
      <c r="R3" s="565"/>
      <c r="S3" s="560" t="s">
        <v>168</v>
      </c>
      <c r="T3" s="561"/>
      <c r="U3" s="561"/>
      <c r="V3" s="561"/>
      <c r="W3" s="371" t="s">
        <v>168</v>
      </c>
    </row>
    <row r="4" spans="1:23" s="164" customFormat="1" ht="14.4" customHeight="1" thickBot="1" x14ac:dyDescent="0.35">
      <c r="A4" s="833"/>
      <c r="B4" s="834" t="s">
        <v>169</v>
      </c>
      <c r="C4" s="835" t="s">
        <v>142</v>
      </c>
      <c r="D4" s="836" t="s">
        <v>170</v>
      </c>
      <c r="E4" s="834" t="s">
        <v>169</v>
      </c>
      <c r="F4" s="835" t="s">
        <v>142</v>
      </c>
      <c r="G4" s="836" t="s">
        <v>170</v>
      </c>
      <c r="H4" s="834" t="s">
        <v>169</v>
      </c>
      <c r="I4" s="835" t="s">
        <v>142</v>
      </c>
      <c r="J4" s="836" t="s">
        <v>170</v>
      </c>
      <c r="K4" s="837"/>
      <c r="L4" s="838"/>
      <c r="M4" s="838"/>
      <c r="N4" s="838"/>
      <c r="O4" s="839"/>
      <c r="P4" s="840"/>
      <c r="Q4" s="841" t="s">
        <v>143</v>
      </c>
      <c r="R4" s="842" t="s">
        <v>142</v>
      </c>
      <c r="S4" s="843" t="s">
        <v>171</v>
      </c>
      <c r="T4" s="844" t="s">
        <v>172</v>
      </c>
      <c r="U4" s="844" t="s">
        <v>173</v>
      </c>
      <c r="V4" s="845" t="s">
        <v>5</v>
      </c>
      <c r="W4" s="846" t="s">
        <v>174</v>
      </c>
    </row>
    <row r="5" spans="1:23" ht="14.4" customHeight="1" x14ac:dyDescent="0.3">
      <c r="A5" s="875" t="s">
        <v>6101</v>
      </c>
      <c r="B5" s="847">
        <v>1</v>
      </c>
      <c r="C5" s="848">
        <v>13.28</v>
      </c>
      <c r="D5" s="849">
        <v>14</v>
      </c>
      <c r="E5" s="850"/>
      <c r="F5" s="851"/>
      <c r="G5" s="852"/>
      <c r="H5" s="853">
        <v>1</v>
      </c>
      <c r="I5" s="851">
        <v>13.28</v>
      </c>
      <c r="J5" s="852">
        <v>17</v>
      </c>
      <c r="K5" s="854">
        <v>13.28</v>
      </c>
      <c r="L5" s="853">
        <v>11</v>
      </c>
      <c r="M5" s="853">
        <v>75</v>
      </c>
      <c r="N5" s="855">
        <v>25.1</v>
      </c>
      <c r="O5" s="853" t="s">
        <v>6102</v>
      </c>
      <c r="P5" s="856" t="s">
        <v>6103</v>
      </c>
      <c r="Q5" s="857">
        <f>H5-B5</f>
        <v>0</v>
      </c>
      <c r="R5" s="857">
        <f>I5-C5</f>
        <v>0</v>
      </c>
      <c r="S5" s="858">
        <f>IF(H5=0,"",H5*N5)</f>
        <v>25.1</v>
      </c>
      <c r="T5" s="858">
        <f>IF(H5=0,"",H5*J5)</f>
        <v>17</v>
      </c>
      <c r="U5" s="858">
        <f>IF(H5=0,"",T5-S5)</f>
        <v>-8.1000000000000014</v>
      </c>
      <c r="V5" s="859">
        <f>IF(H5=0,"",T5/S5)</f>
        <v>0.67729083665338641</v>
      </c>
      <c r="W5" s="860"/>
    </row>
    <row r="6" spans="1:23" ht="14.4" customHeight="1" x14ac:dyDescent="0.3">
      <c r="A6" s="876" t="s">
        <v>6104</v>
      </c>
      <c r="B6" s="861">
        <v>1</v>
      </c>
      <c r="C6" s="862">
        <v>15.65</v>
      </c>
      <c r="D6" s="797">
        <v>13</v>
      </c>
      <c r="E6" s="863"/>
      <c r="F6" s="864"/>
      <c r="G6" s="798"/>
      <c r="H6" s="865"/>
      <c r="I6" s="864"/>
      <c r="J6" s="798"/>
      <c r="K6" s="866">
        <v>15.65</v>
      </c>
      <c r="L6" s="865">
        <v>11</v>
      </c>
      <c r="M6" s="865">
        <v>84</v>
      </c>
      <c r="N6" s="867">
        <v>27.86</v>
      </c>
      <c r="O6" s="865" t="s">
        <v>6102</v>
      </c>
      <c r="P6" s="868" t="s">
        <v>6105</v>
      </c>
      <c r="Q6" s="869">
        <f t="shared" ref="Q6:R69" si="0">H6-B6</f>
        <v>-1</v>
      </c>
      <c r="R6" s="869">
        <f t="shared" si="0"/>
        <v>-15.65</v>
      </c>
      <c r="S6" s="870" t="str">
        <f t="shared" ref="S6:S69" si="1">IF(H6=0,"",H6*N6)</f>
        <v/>
      </c>
      <c r="T6" s="870" t="str">
        <f t="shared" ref="T6:T69" si="2">IF(H6=0,"",H6*J6)</f>
        <v/>
      </c>
      <c r="U6" s="870" t="str">
        <f t="shared" ref="U6:U69" si="3">IF(H6=0,"",T6-S6)</f>
        <v/>
      </c>
      <c r="V6" s="871" t="str">
        <f t="shared" ref="V6:V69" si="4">IF(H6=0,"",T6/S6)</f>
        <v/>
      </c>
      <c r="W6" s="799"/>
    </row>
    <row r="7" spans="1:23" ht="14.4" customHeight="1" x14ac:dyDescent="0.3">
      <c r="A7" s="877" t="s">
        <v>6106</v>
      </c>
      <c r="B7" s="822">
        <v>1</v>
      </c>
      <c r="C7" s="824">
        <v>7.23</v>
      </c>
      <c r="D7" s="825">
        <v>9</v>
      </c>
      <c r="E7" s="800">
        <v>7</v>
      </c>
      <c r="F7" s="801">
        <v>50.63</v>
      </c>
      <c r="G7" s="802">
        <v>8.3000000000000007</v>
      </c>
      <c r="H7" s="792">
        <v>2</v>
      </c>
      <c r="I7" s="790">
        <v>14.46</v>
      </c>
      <c r="J7" s="791">
        <v>12.5</v>
      </c>
      <c r="K7" s="793">
        <v>7.23</v>
      </c>
      <c r="L7" s="792">
        <v>5</v>
      </c>
      <c r="M7" s="792">
        <v>43</v>
      </c>
      <c r="N7" s="794">
        <v>14.23</v>
      </c>
      <c r="O7" s="792" t="s">
        <v>6102</v>
      </c>
      <c r="P7" s="821" t="s">
        <v>6107</v>
      </c>
      <c r="Q7" s="795">
        <f t="shared" si="0"/>
        <v>1</v>
      </c>
      <c r="R7" s="795">
        <f t="shared" si="0"/>
        <v>7.23</v>
      </c>
      <c r="S7" s="822">
        <f t="shared" si="1"/>
        <v>28.46</v>
      </c>
      <c r="T7" s="822">
        <f t="shared" si="2"/>
        <v>25</v>
      </c>
      <c r="U7" s="822">
        <f t="shared" si="3"/>
        <v>-3.4600000000000009</v>
      </c>
      <c r="V7" s="823">
        <f t="shared" si="4"/>
        <v>0.87842586085734364</v>
      </c>
      <c r="W7" s="796"/>
    </row>
    <row r="8" spans="1:23" ht="14.4" customHeight="1" x14ac:dyDescent="0.3">
      <c r="A8" s="876" t="s">
        <v>6108</v>
      </c>
      <c r="B8" s="870"/>
      <c r="C8" s="872"/>
      <c r="D8" s="826"/>
      <c r="E8" s="873">
        <v>1</v>
      </c>
      <c r="F8" s="874">
        <v>7.3</v>
      </c>
      <c r="G8" s="803">
        <v>9</v>
      </c>
      <c r="H8" s="865">
        <v>1</v>
      </c>
      <c r="I8" s="864">
        <v>7.3</v>
      </c>
      <c r="J8" s="798">
        <v>7</v>
      </c>
      <c r="K8" s="866">
        <v>7.3</v>
      </c>
      <c r="L8" s="865">
        <v>5</v>
      </c>
      <c r="M8" s="865">
        <v>47</v>
      </c>
      <c r="N8" s="867">
        <v>15.74</v>
      </c>
      <c r="O8" s="865" t="s">
        <v>6102</v>
      </c>
      <c r="P8" s="868" t="s">
        <v>6109</v>
      </c>
      <c r="Q8" s="869">
        <f t="shared" si="0"/>
        <v>1</v>
      </c>
      <c r="R8" s="869">
        <f t="shared" si="0"/>
        <v>7.3</v>
      </c>
      <c r="S8" s="870">
        <f t="shared" si="1"/>
        <v>15.74</v>
      </c>
      <c r="T8" s="870">
        <f t="shared" si="2"/>
        <v>7</v>
      </c>
      <c r="U8" s="870">
        <f t="shared" si="3"/>
        <v>-8.74</v>
      </c>
      <c r="V8" s="871">
        <f t="shared" si="4"/>
        <v>0.44472681067344344</v>
      </c>
      <c r="W8" s="799"/>
    </row>
    <row r="9" spans="1:23" ht="14.4" customHeight="1" x14ac:dyDescent="0.3">
      <c r="A9" s="876" t="s">
        <v>6110</v>
      </c>
      <c r="B9" s="870">
        <v>1</v>
      </c>
      <c r="C9" s="872">
        <v>8.33</v>
      </c>
      <c r="D9" s="826">
        <v>8</v>
      </c>
      <c r="E9" s="873">
        <v>2</v>
      </c>
      <c r="F9" s="874">
        <v>16.68</v>
      </c>
      <c r="G9" s="803">
        <v>10.5</v>
      </c>
      <c r="H9" s="865">
        <v>1</v>
      </c>
      <c r="I9" s="864">
        <v>8.33</v>
      </c>
      <c r="J9" s="798">
        <v>10</v>
      </c>
      <c r="K9" s="866">
        <v>8.33</v>
      </c>
      <c r="L9" s="865">
        <v>6</v>
      </c>
      <c r="M9" s="865">
        <v>53</v>
      </c>
      <c r="N9" s="867">
        <v>17.510000000000002</v>
      </c>
      <c r="O9" s="865" t="s">
        <v>6102</v>
      </c>
      <c r="P9" s="868" t="s">
        <v>6111</v>
      </c>
      <c r="Q9" s="869">
        <f t="shared" si="0"/>
        <v>0</v>
      </c>
      <c r="R9" s="869">
        <f t="shared" si="0"/>
        <v>0</v>
      </c>
      <c r="S9" s="870">
        <f t="shared" si="1"/>
        <v>17.510000000000002</v>
      </c>
      <c r="T9" s="870">
        <f t="shared" si="2"/>
        <v>10</v>
      </c>
      <c r="U9" s="870">
        <f t="shared" si="3"/>
        <v>-7.5100000000000016</v>
      </c>
      <c r="V9" s="871">
        <f t="shared" si="4"/>
        <v>0.57110222729868643</v>
      </c>
      <c r="W9" s="799"/>
    </row>
    <row r="10" spans="1:23" ht="14.4" customHeight="1" x14ac:dyDescent="0.3">
      <c r="A10" s="877" t="s">
        <v>6112</v>
      </c>
      <c r="B10" s="822"/>
      <c r="C10" s="824"/>
      <c r="D10" s="825"/>
      <c r="E10" s="800">
        <v>2</v>
      </c>
      <c r="F10" s="801">
        <v>42.92</v>
      </c>
      <c r="G10" s="802">
        <v>22.5</v>
      </c>
      <c r="H10" s="792">
        <v>1</v>
      </c>
      <c r="I10" s="790">
        <v>36.67</v>
      </c>
      <c r="J10" s="804">
        <v>51</v>
      </c>
      <c r="K10" s="793">
        <v>36.67</v>
      </c>
      <c r="L10" s="792">
        <v>22</v>
      </c>
      <c r="M10" s="792">
        <v>149</v>
      </c>
      <c r="N10" s="794">
        <v>49.56</v>
      </c>
      <c r="O10" s="792" t="s">
        <v>6102</v>
      </c>
      <c r="P10" s="821" t="s">
        <v>6113</v>
      </c>
      <c r="Q10" s="795">
        <f t="shared" si="0"/>
        <v>1</v>
      </c>
      <c r="R10" s="795">
        <f t="shared" si="0"/>
        <v>36.67</v>
      </c>
      <c r="S10" s="822">
        <f t="shared" si="1"/>
        <v>49.56</v>
      </c>
      <c r="T10" s="822">
        <f t="shared" si="2"/>
        <v>51</v>
      </c>
      <c r="U10" s="822">
        <f t="shared" si="3"/>
        <v>1.4399999999999977</v>
      </c>
      <c r="V10" s="823">
        <f t="shared" si="4"/>
        <v>1.0290556900726391</v>
      </c>
      <c r="W10" s="796">
        <v>1.44</v>
      </c>
    </row>
    <row r="11" spans="1:23" ht="14.4" customHeight="1" x14ac:dyDescent="0.3">
      <c r="A11" s="877" t="s">
        <v>6114</v>
      </c>
      <c r="B11" s="822"/>
      <c r="C11" s="824"/>
      <c r="D11" s="825"/>
      <c r="E11" s="820"/>
      <c r="F11" s="790"/>
      <c r="G11" s="791"/>
      <c r="H11" s="800">
        <v>1</v>
      </c>
      <c r="I11" s="801">
        <v>27.82</v>
      </c>
      <c r="J11" s="804">
        <v>50</v>
      </c>
      <c r="K11" s="793">
        <v>27.82</v>
      </c>
      <c r="L11" s="792">
        <v>22</v>
      </c>
      <c r="M11" s="792">
        <v>138</v>
      </c>
      <c r="N11" s="794">
        <v>46.15</v>
      </c>
      <c r="O11" s="792" t="s">
        <v>6102</v>
      </c>
      <c r="P11" s="821" t="s">
        <v>6115</v>
      </c>
      <c r="Q11" s="795">
        <f t="shared" si="0"/>
        <v>1</v>
      </c>
      <c r="R11" s="795">
        <f t="shared" si="0"/>
        <v>27.82</v>
      </c>
      <c r="S11" s="822">
        <f t="shared" si="1"/>
        <v>46.15</v>
      </c>
      <c r="T11" s="822">
        <f t="shared" si="2"/>
        <v>50</v>
      </c>
      <c r="U11" s="822">
        <f t="shared" si="3"/>
        <v>3.8500000000000014</v>
      </c>
      <c r="V11" s="823">
        <f t="shared" si="4"/>
        <v>1.0834236186348862</v>
      </c>
      <c r="W11" s="796">
        <v>3.85</v>
      </c>
    </row>
    <row r="12" spans="1:23" ht="14.4" customHeight="1" x14ac:dyDescent="0.3">
      <c r="A12" s="877" t="s">
        <v>6116</v>
      </c>
      <c r="B12" s="822">
        <v>1</v>
      </c>
      <c r="C12" s="824">
        <v>19.57</v>
      </c>
      <c r="D12" s="825">
        <v>22</v>
      </c>
      <c r="E12" s="800">
        <v>3</v>
      </c>
      <c r="F12" s="801">
        <v>57.69</v>
      </c>
      <c r="G12" s="802">
        <v>14</v>
      </c>
      <c r="H12" s="792">
        <v>2</v>
      </c>
      <c r="I12" s="790">
        <v>39.14</v>
      </c>
      <c r="J12" s="791">
        <v>23.5</v>
      </c>
      <c r="K12" s="793">
        <v>19.57</v>
      </c>
      <c r="L12" s="792">
        <v>11</v>
      </c>
      <c r="M12" s="792">
        <v>83</v>
      </c>
      <c r="N12" s="794">
        <v>27.75</v>
      </c>
      <c r="O12" s="792" t="s">
        <v>6102</v>
      </c>
      <c r="P12" s="821" t="s">
        <v>6117</v>
      </c>
      <c r="Q12" s="795">
        <f t="shared" si="0"/>
        <v>1</v>
      </c>
      <c r="R12" s="795">
        <f t="shared" si="0"/>
        <v>19.57</v>
      </c>
      <c r="S12" s="822">
        <f t="shared" si="1"/>
        <v>55.5</v>
      </c>
      <c r="T12" s="822">
        <f t="shared" si="2"/>
        <v>47</v>
      </c>
      <c r="U12" s="822">
        <f t="shared" si="3"/>
        <v>-8.5</v>
      </c>
      <c r="V12" s="823">
        <f t="shared" si="4"/>
        <v>0.84684684684684686</v>
      </c>
      <c r="W12" s="796">
        <v>6.25</v>
      </c>
    </row>
    <row r="13" spans="1:23" ht="14.4" customHeight="1" x14ac:dyDescent="0.3">
      <c r="A13" s="876" t="s">
        <v>6118</v>
      </c>
      <c r="B13" s="870">
        <v>8</v>
      </c>
      <c r="C13" s="872">
        <v>177</v>
      </c>
      <c r="D13" s="826">
        <v>18.3</v>
      </c>
      <c r="E13" s="873">
        <v>9</v>
      </c>
      <c r="F13" s="874">
        <v>195.87</v>
      </c>
      <c r="G13" s="803">
        <v>25.2</v>
      </c>
      <c r="H13" s="865">
        <v>2</v>
      </c>
      <c r="I13" s="864">
        <v>44.23</v>
      </c>
      <c r="J13" s="798">
        <v>17</v>
      </c>
      <c r="K13" s="866">
        <v>22.16</v>
      </c>
      <c r="L13" s="865">
        <v>11</v>
      </c>
      <c r="M13" s="865">
        <v>98</v>
      </c>
      <c r="N13" s="867">
        <v>32.64</v>
      </c>
      <c r="O13" s="865" t="s">
        <v>6102</v>
      </c>
      <c r="P13" s="868" t="s">
        <v>6119</v>
      </c>
      <c r="Q13" s="869">
        <f t="shared" si="0"/>
        <v>-6</v>
      </c>
      <c r="R13" s="869">
        <f t="shared" si="0"/>
        <v>-132.77000000000001</v>
      </c>
      <c r="S13" s="870">
        <f t="shared" si="1"/>
        <v>65.28</v>
      </c>
      <c r="T13" s="870">
        <f t="shared" si="2"/>
        <v>34</v>
      </c>
      <c r="U13" s="870">
        <f t="shared" si="3"/>
        <v>-31.28</v>
      </c>
      <c r="V13" s="871">
        <f t="shared" si="4"/>
        <v>0.52083333333333337</v>
      </c>
      <c r="W13" s="799"/>
    </row>
    <row r="14" spans="1:23" ht="14.4" customHeight="1" x14ac:dyDescent="0.3">
      <c r="A14" s="877" t="s">
        <v>6120</v>
      </c>
      <c r="B14" s="822">
        <v>10</v>
      </c>
      <c r="C14" s="824">
        <v>102.24</v>
      </c>
      <c r="D14" s="825">
        <v>9.3000000000000007</v>
      </c>
      <c r="E14" s="820">
        <v>21</v>
      </c>
      <c r="F14" s="790">
        <v>214.91</v>
      </c>
      <c r="G14" s="791">
        <v>11.6</v>
      </c>
      <c r="H14" s="800">
        <v>18</v>
      </c>
      <c r="I14" s="801">
        <v>192.38</v>
      </c>
      <c r="J14" s="802">
        <v>13.2</v>
      </c>
      <c r="K14" s="793">
        <v>10.220000000000001</v>
      </c>
      <c r="L14" s="792">
        <v>6</v>
      </c>
      <c r="M14" s="792">
        <v>51</v>
      </c>
      <c r="N14" s="794">
        <v>17.12</v>
      </c>
      <c r="O14" s="792" t="s">
        <v>6102</v>
      </c>
      <c r="P14" s="821" t="s">
        <v>6121</v>
      </c>
      <c r="Q14" s="795">
        <f t="shared" si="0"/>
        <v>8</v>
      </c>
      <c r="R14" s="795">
        <f t="shared" si="0"/>
        <v>90.14</v>
      </c>
      <c r="S14" s="822">
        <f t="shared" si="1"/>
        <v>308.16000000000003</v>
      </c>
      <c r="T14" s="822">
        <f t="shared" si="2"/>
        <v>237.6</v>
      </c>
      <c r="U14" s="822">
        <f t="shared" si="3"/>
        <v>-70.560000000000031</v>
      </c>
      <c r="V14" s="823">
        <f t="shared" si="4"/>
        <v>0.77102803738317749</v>
      </c>
      <c r="W14" s="796">
        <v>26.26</v>
      </c>
    </row>
    <row r="15" spans="1:23" ht="14.4" customHeight="1" x14ac:dyDescent="0.3">
      <c r="A15" s="876" t="s">
        <v>6122</v>
      </c>
      <c r="B15" s="870">
        <v>3</v>
      </c>
      <c r="C15" s="872">
        <v>30.67</v>
      </c>
      <c r="D15" s="826">
        <v>11</v>
      </c>
      <c r="E15" s="863">
        <v>2</v>
      </c>
      <c r="F15" s="864">
        <v>20.45</v>
      </c>
      <c r="G15" s="798">
        <v>6.5</v>
      </c>
      <c r="H15" s="873">
        <v>3</v>
      </c>
      <c r="I15" s="874">
        <v>30.67</v>
      </c>
      <c r="J15" s="803">
        <v>11.7</v>
      </c>
      <c r="K15" s="866">
        <v>10.220000000000001</v>
      </c>
      <c r="L15" s="865">
        <v>6</v>
      </c>
      <c r="M15" s="865">
        <v>51</v>
      </c>
      <c r="N15" s="867">
        <v>17.12</v>
      </c>
      <c r="O15" s="865" t="s">
        <v>6102</v>
      </c>
      <c r="P15" s="868" t="s">
        <v>6123</v>
      </c>
      <c r="Q15" s="869">
        <f t="shared" si="0"/>
        <v>0</v>
      </c>
      <c r="R15" s="869">
        <f t="shared" si="0"/>
        <v>0</v>
      </c>
      <c r="S15" s="870">
        <f t="shared" si="1"/>
        <v>51.36</v>
      </c>
      <c r="T15" s="870">
        <f t="shared" si="2"/>
        <v>35.099999999999994</v>
      </c>
      <c r="U15" s="870">
        <f t="shared" si="3"/>
        <v>-16.260000000000005</v>
      </c>
      <c r="V15" s="871">
        <f t="shared" si="4"/>
        <v>0.68341121495327095</v>
      </c>
      <c r="W15" s="799"/>
    </row>
    <row r="16" spans="1:23" ht="14.4" customHeight="1" x14ac:dyDescent="0.3">
      <c r="A16" s="876" t="s">
        <v>6124</v>
      </c>
      <c r="B16" s="870">
        <v>17</v>
      </c>
      <c r="C16" s="872">
        <v>218.46</v>
      </c>
      <c r="D16" s="826">
        <v>15.9</v>
      </c>
      <c r="E16" s="863">
        <v>9</v>
      </c>
      <c r="F16" s="864">
        <v>117.62</v>
      </c>
      <c r="G16" s="798">
        <v>17.7</v>
      </c>
      <c r="H16" s="873">
        <v>13</v>
      </c>
      <c r="I16" s="874">
        <v>167.34</v>
      </c>
      <c r="J16" s="803">
        <v>14.5</v>
      </c>
      <c r="K16" s="866">
        <v>13.07</v>
      </c>
      <c r="L16" s="865">
        <v>8</v>
      </c>
      <c r="M16" s="865">
        <v>69</v>
      </c>
      <c r="N16" s="867">
        <v>23.12</v>
      </c>
      <c r="O16" s="865" t="s">
        <v>6102</v>
      </c>
      <c r="P16" s="868" t="s">
        <v>6125</v>
      </c>
      <c r="Q16" s="869">
        <f t="shared" si="0"/>
        <v>-4</v>
      </c>
      <c r="R16" s="869">
        <f t="shared" si="0"/>
        <v>-51.120000000000005</v>
      </c>
      <c r="S16" s="870">
        <f t="shared" si="1"/>
        <v>300.56</v>
      </c>
      <c r="T16" s="870">
        <f t="shared" si="2"/>
        <v>188.5</v>
      </c>
      <c r="U16" s="870">
        <f t="shared" si="3"/>
        <v>-112.06</v>
      </c>
      <c r="V16" s="871">
        <f t="shared" si="4"/>
        <v>0.62716262975778547</v>
      </c>
      <c r="W16" s="799">
        <v>1.88</v>
      </c>
    </row>
    <row r="17" spans="1:23" ht="14.4" customHeight="1" x14ac:dyDescent="0.3">
      <c r="A17" s="878" t="s">
        <v>6126</v>
      </c>
      <c r="B17" s="827">
        <v>3</v>
      </c>
      <c r="C17" s="828">
        <v>21.62</v>
      </c>
      <c r="D17" s="829">
        <v>6</v>
      </c>
      <c r="E17" s="830">
        <v>4</v>
      </c>
      <c r="F17" s="805">
        <v>96.79</v>
      </c>
      <c r="G17" s="806">
        <v>6.3</v>
      </c>
      <c r="H17" s="807">
        <v>4</v>
      </c>
      <c r="I17" s="808">
        <v>69.67</v>
      </c>
      <c r="J17" s="809">
        <v>9.3000000000000007</v>
      </c>
      <c r="K17" s="810">
        <v>16.7</v>
      </c>
      <c r="L17" s="811">
        <v>4</v>
      </c>
      <c r="M17" s="811">
        <v>35</v>
      </c>
      <c r="N17" s="812">
        <v>11.56</v>
      </c>
      <c r="O17" s="811" t="s">
        <v>6102</v>
      </c>
      <c r="P17" s="831" t="s">
        <v>6127</v>
      </c>
      <c r="Q17" s="813">
        <f t="shared" si="0"/>
        <v>1</v>
      </c>
      <c r="R17" s="813">
        <f t="shared" si="0"/>
        <v>48.05</v>
      </c>
      <c r="S17" s="827">
        <f t="shared" si="1"/>
        <v>46.24</v>
      </c>
      <c r="T17" s="827">
        <f t="shared" si="2"/>
        <v>37.200000000000003</v>
      </c>
      <c r="U17" s="827">
        <f t="shared" si="3"/>
        <v>-9.0399999999999991</v>
      </c>
      <c r="V17" s="832">
        <f t="shared" si="4"/>
        <v>0.80449826989619377</v>
      </c>
      <c r="W17" s="814">
        <v>0.44</v>
      </c>
    </row>
    <row r="18" spans="1:23" ht="14.4" customHeight="1" x14ac:dyDescent="0.3">
      <c r="A18" s="876" t="s">
        <v>6128</v>
      </c>
      <c r="B18" s="870">
        <v>1</v>
      </c>
      <c r="C18" s="872">
        <v>16.7</v>
      </c>
      <c r="D18" s="826">
        <v>9</v>
      </c>
      <c r="E18" s="863"/>
      <c r="F18" s="864"/>
      <c r="G18" s="798"/>
      <c r="H18" s="873">
        <v>1</v>
      </c>
      <c r="I18" s="874">
        <v>17.600000000000001</v>
      </c>
      <c r="J18" s="803">
        <v>8</v>
      </c>
      <c r="K18" s="866">
        <v>16.7</v>
      </c>
      <c r="L18" s="865">
        <v>4</v>
      </c>
      <c r="M18" s="865">
        <v>35</v>
      </c>
      <c r="N18" s="867">
        <v>11.56</v>
      </c>
      <c r="O18" s="865" t="s">
        <v>6102</v>
      </c>
      <c r="P18" s="868" t="s">
        <v>6129</v>
      </c>
      <c r="Q18" s="869">
        <f t="shared" si="0"/>
        <v>0</v>
      </c>
      <c r="R18" s="869">
        <f t="shared" si="0"/>
        <v>0.90000000000000213</v>
      </c>
      <c r="S18" s="870">
        <f t="shared" si="1"/>
        <v>11.56</v>
      </c>
      <c r="T18" s="870">
        <f t="shared" si="2"/>
        <v>8</v>
      </c>
      <c r="U18" s="870">
        <f t="shared" si="3"/>
        <v>-3.5600000000000005</v>
      </c>
      <c r="V18" s="871">
        <f t="shared" si="4"/>
        <v>0.69204152249134943</v>
      </c>
      <c r="W18" s="799"/>
    </row>
    <row r="19" spans="1:23" ht="14.4" customHeight="1" x14ac:dyDescent="0.3">
      <c r="A19" s="877" t="s">
        <v>6130</v>
      </c>
      <c r="B19" s="822">
        <v>206</v>
      </c>
      <c r="C19" s="824">
        <v>752.7</v>
      </c>
      <c r="D19" s="825">
        <v>8.4</v>
      </c>
      <c r="E19" s="820">
        <v>241</v>
      </c>
      <c r="F19" s="790">
        <v>907.62</v>
      </c>
      <c r="G19" s="791">
        <v>8.4</v>
      </c>
      <c r="H19" s="800">
        <v>256</v>
      </c>
      <c r="I19" s="801">
        <v>952.75</v>
      </c>
      <c r="J19" s="802">
        <v>7.5</v>
      </c>
      <c r="K19" s="793">
        <v>3.77</v>
      </c>
      <c r="L19" s="792">
        <v>4</v>
      </c>
      <c r="M19" s="792">
        <v>34</v>
      </c>
      <c r="N19" s="794">
        <v>11.47</v>
      </c>
      <c r="O19" s="792" t="s">
        <v>6102</v>
      </c>
      <c r="P19" s="821" t="s">
        <v>6131</v>
      </c>
      <c r="Q19" s="795">
        <f t="shared" si="0"/>
        <v>50</v>
      </c>
      <c r="R19" s="795">
        <f t="shared" si="0"/>
        <v>200.04999999999995</v>
      </c>
      <c r="S19" s="822">
        <f t="shared" si="1"/>
        <v>2936.32</v>
      </c>
      <c r="T19" s="822">
        <f t="shared" si="2"/>
        <v>1920</v>
      </c>
      <c r="U19" s="822">
        <f t="shared" si="3"/>
        <v>-1016.3200000000002</v>
      </c>
      <c r="V19" s="823">
        <f t="shared" si="4"/>
        <v>0.6538796861377506</v>
      </c>
      <c r="W19" s="796">
        <v>179.26</v>
      </c>
    </row>
    <row r="20" spans="1:23" ht="14.4" customHeight="1" x14ac:dyDescent="0.3">
      <c r="A20" s="876" t="s">
        <v>6132</v>
      </c>
      <c r="B20" s="870">
        <v>40</v>
      </c>
      <c r="C20" s="872">
        <v>172.5</v>
      </c>
      <c r="D20" s="826">
        <v>8.3000000000000007</v>
      </c>
      <c r="E20" s="863">
        <v>18</v>
      </c>
      <c r="F20" s="864">
        <v>74.819999999999993</v>
      </c>
      <c r="G20" s="798">
        <v>8.1</v>
      </c>
      <c r="H20" s="873">
        <v>16</v>
      </c>
      <c r="I20" s="874">
        <v>83.18</v>
      </c>
      <c r="J20" s="815">
        <v>15.1</v>
      </c>
      <c r="K20" s="866">
        <v>4.83</v>
      </c>
      <c r="L20" s="865">
        <v>5</v>
      </c>
      <c r="M20" s="865">
        <v>44</v>
      </c>
      <c r="N20" s="867">
        <v>14.75</v>
      </c>
      <c r="O20" s="865" t="s">
        <v>6102</v>
      </c>
      <c r="P20" s="868" t="s">
        <v>6133</v>
      </c>
      <c r="Q20" s="869">
        <f t="shared" si="0"/>
        <v>-24</v>
      </c>
      <c r="R20" s="869">
        <f t="shared" si="0"/>
        <v>-89.32</v>
      </c>
      <c r="S20" s="870">
        <f t="shared" si="1"/>
        <v>236</v>
      </c>
      <c r="T20" s="870">
        <f t="shared" si="2"/>
        <v>241.6</v>
      </c>
      <c r="U20" s="870">
        <f t="shared" si="3"/>
        <v>5.5999999999999943</v>
      </c>
      <c r="V20" s="871">
        <f t="shared" si="4"/>
        <v>1.0237288135593221</v>
      </c>
      <c r="W20" s="799">
        <v>109.76</v>
      </c>
    </row>
    <row r="21" spans="1:23" ht="14.4" customHeight="1" x14ac:dyDescent="0.3">
      <c r="A21" s="876" t="s">
        <v>6134</v>
      </c>
      <c r="B21" s="870">
        <v>17</v>
      </c>
      <c r="C21" s="872">
        <v>116.35</v>
      </c>
      <c r="D21" s="826">
        <v>8.5</v>
      </c>
      <c r="E21" s="863">
        <v>11</v>
      </c>
      <c r="F21" s="864">
        <v>71.260000000000005</v>
      </c>
      <c r="G21" s="798">
        <v>14.7</v>
      </c>
      <c r="H21" s="873">
        <v>4</v>
      </c>
      <c r="I21" s="874">
        <v>24.36</v>
      </c>
      <c r="J21" s="815">
        <v>17.3</v>
      </c>
      <c r="K21" s="866">
        <v>6.5</v>
      </c>
      <c r="L21" s="865">
        <v>5</v>
      </c>
      <c r="M21" s="865">
        <v>46</v>
      </c>
      <c r="N21" s="867">
        <v>15.21</v>
      </c>
      <c r="O21" s="865" t="s">
        <v>6102</v>
      </c>
      <c r="P21" s="868" t="s">
        <v>6135</v>
      </c>
      <c r="Q21" s="869">
        <f t="shared" si="0"/>
        <v>-13</v>
      </c>
      <c r="R21" s="869">
        <f t="shared" si="0"/>
        <v>-91.99</v>
      </c>
      <c r="S21" s="870">
        <f t="shared" si="1"/>
        <v>60.84</v>
      </c>
      <c r="T21" s="870">
        <f t="shared" si="2"/>
        <v>69.2</v>
      </c>
      <c r="U21" s="870">
        <f t="shared" si="3"/>
        <v>8.36</v>
      </c>
      <c r="V21" s="871">
        <f t="shared" si="4"/>
        <v>1.1374095989480604</v>
      </c>
      <c r="W21" s="799">
        <v>31.79</v>
      </c>
    </row>
    <row r="22" spans="1:23" ht="14.4" customHeight="1" x14ac:dyDescent="0.3">
      <c r="A22" s="877" t="s">
        <v>6136</v>
      </c>
      <c r="B22" s="787">
        <v>16</v>
      </c>
      <c r="C22" s="788">
        <v>42.68</v>
      </c>
      <c r="D22" s="789">
        <v>8.5</v>
      </c>
      <c r="E22" s="820">
        <v>18</v>
      </c>
      <c r="F22" s="790">
        <v>63.05</v>
      </c>
      <c r="G22" s="791">
        <v>9.6</v>
      </c>
      <c r="H22" s="792">
        <v>16</v>
      </c>
      <c r="I22" s="790">
        <v>43.57</v>
      </c>
      <c r="J22" s="791">
        <v>9.9</v>
      </c>
      <c r="K22" s="793">
        <v>2.63</v>
      </c>
      <c r="L22" s="792">
        <v>4</v>
      </c>
      <c r="M22" s="792">
        <v>32</v>
      </c>
      <c r="N22" s="794">
        <v>10.59</v>
      </c>
      <c r="O22" s="792" t="s">
        <v>6102</v>
      </c>
      <c r="P22" s="821" t="s">
        <v>6137</v>
      </c>
      <c r="Q22" s="795">
        <f t="shared" si="0"/>
        <v>0</v>
      </c>
      <c r="R22" s="795">
        <f t="shared" si="0"/>
        <v>0.89000000000000057</v>
      </c>
      <c r="S22" s="822">
        <f t="shared" si="1"/>
        <v>169.44</v>
      </c>
      <c r="T22" s="822">
        <f t="shared" si="2"/>
        <v>158.4</v>
      </c>
      <c r="U22" s="822">
        <f t="shared" si="3"/>
        <v>-11.039999999999992</v>
      </c>
      <c r="V22" s="823">
        <f t="shared" si="4"/>
        <v>0.93484419263456098</v>
      </c>
      <c r="W22" s="796">
        <v>19.46</v>
      </c>
    </row>
    <row r="23" spans="1:23" ht="14.4" customHeight="1" x14ac:dyDescent="0.3">
      <c r="A23" s="876" t="s">
        <v>6138</v>
      </c>
      <c r="B23" s="861">
        <v>5</v>
      </c>
      <c r="C23" s="862">
        <v>39.229999999999997</v>
      </c>
      <c r="D23" s="797">
        <v>14.2</v>
      </c>
      <c r="E23" s="863"/>
      <c r="F23" s="864"/>
      <c r="G23" s="798"/>
      <c r="H23" s="865"/>
      <c r="I23" s="864"/>
      <c r="J23" s="798"/>
      <c r="K23" s="866">
        <v>4.87</v>
      </c>
      <c r="L23" s="865">
        <v>5</v>
      </c>
      <c r="M23" s="865">
        <v>49</v>
      </c>
      <c r="N23" s="867">
        <v>16.420000000000002</v>
      </c>
      <c r="O23" s="865" t="s">
        <v>6102</v>
      </c>
      <c r="P23" s="868" t="s">
        <v>6139</v>
      </c>
      <c r="Q23" s="869">
        <f t="shared" si="0"/>
        <v>-5</v>
      </c>
      <c r="R23" s="869">
        <f t="shared" si="0"/>
        <v>-39.229999999999997</v>
      </c>
      <c r="S23" s="870" t="str">
        <f t="shared" si="1"/>
        <v/>
      </c>
      <c r="T23" s="870" t="str">
        <f t="shared" si="2"/>
        <v/>
      </c>
      <c r="U23" s="870" t="str">
        <f t="shared" si="3"/>
        <v/>
      </c>
      <c r="V23" s="871" t="str">
        <f t="shared" si="4"/>
        <v/>
      </c>
      <c r="W23" s="799"/>
    </row>
    <row r="24" spans="1:23" ht="14.4" customHeight="1" x14ac:dyDescent="0.3">
      <c r="A24" s="876" t="s">
        <v>6140</v>
      </c>
      <c r="B24" s="861">
        <v>1</v>
      </c>
      <c r="C24" s="862">
        <v>8.36</v>
      </c>
      <c r="D24" s="797">
        <v>11</v>
      </c>
      <c r="E24" s="863"/>
      <c r="F24" s="864"/>
      <c r="G24" s="798"/>
      <c r="H24" s="865">
        <v>1</v>
      </c>
      <c r="I24" s="864">
        <v>15.82</v>
      </c>
      <c r="J24" s="798">
        <v>5</v>
      </c>
      <c r="K24" s="866">
        <v>8.36</v>
      </c>
      <c r="L24" s="865">
        <v>7</v>
      </c>
      <c r="M24" s="865">
        <v>64</v>
      </c>
      <c r="N24" s="867">
        <v>21.26</v>
      </c>
      <c r="O24" s="865" t="s">
        <v>6102</v>
      </c>
      <c r="P24" s="868" t="s">
        <v>6141</v>
      </c>
      <c r="Q24" s="869">
        <f t="shared" si="0"/>
        <v>0</v>
      </c>
      <c r="R24" s="869">
        <f t="shared" si="0"/>
        <v>7.4600000000000009</v>
      </c>
      <c r="S24" s="870">
        <f t="shared" si="1"/>
        <v>21.26</v>
      </c>
      <c r="T24" s="870">
        <f t="shared" si="2"/>
        <v>5</v>
      </c>
      <c r="U24" s="870">
        <f t="shared" si="3"/>
        <v>-16.260000000000002</v>
      </c>
      <c r="V24" s="871">
        <f t="shared" si="4"/>
        <v>0.23518344308560676</v>
      </c>
      <c r="W24" s="799"/>
    </row>
    <row r="25" spans="1:23" ht="14.4" customHeight="1" x14ac:dyDescent="0.3">
      <c r="A25" s="878" t="s">
        <v>6142</v>
      </c>
      <c r="B25" s="816">
        <v>29</v>
      </c>
      <c r="C25" s="817">
        <v>74.989999999999995</v>
      </c>
      <c r="D25" s="818">
        <v>7.3</v>
      </c>
      <c r="E25" s="830">
        <v>12</v>
      </c>
      <c r="F25" s="805">
        <v>30</v>
      </c>
      <c r="G25" s="806">
        <v>7.7</v>
      </c>
      <c r="H25" s="811">
        <v>23</v>
      </c>
      <c r="I25" s="805">
        <v>60.21</v>
      </c>
      <c r="J25" s="806">
        <v>7.1</v>
      </c>
      <c r="K25" s="810">
        <v>2.1800000000000002</v>
      </c>
      <c r="L25" s="811">
        <v>2</v>
      </c>
      <c r="M25" s="811">
        <v>22</v>
      </c>
      <c r="N25" s="812">
        <v>7.4</v>
      </c>
      <c r="O25" s="811" t="s">
        <v>6102</v>
      </c>
      <c r="P25" s="831" t="s">
        <v>6143</v>
      </c>
      <c r="Q25" s="813">
        <f t="shared" si="0"/>
        <v>-6</v>
      </c>
      <c r="R25" s="813">
        <f t="shared" si="0"/>
        <v>-14.779999999999994</v>
      </c>
      <c r="S25" s="827">
        <f t="shared" si="1"/>
        <v>170.20000000000002</v>
      </c>
      <c r="T25" s="827">
        <f t="shared" si="2"/>
        <v>163.29999999999998</v>
      </c>
      <c r="U25" s="827">
        <f t="shared" si="3"/>
        <v>-6.9000000000000341</v>
      </c>
      <c r="V25" s="832">
        <f t="shared" si="4"/>
        <v>0.95945945945945932</v>
      </c>
      <c r="W25" s="814">
        <v>15.39</v>
      </c>
    </row>
    <row r="26" spans="1:23" ht="14.4" customHeight="1" x14ac:dyDescent="0.3">
      <c r="A26" s="876" t="s">
        <v>6144</v>
      </c>
      <c r="B26" s="861">
        <v>1</v>
      </c>
      <c r="C26" s="862">
        <v>2.54</v>
      </c>
      <c r="D26" s="797">
        <v>9</v>
      </c>
      <c r="E26" s="863"/>
      <c r="F26" s="864"/>
      <c r="G26" s="798"/>
      <c r="H26" s="865"/>
      <c r="I26" s="864"/>
      <c r="J26" s="798"/>
      <c r="K26" s="866">
        <v>2.54</v>
      </c>
      <c r="L26" s="865">
        <v>3</v>
      </c>
      <c r="M26" s="865">
        <v>25</v>
      </c>
      <c r="N26" s="867">
        <v>8.48</v>
      </c>
      <c r="O26" s="865" t="s">
        <v>6102</v>
      </c>
      <c r="P26" s="868" t="s">
        <v>6145</v>
      </c>
      <c r="Q26" s="869">
        <f t="shared" si="0"/>
        <v>-1</v>
      </c>
      <c r="R26" s="869">
        <f t="shared" si="0"/>
        <v>-2.54</v>
      </c>
      <c r="S26" s="870" t="str">
        <f t="shared" si="1"/>
        <v/>
      </c>
      <c r="T26" s="870" t="str">
        <f t="shared" si="2"/>
        <v/>
      </c>
      <c r="U26" s="870" t="str">
        <f t="shared" si="3"/>
        <v/>
      </c>
      <c r="V26" s="871" t="str">
        <f t="shared" si="4"/>
        <v/>
      </c>
      <c r="W26" s="799"/>
    </row>
    <row r="27" spans="1:23" ht="14.4" customHeight="1" x14ac:dyDescent="0.3">
      <c r="A27" s="876" t="s">
        <v>6146</v>
      </c>
      <c r="B27" s="861">
        <v>1</v>
      </c>
      <c r="C27" s="862">
        <v>5.82</v>
      </c>
      <c r="D27" s="797">
        <v>5</v>
      </c>
      <c r="E27" s="863"/>
      <c r="F27" s="864"/>
      <c r="G27" s="798"/>
      <c r="H27" s="865"/>
      <c r="I27" s="864"/>
      <c r="J27" s="798"/>
      <c r="K27" s="866">
        <v>2.95</v>
      </c>
      <c r="L27" s="865">
        <v>3</v>
      </c>
      <c r="M27" s="865">
        <v>28</v>
      </c>
      <c r="N27" s="867">
        <v>9.2899999999999991</v>
      </c>
      <c r="O27" s="865" t="s">
        <v>6102</v>
      </c>
      <c r="P27" s="868" t="s">
        <v>6147</v>
      </c>
      <c r="Q27" s="869">
        <f t="shared" si="0"/>
        <v>-1</v>
      </c>
      <c r="R27" s="869">
        <f t="shared" si="0"/>
        <v>-5.82</v>
      </c>
      <c r="S27" s="870" t="str">
        <f t="shared" si="1"/>
        <v/>
      </c>
      <c r="T27" s="870" t="str">
        <f t="shared" si="2"/>
        <v/>
      </c>
      <c r="U27" s="870" t="str">
        <f t="shared" si="3"/>
        <v/>
      </c>
      <c r="V27" s="871" t="str">
        <f t="shared" si="4"/>
        <v/>
      </c>
      <c r="W27" s="799"/>
    </row>
    <row r="28" spans="1:23" ht="14.4" customHeight="1" x14ac:dyDescent="0.3">
      <c r="A28" s="878" t="s">
        <v>6148</v>
      </c>
      <c r="B28" s="827">
        <v>36</v>
      </c>
      <c r="C28" s="828">
        <v>17.98</v>
      </c>
      <c r="D28" s="829">
        <v>3.4</v>
      </c>
      <c r="E28" s="830">
        <v>26</v>
      </c>
      <c r="F28" s="805">
        <v>12.95</v>
      </c>
      <c r="G28" s="806">
        <v>3.6</v>
      </c>
      <c r="H28" s="807">
        <v>50</v>
      </c>
      <c r="I28" s="808">
        <v>25</v>
      </c>
      <c r="J28" s="809">
        <v>3.2</v>
      </c>
      <c r="K28" s="810">
        <v>0.5</v>
      </c>
      <c r="L28" s="811">
        <v>1</v>
      </c>
      <c r="M28" s="811">
        <v>10</v>
      </c>
      <c r="N28" s="812">
        <v>3.48</v>
      </c>
      <c r="O28" s="811" t="s">
        <v>6102</v>
      </c>
      <c r="P28" s="831" t="s">
        <v>6149</v>
      </c>
      <c r="Q28" s="813">
        <f t="shared" si="0"/>
        <v>14</v>
      </c>
      <c r="R28" s="813">
        <f t="shared" si="0"/>
        <v>7.02</v>
      </c>
      <c r="S28" s="827">
        <f t="shared" si="1"/>
        <v>174</v>
      </c>
      <c r="T28" s="827">
        <f t="shared" si="2"/>
        <v>160</v>
      </c>
      <c r="U28" s="827">
        <f t="shared" si="3"/>
        <v>-14</v>
      </c>
      <c r="V28" s="832">
        <f t="shared" si="4"/>
        <v>0.91954022988505746</v>
      </c>
      <c r="W28" s="814">
        <v>14.72</v>
      </c>
    </row>
    <row r="29" spans="1:23" ht="14.4" customHeight="1" x14ac:dyDescent="0.3">
      <c r="A29" s="876" t="s">
        <v>6150</v>
      </c>
      <c r="B29" s="870">
        <v>1</v>
      </c>
      <c r="C29" s="872">
        <v>0.55000000000000004</v>
      </c>
      <c r="D29" s="826">
        <v>4</v>
      </c>
      <c r="E29" s="863"/>
      <c r="F29" s="864"/>
      <c r="G29" s="798"/>
      <c r="H29" s="873"/>
      <c r="I29" s="874"/>
      <c r="J29" s="803"/>
      <c r="K29" s="866">
        <v>0.55000000000000004</v>
      </c>
      <c r="L29" s="865">
        <v>1</v>
      </c>
      <c r="M29" s="865">
        <v>10</v>
      </c>
      <c r="N29" s="867">
        <v>3.19</v>
      </c>
      <c r="O29" s="865" t="s">
        <v>6102</v>
      </c>
      <c r="P29" s="868" t="s">
        <v>6151</v>
      </c>
      <c r="Q29" s="869">
        <f t="shared" si="0"/>
        <v>-1</v>
      </c>
      <c r="R29" s="869">
        <f t="shared" si="0"/>
        <v>-0.55000000000000004</v>
      </c>
      <c r="S29" s="870" t="str">
        <f t="shared" si="1"/>
        <v/>
      </c>
      <c r="T29" s="870" t="str">
        <f t="shared" si="2"/>
        <v/>
      </c>
      <c r="U29" s="870" t="str">
        <f t="shared" si="3"/>
        <v/>
      </c>
      <c r="V29" s="871" t="str">
        <f t="shared" si="4"/>
        <v/>
      </c>
      <c r="W29" s="799"/>
    </row>
    <row r="30" spans="1:23" ht="14.4" customHeight="1" x14ac:dyDescent="0.3">
      <c r="A30" s="877" t="s">
        <v>6152</v>
      </c>
      <c r="B30" s="787">
        <v>17</v>
      </c>
      <c r="C30" s="788">
        <v>21.68</v>
      </c>
      <c r="D30" s="789">
        <v>5.7</v>
      </c>
      <c r="E30" s="820">
        <v>13</v>
      </c>
      <c r="F30" s="790">
        <v>16.34</v>
      </c>
      <c r="G30" s="791">
        <v>5.4</v>
      </c>
      <c r="H30" s="792">
        <v>8</v>
      </c>
      <c r="I30" s="790">
        <v>11.21</v>
      </c>
      <c r="J30" s="804">
        <v>7.3</v>
      </c>
      <c r="K30" s="793">
        <v>1.26</v>
      </c>
      <c r="L30" s="792">
        <v>2</v>
      </c>
      <c r="M30" s="792">
        <v>21</v>
      </c>
      <c r="N30" s="794">
        <v>6.93</v>
      </c>
      <c r="O30" s="792" t="s">
        <v>6102</v>
      </c>
      <c r="P30" s="821" t="s">
        <v>6153</v>
      </c>
      <c r="Q30" s="795">
        <f t="shared" si="0"/>
        <v>-9</v>
      </c>
      <c r="R30" s="795">
        <f t="shared" si="0"/>
        <v>-10.469999999999999</v>
      </c>
      <c r="S30" s="822">
        <f t="shared" si="1"/>
        <v>55.44</v>
      </c>
      <c r="T30" s="822">
        <f t="shared" si="2"/>
        <v>58.4</v>
      </c>
      <c r="U30" s="822">
        <f t="shared" si="3"/>
        <v>2.9600000000000009</v>
      </c>
      <c r="V30" s="823">
        <f t="shared" si="4"/>
        <v>1.0533910533910533</v>
      </c>
      <c r="W30" s="796">
        <v>22.07</v>
      </c>
    </row>
    <row r="31" spans="1:23" ht="14.4" customHeight="1" x14ac:dyDescent="0.3">
      <c r="A31" s="876" t="s">
        <v>6154</v>
      </c>
      <c r="B31" s="861">
        <v>1</v>
      </c>
      <c r="C31" s="862">
        <v>1.87</v>
      </c>
      <c r="D31" s="797">
        <v>8</v>
      </c>
      <c r="E31" s="863"/>
      <c r="F31" s="864"/>
      <c r="G31" s="798"/>
      <c r="H31" s="865"/>
      <c r="I31" s="864"/>
      <c r="J31" s="798"/>
      <c r="K31" s="866">
        <v>1.85</v>
      </c>
      <c r="L31" s="865">
        <v>4</v>
      </c>
      <c r="M31" s="865">
        <v>37</v>
      </c>
      <c r="N31" s="867">
        <v>12.17</v>
      </c>
      <c r="O31" s="865" t="s">
        <v>6102</v>
      </c>
      <c r="P31" s="868" t="s">
        <v>6155</v>
      </c>
      <c r="Q31" s="869">
        <f t="shared" si="0"/>
        <v>-1</v>
      </c>
      <c r="R31" s="869">
        <f t="shared" si="0"/>
        <v>-1.87</v>
      </c>
      <c r="S31" s="870" t="str">
        <f t="shared" si="1"/>
        <v/>
      </c>
      <c r="T31" s="870" t="str">
        <f t="shared" si="2"/>
        <v/>
      </c>
      <c r="U31" s="870" t="str">
        <f t="shared" si="3"/>
        <v/>
      </c>
      <c r="V31" s="871" t="str">
        <f t="shared" si="4"/>
        <v/>
      </c>
      <c r="W31" s="799"/>
    </row>
    <row r="32" spans="1:23" ht="14.4" customHeight="1" x14ac:dyDescent="0.3">
      <c r="A32" s="877" t="s">
        <v>6156</v>
      </c>
      <c r="B32" s="787">
        <v>1</v>
      </c>
      <c r="C32" s="788">
        <v>0.57999999999999996</v>
      </c>
      <c r="D32" s="789">
        <v>2</v>
      </c>
      <c r="E32" s="820"/>
      <c r="F32" s="790"/>
      <c r="G32" s="791"/>
      <c r="H32" s="792">
        <v>1</v>
      </c>
      <c r="I32" s="790">
        <v>0.57999999999999996</v>
      </c>
      <c r="J32" s="791">
        <v>4</v>
      </c>
      <c r="K32" s="793">
        <v>0.57999999999999996</v>
      </c>
      <c r="L32" s="792">
        <v>2</v>
      </c>
      <c r="M32" s="792">
        <v>19</v>
      </c>
      <c r="N32" s="794">
        <v>6.41</v>
      </c>
      <c r="O32" s="792" t="s">
        <v>6102</v>
      </c>
      <c r="P32" s="821" t="s">
        <v>6157</v>
      </c>
      <c r="Q32" s="795">
        <f t="shared" si="0"/>
        <v>0</v>
      </c>
      <c r="R32" s="795">
        <f t="shared" si="0"/>
        <v>0</v>
      </c>
      <c r="S32" s="822">
        <f t="shared" si="1"/>
        <v>6.41</v>
      </c>
      <c r="T32" s="822">
        <f t="shared" si="2"/>
        <v>4</v>
      </c>
      <c r="U32" s="822">
        <f t="shared" si="3"/>
        <v>-2.41</v>
      </c>
      <c r="V32" s="823">
        <f t="shared" si="4"/>
        <v>0.62402496099843996</v>
      </c>
      <c r="W32" s="796"/>
    </row>
    <row r="33" spans="1:23" ht="14.4" customHeight="1" x14ac:dyDescent="0.3">
      <c r="A33" s="876" t="s">
        <v>6158</v>
      </c>
      <c r="B33" s="861">
        <v>1</v>
      </c>
      <c r="C33" s="862">
        <v>0.69</v>
      </c>
      <c r="D33" s="797">
        <v>2</v>
      </c>
      <c r="E33" s="863"/>
      <c r="F33" s="864"/>
      <c r="G33" s="798"/>
      <c r="H33" s="865"/>
      <c r="I33" s="864"/>
      <c r="J33" s="798"/>
      <c r="K33" s="866">
        <v>1.03</v>
      </c>
      <c r="L33" s="865">
        <v>3</v>
      </c>
      <c r="M33" s="865">
        <v>30</v>
      </c>
      <c r="N33" s="867">
        <v>10.16</v>
      </c>
      <c r="O33" s="865" t="s">
        <v>6102</v>
      </c>
      <c r="P33" s="868" t="s">
        <v>6159</v>
      </c>
      <c r="Q33" s="869">
        <f t="shared" si="0"/>
        <v>-1</v>
      </c>
      <c r="R33" s="869">
        <f t="shared" si="0"/>
        <v>-0.69</v>
      </c>
      <c r="S33" s="870" t="str">
        <f t="shared" si="1"/>
        <v/>
      </c>
      <c r="T33" s="870" t="str">
        <f t="shared" si="2"/>
        <v/>
      </c>
      <c r="U33" s="870" t="str">
        <f t="shared" si="3"/>
        <v/>
      </c>
      <c r="V33" s="871" t="str">
        <f t="shared" si="4"/>
        <v/>
      </c>
      <c r="W33" s="799"/>
    </row>
    <row r="34" spans="1:23" ht="14.4" customHeight="1" x14ac:dyDescent="0.3">
      <c r="A34" s="877" t="s">
        <v>6160</v>
      </c>
      <c r="B34" s="822">
        <v>6</v>
      </c>
      <c r="C34" s="824">
        <v>3.64</v>
      </c>
      <c r="D34" s="825">
        <v>4.7</v>
      </c>
      <c r="E34" s="800">
        <v>8</v>
      </c>
      <c r="F34" s="801">
        <v>5.03</v>
      </c>
      <c r="G34" s="802">
        <v>8.1</v>
      </c>
      <c r="H34" s="792">
        <v>3</v>
      </c>
      <c r="I34" s="790">
        <v>1.82</v>
      </c>
      <c r="J34" s="791">
        <v>2.7</v>
      </c>
      <c r="K34" s="793">
        <v>0.61</v>
      </c>
      <c r="L34" s="792">
        <v>2</v>
      </c>
      <c r="M34" s="792">
        <v>22</v>
      </c>
      <c r="N34" s="794">
        <v>7.44</v>
      </c>
      <c r="O34" s="792" t="s">
        <v>6102</v>
      </c>
      <c r="P34" s="821" t="s">
        <v>6161</v>
      </c>
      <c r="Q34" s="795">
        <f t="shared" si="0"/>
        <v>-3</v>
      </c>
      <c r="R34" s="795">
        <f t="shared" si="0"/>
        <v>-1.82</v>
      </c>
      <c r="S34" s="822">
        <f t="shared" si="1"/>
        <v>22.32</v>
      </c>
      <c r="T34" s="822">
        <f t="shared" si="2"/>
        <v>8.1000000000000014</v>
      </c>
      <c r="U34" s="822">
        <f t="shared" si="3"/>
        <v>-14.219999999999999</v>
      </c>
      <c r="V34" s="823">
        <f t="shared" si="4"/>
        <v>0.36290322580645168</v>
      </c>
      <c r="W34" s="796"/>
    </row>
    <row r="35" spans="1:23" ht="14.4" customHeight="1" x14ac:dyDescent="0.3">
      <c r="A35" s="876" t="s">
        <v>6162</v>
      </c>
      <c r="B35" s="870"/>
      <c r="C35" s="872"/>
      <c r="D35" s="826"/>
      <c r="E35" s="873">
        <v>1</v>
      </c>
      <c r="F35" s="874">
        <v>0.97</v>
      </c>
      <c r="G35" s="803">
        <v>5</v>
      </c>
      <c r="H35" s="865"/>
      <c r="I35" s="864"/>
      <c r="J35" s="798"/>
      <c r="K35" s="866">
        <v>0.97</v>
      </c>
      <c r="L35" s="865">
        <v>4</v>
      </c>
      <c r="M35" s="865">
        <v>35</v>
      </c>
      <c r="N35" s="867">
        <v>11.68</v>
      </c>
      <c r="O35" s="865" t="s">
        <v>6102</v>
      </c>
      <c r="P35" s="868" t="s">
        <v>6163</v>
      </c>
      <c r="Q35" s="869">
        <f t="shared" si="0"/>
        <v>0</v>
      </c>
      <c r="R35" s="869">
        <f t="shared" si="0"/>
        <v>0</v>
      </c>
      <c r="S35" s="870" t="str">
        <f t="shared" si="1"/>
        <v/>
      </c>
      <c r="T35" s="870" t="str">
        <f t="shared" si="2"/>
        <v/>
      </c>
      <c r="U35" s="870" t="str">
        <f t="shared" si="3"/>
        <v/>
      </c>
      <c r="V35" s="871" t="str">
        <f t="shared" si="4"/>
        <v/>
      </c>
      <c r="W35" s="799"/>
    </row>
    <row r="36" spans="1:23" ht="14.4" customHeight="1" x14ac:dyDescent="0.3">
      <c r="A36" s="877" t="s">
        <v>6164</v>
      </c>
      <c r="B36" s="822">
        <v>9</v>
      </c>
      <c r="C36" s="824">
        <v>9.4700000000000006</v>
      </c>
      <c r="D36" s="825">
        <v>5.6</v>
      </c>
      <c r="E36" s="800">
        <v>7</v>
      </c>
      <c r="F36" s="801">
        <v>7.44</v>
      </c>
      <c r="G36" s="802">
        <v>6.1</v>
      </c>
      <c r="H36" s="792">
        <v>7</v>
      </c>
      <c r="I36" s="790">
        <v>7.45</v>
      </c>
      <c r="J36" s="791">
        <v>5.4</v>
      </c>
      <c r="K36" s="793">
        <v>1.1200000000000001</v>
      </c>
      <c r="L36" s="792">
        <v>3</v>
      </c>
      <c r="M36" s="792">
        <v>28</v>
      </c>
      <c r="N36" s="794">
        <v>9.43</v>
      </c>
      <c r="O36" s="792" t="s">
        <v>6102</v>
      </c>
      <c r="P36" s="821" t="s">
        <v>6165</v>
      </c>
      <c r="Q36" s="795">
        <f t="shared" si="0"/>
        <v>-2</v>
      </c>
      <c r="R36" s="795">
        <f t="shared" si="0"/>
        <v>-2.0200000000000005</v>
      </c>
      <c r="S36" s="822">
        <f t="shared" si="1"/>
        <v>66.009999999999991</v>
      </c>
      <c r="T36" s="822">
        <f t="shared" si="2"/>
        <v>37.800000000000004</v>
      </c>
      <c r="U36" s="822">
        <f t="shared" si="3"/>
        <v>-28.209999999999987</v>
      </c>
      <c r="V36" s="823">
        <f t="shared" si="4"/>
        <v>0.57264050901378594</v>
      </c>
      <c r="W36" s="796">
        <v>1.57</v>
      </c>
    </row>
    <row r="37" spans="1:23" ht="14.4" customHeight="1" x14ac:dyDescent="0.3">
      <c r="A37" s="876" t="s">
        <v>6166</v>
      </c>
      <c r="B37" s="870">
        <v>1</v>
      </c>
      <c r="C37" s="872">
        <v>1.51</v>
      </c>
      <c r="D37" s="826">
        <v>4</v>
      </c>
      <c r="E37" s="873">
        <v>2</v>
      </c>
      <c r="F37" s="874">
        <v>2.27</v>
      </c>
      <c r="G37" s="803">
        <v>5.5</v>
      </c>
      <c r="H37" s="865"/>
      <c r="I37" s="864"/>
      <c r="J37" s="798"/>
      <c r="K37" s="866">
        <v>1.51</v>
      </c>
      <c r="L37" s="865">
        <v>4</v>
      </c>
      <c r="M37" s="865">
        <v>37</v>
      </c>
      <c r="N37" s="867">
        <v>12.32</v>
      </c>
      <c r="O37" s="865" t="s">
        <v>6102</v>
      </c>
      <c r="P37" s="868" t="s">
        <v>6167</v>
      </c>
      <c r="Q37" s="869">
        <f t="shared" si="0"/>
        <v>-1</v>
      </c>
      <c r="R37" s="869">
        <f t="shared" si="0"/>
        <v>-1.51</v>
      </c>
      <c r="S37" s="870" t="str">
        <f t="shared" si="1"/>
        <v/>
      </c>
      <c r="T37" s="870" t="str">
        <f t="shared" si="2"/>
        <v/>
      </c>
      <c r="U37" s="870" t="str">
        <f t="shared" si="3"/>
        <v/>
      </c>
      <c r="V37" s="871" t="str">
        <f t="shared" si="4"/>
        <v/>
      </c>
      <c r="W37" s="799"/>
    </row>
    <row r="38" spans="1:23" ht="14.4" customHeight="1" x14ac:dyDescent="0.3">
      <c r="A38" s="876" t="s">
        <v>6168</v>
      </c>
      <c r="B38" s="870">
        <v>1</v>
      </c>
      <c r="C38" s="872">
        <v>3.16</v>
      </c>
      <c r="D38" s="826">
        <v>22</v>
      </c>
      <c r="E38" s="873">
        <v>2</v>
      </c>
      <c r="F38" s="874">
        <v>3.26</v>
      </c>
      <c r="G38" s="803">
        <v>3</v>
      </c>
      <c r="H38" s="865"/>
      <c r="I38" s="864"/>
      <c r="J38" s="798"/>
      <c r="K38" s="866">
        <v>2.15</v>
      </c>
      <c r="L38" s="865">
        <v>4</v>
      </c>
      <c r="M38" s="865">
        <v>39</v>
      </c>
      <c r="N38" s="867">
        <v>13.16</v>
      </c>
      <c r="O38" s="865" t="s">
        <v>6102</v>
      </c>
      <c r="P38" s="868" t="s">
        <v>6169</v>
      </c>
      <c r="Q38" s="869">
        <f t="shared" si="0"/>
        <v>-1</v>
      </c>
      <c r="R38" s="869">
        <f t="shared" si="0"/>
        <v>-3.16</v>
      </c>
      <c r="S38" s="870" t="str">
        <f t="shared" si="1"/>
        <v/>
      </c>
      <c r="T38" s="870" t="str">
        <f t="shared" si="2"/>
        <v/>
      </c>
      <c r="U38" s="870" t="str">
        <f t="shared" si="3"/>
        <v/>
      </c>
      <c r="V38" s="871" t="str">
        <f t="shared" si="4"/>
        <v/>
      </c>
      <c r="W38" s="799"/>
    </row>
    <row r="39" spans="1:23" ht="14.4" customHeight="1" x14ac:dyDescent="0.3">
      <c r="A39" s="877" t="s">
        <v>6170</v>
      </c>
      <c r="B39" s="822"/>
      <c r="C39" s="824"/>
      <c r="D39" s="825"/>
      <c r="E39" s="800">
        <v>2</v>
      </c>
      <c r="F39" s="801">
        <v>1.54</v>
      </c>
      <c r="G39" s="802">
        <v>4</v>
      </c>
      <c r="H39" s="792">
        <v>1</v>
      </c>
      <c r="I39" s="790">
        <v>0.77</v>
      </c>
      <c r="J39" s="791">
        <v>3</v>
      </c>
      <c r="K39" s="793">
        <v>0.77</v>
      </c>
      <c r="L39" s="792">
        <v>3</v>
      </c>
      <c r="M39" s="792">
        <v>28</v>
      </c>
      <c r="N39" s="794">
        <v>9.17</v>
      </c>
      <c r="O39" s="792" t="s">
        <v>6102</v>
      </c>
      <c r="P39" s="821" t="s">
        <v>6171</v>
      </c>
      <c r="Q39" s="795">
        <f t="shared" si="0"/>
        <v>1</v>
      </c>
      <c r="R39" s="795">
        <f t="shared" si="0"/>
        <v>0.77</v>
      </c>
      <c r="S39" s="822">
        <f t="shared" si="1"/>
        <v>9.17</v>
      </c>
      <c r="T39" s="822">
        <f t="shared" si="2"/>
        <v>3</v>
      </c>
      <c r="U39" s="822">
        <f t="shared" si="3"/>
        <v>-6.17</v>
      </c>
      <c r="V39" s="823">
        <f t="shared" si="4"/>
        <v>0.32715376226826609</v>
      </c>
      <c r="W39" s="796"/>
    </row>
    <row r="40" spans="1:23" ht="14.4" customHeight="1" x14ac:dyDescent="0.3">
      <c r="A40" s="877" t="s">
        <v>6172</v>
      </c>
      <c r="B40" s="822">
        <v>2</v>
      </c>
      <c r="C40" s="824">
        <v>0.99</v>
      </c>
      <c r="D40" s="825">
        <v>3</v>
      </c>
      <c r="E40" s="820">
        <v>1</v>
      </c>
      <c r="F40" s="790">
        <v>0.57999999999999996</v>
      </c>
      <c r="G40" s="791">
        <v>4</v>
      </c>
      <c r="H40" s="800">
        <v>2</v>
      </c>
      <c r="I40" s="801">
        <v>2.61</v>
      </c>
      <c r="J40" s="802">
        <v>3.5</v>
      </c>
      <c r="K40" s="793">
        <v>0.57999999999999996</v>
      </c>
      <c r="L40" s="792">
        <v>3</v>
      </c>
      <c r="M40" s="792">
        <v>23</v>
      </c>
      <c r="N40" s="794">
        <v>7.73</v>
      </c>
      <c r="O40" s="792" t="s">
        <v>6102</v>
      </c>
      <c r="P40" s="821" t="s">
        <v>6173</v>
      </c>
      <c r="Q40" s="795">
        <f t="shared" si="0"/>
        <v>0</v>
      </c>
      <c r="R40" s="795">
        <f t="shared" si="0"/>
        <v>1.6199999999999999</v>
      </c>
      <c r="S40" s="822">
        <f t="shared" si="1"/>
        <v>15.46</v>
      </c>
      <c r="T40" s="822">
        <f t="shared" si="2"/>
        <v>7</v>
      </c>
      <c r="U40" s="822">
        <f t="shared" si="3"/>
        <v>-8.4600000000000009</v>
      </c>
      <c r="V40" s="823">
        <f t="shared" si="4"/>
        <v>0.45278137128072443</v>
      </c>
      <c r="W40" s="796"/>
    </row>
    <row r="41" spans="1:23" ht="14.4" customHeight="1" x14ac:dyDescent="0.3">
      <c r="A41" s="876" t="s">
        <v>6174</v>
      </c>
      <c r="B41" s="870"/>
      <c r="C41" s="872"/>
      <c r="D41" s="826"/>
      <c r="E41" s="863">
        <v>1</v>
      </c>
      <c r="F41" s="864">
        <v>0.68</v>
      </c>
      <c r="G41" s="798">
        <v>3</v>
      </c>
      <c r="H41" s="873"/>
      <c r="I41" s="874"/>
      <c r="J41" s="803"/>
      <c r="K41" s="866">
        <v>0.68</v>
      </c>
      <c r="L41" s="865">
        <v>3</v>
      </c>
      <c r="M41" s="865">
        <v>28</v>
      </c>
      <c r="N41" s="867">
        <v>9.24</v>
      </c>
      <c r="O41" s="865" t="s">
        <v>6102</v>
      </c>
      <c r="P41" s="868" t="s">
        <v>6175</v>
      </c>
      <c r="Q41" s="869">
        <f t="shared" si="0"/>
        <v>0</v>
      </c>
      <c r="R41" s="869">
        <f t="shared" si="0"/>
        <v>0</v>
      </c>
      <c r="S41" s="870" t="str">
        <f t="shared" si="1"/>
        <v/>
      </c>
      <c r="T41" s="870" t="str">
        <f t="shared" si="2"/>
        <v/>
      </c>
      <c r="U41" s="870" t="str">
        <f t="shared" si="3"/>
        <v/>
      </c>
      <c r="V41" s="871" t="str">
        <f t="shared" si="4"/>
        <v/>
      </c>
      <c r="W41" s="799"/>
    </row>
    <row r="42" spans="1:23" ht="14.4" customHeight="1" x14ac:dyDescent="0.3">
      <c r="A42" s="878" t="s">
        <v>6176</v>
      </c>
      <c r="B42" s="827">
        <v>6</v>
      </c>
      <c r="C42" s="828">
        <v>3</v>
      </c>
      <c r="D42" s="829">
        <v>3.5</v>
      </c>
      <c r="E42" s="807">
        <v>5</v>
      </c>
      <c r="F42" s="808">
        <v>2.44</v>
      </c>
      <c r="G42" s="809">
        <v>3</v>
      </c>
      <c r="H42" s="811">
        <v>3</v>
      </c>
      <c r="I42" s="805">
        <v>1.47</v>
      </c>
      <c r="J42" s="806">
        <v>2</v>
      </c>
      <c r="K42" s="810">
        <v>0.49</v>
      </c>
      <c r="L42" s="811">
        <v>2</v>
      </c>
      <c r="M42" s="811">
        <v>22</v>
      </c>
      <c r="N42" s="812">
        <v>7.22</v>
      </c>
      <c r="O42" s="811" t="s">
        <v>6102</v>
      </c>
      <c r="P42" s="831" t="s">
        <v>6177</v>
      </c>
      <c r="Q42" s="813">
        <f t="shared" si="0"/>
        <v>-3</v>
      </c>
      <c r="R42" s="813">
        <f t="shared" si="0"/>
        <v>-1.53</v>
      </c>
      <c r="S42" s="827">
        <f t="shared" si="1"/>
        <v>21.66</v>
      </c>
      <c r="T42" s="827">
        <f t="shared" si="2"/>
        <v>6</v>
      </c>
      <c r="U42" s="827">
        <f t="shared" si="3"/>
        <v>-15.66</v>
      </c>
      <c r="V42" s="832">
        <f t="shared" si="4"/>
        <v>0.2770083102493075</v>
      </c>
      <c r="W42" s="814"/>
    </row>
    <row r="43" spans="1:23" ht="14.4" customHeight="1" x14ac:dyDescent="0.3">
      <c r="A43" s="876" t="s">
        <v>6178</v>
      </c>
      <c r="B43" s="870"/>
      <c r="C43" s="872"/>
      <c r="D43" s="826"/>
      <c r="E43" s="873">
        <v>1</v>
      </c>
      <c r="F43" s="874">
        <v>0.55000000000000004</v>
      </c>
      <c r="G43" s="803">
        <v>11</v>
      </c>
      <c r="H43" s="865"/>
      <c r="I43" s="864"/>
      <c r="J43" s="798"/>
      <c r="K43" s="866">
        <v>0.55000000000000004</v>
      </c>
      <c r="L43" s="865">
        <v>3</v>
      </c>
      <c r="M43" s="865">
        <v>25</v>
      </c>
      <c r="N43" s="867">
        <v>8.48</v>
      </c>
      <c r="O43" s="865" t="s">
        <v>6102</v>
      </c>
      <c r="P43" s="868" t="s">
        <v>6179</v>
      </c>
      <c r="Q43" s="869">
        <f t="shared" si="0"/>
        <v>0</v>
      </c>
      <c r="R43" s="869">
        <f t="shared" si="0"/>
        <v>0</v>
      </c>
      <c r="S43" s="870" t="str">
        <f t="shared" si="1"/>
        <v/>
      </c>
      <c r="T43" s="870" t="str">
        <f t="shared" si="2"/>
        <v/>
      </c>
      <c r="U43" s="870" t="str">
        <f t="shared" si="3"/>
        <v/>
      </c>
      <c r="V43" s="871" t="str">
        <f t="shared" si="4"/>
        <v/>
      </c>
      <c r="W43" s="799"/>
    </row>
    <row r="44" spans="1:23" ht="14.4" customHeight="1" x14ac:dyDescent="0.3">
      <c r="A44" s="877" t="s">
        <v>6180</v>
      </c>
      <c r="B44" s="787">
        <v>2</v>
      </c>
      <c r="C44" s="788">
        <v>1.31</v>
      </c>
      <c r="D44" s="789">
        <v>1.5</v>
      </c>
      <c r="E44" s="820"/>
      <c r="F44" s="790"/>
      <c r="G44" s="791"/>
      <c r="H44" s="792"/>
      <c r="I44" s="790"/>
      <c r="J44" s="791"/>
      <c r="K44" s="793">
        <v>1.51</v>
      </c>
      <c r="L44" s="792">
        <v>4</v>
      </c>
      <c r="M44" s="792">
        <v>36</v>
      </c>
      <c r="N44" s="794">
        <v>11.99</v>
      </c>
      <c r="O44" s="792" t="s">
        <v>6102</v>
      </c>
      <c r="P44" s="821" t="s">
        <v>6181</v>
      </c>
      <c r="Q44" s="795">
        <f t="shared" si="0"/>
        <v>-2</v>
      </c>
      <c r="R44" s="795">
        <f t="shared" si="0"/>
        <v>-1.31</v>
      </c>
      <c r="S44" s="822" t="str">
        <f t="shared" si="1"/>
        <v/>
      </c>
      <c r="T44" s="822" t="str">
        <f t="shared" si="2"/>
        <v/>
      </c>
      <c r="U44" s="822" t="str">
        <f t="shared" si="3"/>
        <v/>
      </c>
      <c r="V44" s="823" t="str">
        <f t="shared" si="4"/>
        <v/>
      </c>
      <c r="W44" s="796"/>
    </row>
    <row r="45" spans="1:23" ht="14.4" customHeight="1" x14ac:dyDescent="0.3">
      <c r="A45" s="876" t="s">
        <v>6182</v>
      </c>
      <c r="B45" s="861"/>
      <c r="C45" s="862"/>
      <c r="D45" s="797"/>
      <c r="E45" s="863">
        <v>1</v>
      </c>
      <c r="F45" s="864">
        <v>2.0499999999999998</v>
      </c>
      <c r="G45" s="798">
        <v>9</v>
      </c>
      <c r="H45" s="865"/>
      <c r="I45" s="864"/>
      <c r="J45" s="798"/>
      <c r="K45" s="866">
        <v>2.0499999999999998</v>
      </c>
      <c r="L45" s="865">
        <v>6</v>
      </c>
      <c r="M45" s="865">
        <v>51</v>
      </c>
      <c r="N45" s="867">
        <v>16.89</v>
      </c>
      <c r="O45" s="865" t="s">
        <v>6102</v>
      </c>
      <c r="P45" s="868" t="s">
        <v>6183</v>
      </c>
      <c r="Q45" s="869">
        <f t="shared" si="0"/>
        <v>0</v>
      </c>
      <c r="R45" s="869">
        <f t="shared" si="0"/>
        <v>0</v>
      </c>
      <c r="S45" s="870" t="str">
        <f t="shared" si="1"/>
        <v/>
      </c>
      <c r="T45" s="870" t="str">
        <f t="shared" si="2"/>
        <v/>
      </c>
      <c r="U45" s="870" t="str">
        <f t="shared" si="3"/>
        <v/>
      </c>
      <c r="V45" s="871" t="str">
        <f t="shared" si="4"/>
        <v/>
      </c>
      <c r="W45" s="799"/>
    </row>
    <row r="46" spans="1:23" ht="14.4" customHeight="1" x14ac:dyDescent="0.3">
      <c r="A46" s="878" t="s">
        <v>6184</v>
      </c>
      <c r="B46" s="816">
        <v>1</v>
      </c>
      <c r="C46" s="817">
        <v>0.46</v>
      </c>
      <c r="D46" s="818">
        <v>2</v>
      </c>
      <c r="E46" s="830"/>
      <c r="F46" s="805"/>
      <c r="G46" s="806"/>
      <c r="H46" s="811"/>
      <c r="I46" s="805"/>
      <c r="J46" s="806"/>
      <c r="K46" s="810">
        <v>0.46</v>
      </c>
      <c r="L46" s="811">
        <v>1</v>
      </c>
      <c r="M46" s="811">
        <v>13</v>
      </c>
      <c r="N46" s="812">
        <v>4.22</v>
      </c>
      <c r="O46" s="811" t="s">
        <v>6102</v>
      </c>
      <c r="P46" s="831" t="s">
        <v>6185</v>
      </c>
      <c r="Q46" s="813">
        <f t="shared" si="0"/>
        <v>-1</v>
      </c>
      <c r="R46" s="813">
        <f t="shared" si="0"/>
        <v>-0.46</v>
      </c>
      <c r="S46" s="827" t="str">
        <f t="shared" si="1"/>
        <v/>
      </c>
      <c r="T46" s="827" t="str">
        <f t="shared" si="2"/>
        <v/>
      </c>
      <c r="U46" s="827" t="str">
        <f t="shared" si="3"/>
        <v/>
      </c>
      <c r="V46" s="832" t="str">
        <f t="shared" si="4"/>
        <v/>
      </c>
      <c r="W46" s="814"/>
    </row>
    <row r="47" spans="1:23" ht="14.4" customHeight="1" x14ac:dyDescent="0.3">
      <c r="A47" s="877" t="s">
        <v>6186</v>
      </c>
      <c r="B47" s="822">
        <v>33</v>
      </c>
      <c r="C47" s="824">
        <v>25.85</v>
      </c>
      <c r="D47" s="825">
        <v>5.5</v>
      </c>
      <c r="E47" s="820">
        <v>42</v>
      </c>
      <c r="F47" s="790">
        <v>32.880000000000003</v>
      </c>
      <c r="G47" s="791">
        <v>6.6</v>
      </c>
      <c r="H47" s="800">
        <v>53</v>
      </c>
      <c r="I47" s="801">
        <v>41.74</v>
      </c>
      <c r="J47" s="802">
        <v>6</v>
      </c>
      <c r="K47" s="793">
        <v>0.77</v>
      </c>
      <c r="L47" s="792">
        <v>2</v>
      </c>
      <c r="M47" s="792">
        <v>21</v>
      </c>
      <c r="N47" s="794">
        <v>7.06</v>
      </c>
      <c r="O47" s="792" t="s">
        <v>6102</v>
      </c>
      <c r="P47" s="821" t="s">
        <v>6187</v>
      </c>
      <c r="Q47" s="795">
        <f t="shared" si="0"/>
        <v>20</v>
      </c>
      <c r="R47" s="795">
        <f t="shared" si="0"/>
        <v>15.89</v>
      </c>
      <c r="S47" s="822">
        <f t="shared" si="1"/>
        <v>374.18</v>
      </c>
      <c r="T47" s="822">
        <f t="shared" si="2"/>
        <v>318</v>
      </c>
      <c r="U47" s="822">
        <f t="shared" si="3"/>
        <v>-56.180000000000007</v>
      </c>
      <c r="V47" s="823">
        <f t="shared" si="4"/>
        <v>0.84985835694050993</v>
      </c>
      <c r="W47" s="796">
        <v>42.16</v>
      </c>
    </row>
    <row r="48" spans="1:23" ht="14.4" customHeight="1" x14ac:dyDescent="0.3">
      <c r="A48" s="876" t="s">
        <v>6188</v>
      </c>
      <c r="B48" s="870">
        <v>6</v>
      </c>
      <c r="C48" s="872">
        <v>7.56</v>
      </c>
      <c r="D48" s="826">
        <v>7.5</v>
      </c>
      <c r="E48" s="863">
        <v>8</v>
      </c>
      <c r="F48" s="864">
        <v>10.25</v>
      </c>
      <c r="G48" s="798">
        <v>8</v>
      </c>
      <c r="H48" s="873">
        <v>13</v>
      </c>
      <c r="I48" s="874">
        <v>15.99</v>
      </c>
      <c r="J48" s="803">
        <v>7.1</v>
      </c>
      <c r="K48" s="866">
        <v>1.26</v>
      </c>
      <c r="L48" s="865">
        <v>3</v>
      </c>
      <c r="M48" s="865">
        <v>31</v>
      </c>
      <c r="N48" s="867">
        <v>10.3</v>
      </c>
      <c r="O48" s="865" t="s">
        <v>6102</v>
      </c>
      <c r="P48" s="868" t="s">
        <v>6189</v>
      </c>
      <c r="Q48" s="869">
        <f t="shared" si="0"/>
        <v>7</v>
      </c>
      <c r="R48" s="869">
        <f t="shared" si="0"/>
        <v>8.43</v>
      </c>
      <c r="S48" s="870">
        <f t="shared" si="1"/>
        <v>133.9</v>
      </c>
      <c r="T48" s="870">
        <f t="shared" si="2"/>
        <v>92.3</v>
      </c>
      <c r="U48" s="870">
        <f t="shared" si="3"/>
        <v>-41.600000000000009</v>
      </c>
      <c r="V48" s="871">
        <f t="shared" si="4"/>
        <v>0.68932038834951448</v>
      </c>
      <c r="W48" s="799">
        <v>9.1199999999999992</v>
      </c>
    </row>
    <row r="49" spans="1:23" ht="14.4" customHeight="1" x14ac:dyDescent="0.3">
      <c r="A49" s="876" t="s">
        <v>6190</v>
      </c>
      <c r="B49" s="870">
        <v>3</v>
      </c>
      <c r="C49" s="872">
        <v>5.65</v>
      </c>
      <c r="D49" s="826">
        <v>7.7</v>
      </c>
      <c r="E49" s="863">
        <v>2</v>
      </c>
      <c r="F49" s="864">
        <v>3.94</v>
      </c>
      <c r="G49" s="798">
        <v>4</v>
      </c>
      <c r="H49" s="873">
        <v>4</v>
      </c>
      <c r="I49" s="874">
        <v>7.89</v>
      </c>
      <c r="J49" s="803">
        <v>4.3</v>
      </c>
      <c r="K49" s="866">
        <v>2.2400000000000002</v>
      </c>
      <c r="L49" s="865">
        <v>4</v>
      </c>
      <c r="M49" s="865">
        <v>36</v>
      </c>
      <c r="N49" s="867">
        <v>11.91</v>
      </c>
      <c r="O49" s="865" t="s">
        <v>6102</v>
      </c>
      <c r="P49" s="868" t="s">
        <v>6191</v>
      </c>
      <c r="Q49" s="869">
        <f t="shared" si="0"/>
        <v>1</v>
      </c>
      <c r="R49" s="869">
        <f t="shared" si="0"/>
        <v>2.2399999999999993</v>
      </c>
      <c r="S49" s="870">
        <f t="shared" si="1"/>
        <v>47.64</v>
      </c>
      <c r="T49" s="870">
        <f t="shared" si="2"/>
        <v>17.2</v>
      </c>
      <c r="U49" s="870">
        <f t="shared" si="3"/>
        <v>-30.44</v>
      </c>
      <c r="V49" s="871">
        <f t="shared" si="4"/>
        <v>0.36104114189756503</v>
      </c>
      <c r="W49" s="799"/>
    </row>
    <row r="50" spans="1:23" ht="14.4" customHeight="1" x14ac:dyDescent="0.3">
      <c r="A50" s="877" t="s">
        <v>6192</v>
      </c>
      <c r="B50" s="822"/>
      <c r="C50" s="824"/>
      <c r="D50" s="825"/>
      <c r="E50" s="800">
        <v>1</v>
      </c>
      <c r="F50" s="801">
        <v>0.24</v>
      </c>
      <c r="G50" s="802">
        <v>2</v>
      </c>
      <c r="H50" s="792"/>
      <c r="I50" s="790"/>
      <c r="J50" s="791"/>
      <c r="K50" s="793">
        <v>0.24</v>
      </c>
      <c r="L50" s="792">
        <v>1</v>
      </c>
      <c r="M50" s="792">
        <v>9</v>
      </c>
      <c r="N50" s="794">
        <v>3.06</v>
      </c>
      <c r="O50" s="792" t="s">
        <v>6102</v>
      </c>
      <c r="P50" s="821" t="s">
        <v>6193</v>
      </c>
      <c r="Q50" s="795">
        <f t="shared" si="0"/>
        <v>0</v>
      </c>
      <c r="R50" s="795">
        <f t="shared" si="0"/>
        <v>0</v>
      </c>
      <c r="S50" s="822" t="str">
        <f t="shared" si="1"/>
        <v/>
      </c>
      <c r="T50" s="822" t="str">
        <f t="shared" si="2"/>
        <v/>
      </c>
      <c r="U50" s="822" t="str">
        <f t="shared" si="3"/>
        <v/>
      </c>
      <c r="V50" s="823" t="str">
        <f t="shared" si="4"/>
        <v/>
      </c>
      <c r="W50" s="796"/>
    </row>
    <row r="51" spans="1:23" ht="14.4" customHeight="1" x14ac:dyDescent="0.3">
      <c r="A51" s="878" t="s">
        <v>6194</v>
      </c>
      <c r="B51" s="827">
        <v>13</v>
      </c>
      <c r="C51" s="828">
        <v>4.91</v>
      </c>
      <c r="D51" s="829">
        <v>5</v>
      </c>
      <c r="E51" s="830">
        <v>14</v>
      </c>
      <c r="F51" s="805">
        <v>5.38</v>
      </c>
      <c r="G51" s="806">
        <v>4.4000000000000004</v>
      </c>
      <c r="H51" s="807">
        <v>21</v>
      </c>
      <c r="I51" s="808">
        <v>8.01</v>
      </c>
      <c r="J51" s="809">
        <v>3.3</v>
      </c>
      <c r="K51" s="810">
        <v>0.37</v>
      </c>
      <c r="L51" s="811">
        <v>1</v>
      </c>
      <c r="M51" s="811">
        <v>12</v>
      </c>
      <c r="N51" s="812">
        <v>4.16</v>
      </c>
      <c r="O51" s="811" t="s">
        <v>6102</v>
      </c>
      <c r="P51" s="831" t="s">
        <v>6195</v>
      </c>
      <c r="Q51" s="813">
        <f t="shared" si="0"/>
        <v>8</v>
      </c>
      <c r="R51" s="813">
        <f t="shared" si="0"/>
        <v>3.0999999999999996</v>
      </c>
      <c r="S51" s="827">
        <f t="shared" si="1"/>
        <v>87.36</v>
      </c>
      <c r="T51" s="827">
        <f t="shared" si="2"/>
        <v>69.3</v>
      </c>
      <c r="U51" s="827">
        <f t="shared" si="3"/>
        <v>-18.060000000000002</v>
      </c>
      <c r="V51" s="832">
        <f t="shared" si="4"/>
        <v>0.79326923076923073</v>
      </c>
      <c r="W51" s="814">
        <v>8.68</v>
      </c>
    </row>
    <row r="52" spans="1:23" ht="14.4" customHeight="1" x14ac:dyDescent="0.3">
      <c r="A52" s="878" t="s">
        <v>6196</v>
      </c>
      <c r="B52" s="816">
        <v>2</v>
      </c>
      <c r="C52" s="817">
        <v>2.2000000000000002</v>
      </c>
      <c r="D52" s="818">
        <v>6.5</v>
      </c>
      <c r="E52" s="830"/>
      <c r="F52" s="805"/>
      <c r="G52" s="806"/>
      <c r="H52" s="811">
        <v>1</v>
      </c>
      <c r="I52" s="805">
        <v>1.28</v>
      </c>
      <c r="J52" s="806">
        <v>6</v>
      </c>
      <c r="K52" s="810">
        <v>1.1000000000000001</v>
      </c>
      <c r="L52" s="811">
        <v>2</v>
      </c>
      <c r="M52" s="811">
        <v>21</v>
      </c>
      <c r="N52" s="812">
        <v>7.13</v>
      </c>
      <c r="O52" s="811" t="s">
        <v>6102</v>
      </c>
      <c r="P52" s="831" t="s">
        <v>6197</v>
      </c>
      <c r="Q52" s="813">
        <f t="shared" si="0"/>
        <v>-1</v>
      </c>
      <c r="R52" s="813">
        <f t="shared" si="0"/>
        <v>-0.92000000000000015</v>
      </c>
      <c r="S52" s="827">
        <f t="shared" si="1"/>
        <v>7.13</v>
      </c>
      <c r="T52" s="827">
        <f t="shared" si="2"/>
        <v>6</v>
      </c>
      <c r="U52" s="827">
        <f t="shared" si="3"/>
        <v>-1.1299999999999999</v>
      </c>
      <c r="V52" s="832">
        <f t="shared" si="4"/>
        <v>0.84151472650771386</v>
      </c>
      <c r="W52" s="814"/>
    </row>
    <row r="53" spans="1:23" ht="14.4" customHeight="1" x14ac:dyDescent="0.3">
      <c r="A53" s="877" t="s">
        <v>6198</v>
      </c>
      <c r="B53" s="822"/>
      <c r="C53" s="824"/>
      <c r="D53" s="825"/>
      <c r="E53" s="820"/>
      <c r="F53" s="790"/>
      <c r="G53" s="791"/>
      <c r="H53" s="800">
        <v>1</v>
      </c>
      <c r="I53" s="801">
        <v>1.51</v>
      </c>
      <c r="J53" s="804">
        <v>20</v>
      </c>
      <c r="K53" s="793">
        <v>1.05</v>
      </c>
      <c r="L53" s="792">
        <v>4</v>
      </c>
      <c r="M53" s="792">
        <v>34</v>
      </c>
      <c r="N53" s="794">
        <v>11.31</v>
      </c>
      <c r="O53" s="792" t="s">
        <v>6102</v>
      </c>
      <c r="P53" s="821" t="s">
        <v>6199</v>
      </c>
      <c r="Q53" s="795">
        <f t="shared" si="0"/>
        <v>1</v>
      </c>
      <c r="R53" s="795">
        <f t="shared" si="0"/>
        <v>1.51</v>
      </c>
      <c r="S53" s="822">
        <f t="shared" si="1"/>
        <v>11.31</v>
      </c>
      <c r="T53" s="822">
        <f t="shared" si="2"/>
        <v>20</v>
      </c>
      <c r="U53" s="822">
        <f t="shared" si="3"/>
        <v>8.69</v>
      </c>
      <c r="V53" s="823">
        <f t="shared" si="4"/>
        <v>1.7683465959328029</v>
      </c>
      <c r="W53" s="796">
        <v>8.69</v>
      </c>
    </row>
    <row r="54" spans="1:23" ht="14.4" customHeight="1" x14ac:dyDescent="0.3">
      <c r="A54" s="878" t="s">
        <v>6200</v>
      </c>
      <c r="B54" s="827"/>
      <c r="C54" s="828"/>
      <c r="D54" s="829"/>
      <c r="E54" s="830">
        <v>1</v>
      </c>
      <c r="F54" s="805">
        <v>4.2</v>
      </c>
      <c r="G54" s="806">
        <v>4</v>
      </c>
      <c r="H54" s="807">
        <v>1</v>
      </c>
      <c r="I54" s="808">
        <v>5.61</v>
      </c>
      <c r="J54" s="809">
        <v>5</v>
      </c>
      <c r="K54" s="810">
        <v>2.04</v>
      </c>
      <c r="L54" s="811">
        <v>3</v>
      </c>
      <c r="M54" s="811">
        <v>24</v>
      </c>
      <c r="N54" s="812">
        <v>8.15</v>
      </c>
      <c r="O54" s="811" t="s">
        <v>6102</v>
      </c>
      <c r="P54" s="831" t="s">
        <v>6201</v>
      </c>
      <c r="Q54" s="813">
        <f t="shared" si="0"/>
        <v>1</v>
      </c>
      <c r="R54" s="813">
        <f t="shared" si="0"/>
        <v>5.61</v>
      </c>
      <c r="S54" s="827">
        <f t="shared" si="1"/>
        <v>8.15</v>
      </c>
      <c r="T54" s="827">
        <f t="shared" si="2"/>
        <v>5</v>
      </c>
      <c r="U54" s="827">
        <f t="shared" si="3"/>
        <v>-3.1500000000000004</v>
      </c>
      <c r="V54" s="832">
        <f t="shared" si="4"/>
        <v>0.61349693251533743</v>
      </c>
      <c r="W54" s="814"/>
    </row>
    <row r="55" spans="1:23" ht="14.4" customHeight="1" x14ac:dyDescent="0.3">
      <c r="A55" s="878" t="s">
        <v>6202</v>
      </c>
      <c r="B55" s="827"/>
      <c r="C55" s="828"/>
      <c r="D55" s="829"/>
      <c r="E55" s="807">
        <v>3</v>
      </c>
      <c r="F55" s="808">
        <v>1.39</v>
      </c>
      <c r="G55" s="809">
        <v>3</v>
      </c>
      <c r="H55" s="811">
        <v>1</v>
      </c>
      <c r="I55" s="805">
        <v>0.46</v>
      </c>
      <c r="J55" s="806">
        <v>3</v>
      </c>
      <c r="K55" s="810">
        <v>0.46</v>
      </c>
      <c r="L55" s="811">
        <v>2</v>
      </c>
      <c r="M55" s="811">
        <v>20</v>
      </c>
      <c r="N55" s="812">
        <v>6.7</v>
      </c>
      <c r="O55" s="811" t="s">
        <v>6102</v>
      </c>
      <c r="P55" s="831" t="s">
        <v>6203</v>
      </c>
      <c r="Q55" s="813">
        <f t="shared" si="0"/>
        <v>1</v>
      </c>
      <c r="R55" s="813">
        <f t="shared" si="0"/>
        <v>0.46</v>
      </c>
      <c r="S55" s="827">
        <f t="shared" si="1"/>
        <v>6.7</v>
      </c>
      <c r="T55" s="827">
        <f t="shared" si="2"/>
        <v>3</v>
      </c>
      <c r="U55" s="827">
        <f t="shared" si="3"/>
        <v>-3.7</v>
      </c>
      <c r="V55" s="832">
        <f t="shared" si="4"/>
        <v>0.44776119402985076</v>
      </c>
      <c r="W55" s="814"/>
    </row>
    <row r="56" spans="1:23" ht="14.4" customHeight="1" x14ac:dyDescent="0.3">
      <c r="A56" s="876" t="s">
        <v>6204</v>
      </c>
      <c r="B56" s="870">
        <v>1</v>
      </c>
      <c r="C56" s="872">
        <v>0.59</v>
      </c>
      <c r="D56" s="826">
        <v>3</v>
      </c>
      <c r="E56" s="873"/>
      <c r="F56" s="874"/>
      <c r="G56" s="803"/>
      <c r="H56" s="865"/>
      <c r="I56" s="864"/>
      <c r="J56" s="798"/>
      <c r="K56" s="866">
        <v>0.59</v>
      </c>
      <c r="L56" s="865">
        <v>3</v>
      </c>
      <c r="M56" s="865">
        <v>28</v>
      </c>
      <c r="N56" s="867">
        <v>9.18</v>
      </c>
      <c r="O56" s="865" t="s">
        <v>6102</v>
      </c>
      <c r="P56" s="868" t="s">
        <v>6205</v>
      </c>
      <c r="Q56" s="869">
        <f t="shared" si="0"/>
        <v>-1</v>
      </c>
      <c r="R56" s="869">
        <f t="shared" si="0"/>
        <v>-0.59</v>
      </c>
      <c r="S56" s="870" t="str">
        <f t="shared" si="1"/>
        <v/>
      </c>
      <c r="T56" s="870" t="str">
        <f t="shared" si="2"/>
        <v/>
      </c>
      <c r="U56" s="870" t="str">
        <f t="shared" si="3"/>
        <v/>
      </c>
      <c r="V56" s="871" t="str">
        <f t="shared" si="4"/>
        <v/>
      </c>
      <c r="W56" s="799"/>
    </row>
    <row r="57" spans="1:23" ht="14.4" customHeight="1" x14ac:dyDescent="0.3">
      <c r="A57" s="877" t="s">
        <v>6206</v>
      </c>
      <c r="B57" s="822">
        <v>343</v>
      </c>
      <c r="C57" s="824">
        <v>1577.29</v>
      </c>
      <c r="D57" s="825">
        <v>7.2</v>
      </c>
      <c r="E57" s="820">
        <v>349</v>
      </c>
      <c r="F57" s="790">
        <v>1587.63</v>
      </c>
      <c r="G57" s="791">
        <v>6.8</v>
      </c>
      <c r="H57" s="800">
        <v>359</v>
      </c>
      <c r="I57" s="801">
        <v>1637.2</v>
      </c>
      <c r="J57" s="802">
        <v>7</v>
      </c>
      <c r="K57" s="793">
        <v>4.79</v>
      </c>
      <c r="L57" s="792">
        <v>3</v>
      </c>
      <c r="M57" s="792">
        <v>28</v>
      </c>
      <c r="N57" s="794">
        <v>9.4</v>
      </c>
      <c r="O57" s="792" t="s">
        <v>6102</v>
      </c>
      <c r="P57" s="821" t="s">
        <v>6207</v>
      </c>
      <c r="Q57" s="795">
        <f t="shared" si="0"/>
        <v>16</v>
      </c>
      <c r="R57" s="795">
        <f t="shared" si="0"/>
        <v>59.910000000000082</v>
      </c>
      <c r="S57" s="822">
        <f t="shared" si="1"/>
        <v>3374.6</v>
      </c>
      <c r="T57" s="822">
        <f t="shared" si="2"/>
        <v>2513</v>
      </c>
      <c r="U57" s="822">
        <f t="shared" si="3"/>
        <v>-861.59999999999991</v>
      </c>
      <c r="V57" s="823">
        <f t="shared" si="4"/>
        <v>0.74468085106382986</v>
      </c>
      <c r="W57" s="796">
        <v>237.97</v>
      </c>
    </row>
    <row r="58" spans="1:23" ht="14.4" customHeight="1" x14ac:dyDescent="0.3">
      <c r="A58" s="876" t="s">
        <v>6208</v>
      </c>
      <c r="B58" s="870">
        <v>33</v>
      </c>
      <c r="C58" s="872">
        <v>172.41</v>
      </c>
      <c r="D58" s="826">
        <v>8.8000000000000007</v>
      </c>
      <c r="E58" s="863">
        <v>26</v>
      </c>
      <c r="F58" s="864">
        <v>131.93</v>
      </c>
      <c r="G58" s="798">
        <v>9.3000000000000007</v>
      </c>
      <c r="H58" s="873">
        <v>28</v>
      </c>
      <c r="I58" s="874">
        <v>136.58000000000001</v>
      </c>
      <c r="J58" s="803">
        <v>5.8</v>
      </c>
      <c r="K58" s="866">
        <v>5.25</v>
      </c>
      <c r="L58" s="865">
        <v>3</v>
      </c>
      <c r="M58" s="865">
        <v>31</v>
      </c>
      <c r="N58" s="867">
        <v>10.27</v>
      </c>
      <c r="O58" s="865" t="s">
        <v>6102</v>
      </c>
      <c r="P58" s="868" t="s">
        <v>6209</v>
      </c>
      <c r="Q58" s="869">
        <f t="shared" si="0"/>
        <v>-5</v>
      </c>
      <c r="R58" s="869">
        <f t="shared" si="0"/>
        <v>-35.829999999999984</v>
      </c>
      <c r="S58" s="870">
        <f t="shared" si="1"/>
        <v>287.56</v>
      </c>
      <c r="T58" s="870">
        <f t="shared" si="2"/>
        <v>162.4</v>
      </c>
      <c r="U58" s="870">
        <f t="shared" si="3"/>
        <v>-125.16</v>
      </c>
      <c r="V58" s="871">
        <f t="shared" si="4"/>
        <v>0.56475170399221031</v>
      </c>
      <c r="W58" s="799">
        <v>4.2</v>
      </c>
    </row>
    <row r="59" spans="1:23" ht="14.4" customHeight="1" x14ac:dyDescent="0.3">
      <c r="A59" s="876" t="s">
        <v>6210</v>
      </c>
      <c r="B59" s="870">
        <v>2</v>
      </c>
      <c r="C59" s="872">
        <v>11.86</v>
      </c>
      <c r="D59" s="826">
        <v>12.5</v>
      </c>
      <c r="E59" s="863">
        <v>1</v>
      </c>
      <c r="F59" s="864">
        <v>5.93</v>
      </c>
      <c r="G59" s="798">
        <v>5</v>
      </c>
      <c r="H59" s="873">
        <v>1</v>
      </c>
      <c r="I59" s="874">
        <v>5.93</v>
      </c>
      <c r="J59" s="803">
        <v>5</v>
      </c>
      <c r="K59" s="866">
        <v>5.93</v>
      </c>
      <c r="L59" s="865">
        <v>4</v>
      </c>
      <c r="M59" s="865">
        <v>34</v>
      </c>
      <c r="N59" s="867">
        <v>11.48</v>
      </c>
      <c r="O59" s="865" t="s">
        <v>6102</v>
      </c>
      <c r="P59" s="868" t="s">
        <v>6211</v>
      </c>
      <c r="Q59" s="869">
        <f t="shared" si="0"/>
        <v>-1</v>
      </c>
      <c r="R59" s="869">
        <f t="shared" si="0"/>
        <v>-5.93</v>
      </c>
      <c r="S59" s="870">
        <f t="shared" si="1"/>
        <v>11.48</v>
      </c>
      <c r="T59" s="870">
        <f t="shared" si="2"/>
        <v>5</v>
      </c>
      <c r="U59" s="870">
        <f t="shared" si="3"/>
        <v>-6.48</v>
      </c>
      <c r="V59" s="871">
        <f t="shared" si="4"/>
        <v>0.43554006968641112</v>
      </c>
      <c r="W59" s="799"/>
    </row>
    <row r="60" spans="1:23" ht="14.4" customHeight="1" x14ac:dyDescent="0.3">
      <c r="A60" s="877" t="s">
        <v>6212</v>
      </c>
      <c r="B60" s="787">
        <v>3</v>
      </c>
      <c r="C60" s="788">
        <v>7.49</v>
      </c>
      <c r="D60" s="789">
        <v>5.7</v>
      </c>
      <c r="E60" s="820">
        <v>3</v>
      </c>
      <c r="F60" s="790">
        <v>8.0399999999999991</v>
      </c>
      <c r="G60" s="791">
        <v>8.6999999999999993</v>
      </c>
      <c r="H60" s="792">
        <v>4</v>
      </c>
      <c r="I60" s="790">
        <v>8.5399999999999991</v>
      </c>
      <c r="J60" s="791">
        <v>5.5</v>
      </c>
      <c r="K60" s="793">
        <v>2.68</v>
      </c>
      <c r="L60" s="792">
        <v>4</v>
      </c>
      <c r="M60" s="792">
        <v>33</v>
      </c>
      <c r="N60" s="794">
        <v>11.16</v>
      </c>
      <c r="O60" s="792" t="s">
        <v>6102</v>
      </c>
      <c r="P60" s="821" t="s">
        <v>6213</v>
      </c>
      <c r="Q60" s="795">
        <f t="shared" si="0"/>
        <v>1</v>
      </c>
      <c r="R60" s="795">
        <f t="shared" si="0"/>
        <v>1.0499999999999989</v>
      </c>
      <c r="S60" s="822">
        <f t="shared" si="1"/>
        <v>44.64</v>
      </c>
      <c r="T60" s="822">
        <f t="shared" si="2"/>
        <v>22</v>
      </c>
      <c r="U60" s="822">
        <f t="shared" si="3"/>
        <v>-22.64</v>
      </c>
      <c r="V60" s="823">
        <f t="shared" si="4"/>
        <v>0.49283154121863798</v>
      </c>
      <c r="W60" s="796"/>
    </row>
    <row r="61" spans="1:23" ht="14.4" customHeight="1" x14ac:dyDescent="0.3">
      <c r="A61" s="876" t="s">
        <v>6214</v>
      </c>
      <c r="B61" s="861">
        <v>3</v>
      </c>
      <c r="C61" s="862">
        <v>23.02</v>
      </c>
      <c r="D61" s="797">
        <v>3.7</v>
      </c>
      <c r="E61" s="863"/>
      <c r="F61" s="864"/>
      <c r="G61" s="798"/>
      <c r="H61" s="865"/>
      <c r="I61" s="864"/>
      <c r="J61" s="798"/>
      <c r="K61" s="866">
        <v>2.68</v>
      </c>
      <c r="L61" s="865">
        <v>4</v>
      </c>
      <c r="M61" s="865">
        <v>33</v>
      </c>
      <c r="N61" s="867">
        <v>11.16</v>
      </c>
      <c r="O61" s="865" t="s">
        <v>6102</v>
      </c>
      <c r="P61" s="868" t="s">
        <v>6215</v>
      </c>
      <c r="Q61" s="869">
        <f t="shared" si="0"/>
        <v>-3</v>
      </c>
      <c r="R61" s="869">
        <f t="shared" si="0"/>
        <v>-23.02</v>
      </c>
      <c r="S61" s="870" t="str">
        <f t="shared" si="1"/>
        <v/>
      </c>
      <c r="T61" s="870" t="str">
        <f t="shared" si="2"/>
        <v/>
      </c>
      <c r="U61" s="870" t="str">
        <f t="shared" si="3"/>
        <v/>
      </c>
      <c r="V61" s="871" t="str">
        <f t="shared" si="4"/>
        <v/>
      </c>
      <c r="W61" s="799"/>
    </row>
    <row r="62" spans="1:23" ht="14.4" customHeight="1" x14ac:dyDescent="0.3">
      <c r="A62" s="876" t="s">
        <v>6216</v>
      </c>
      <c r="B62" s="861"/>
      <c r="C62" s="862"/>
      <c r="D62" s="797"/>
      <c r="E62" s="863">
        <v>1</v>
      </c>
      <c r="F62" s="864">
        <v>4.72</v>
      </c>
      <c r="G62" s="798">
        <v>4</v>
      </c>
      <c r="H62" s="865"/>
      <c r="I62" s="864"/>
      <c r="J62" s="798"/>
      <c r="K62" s="866">
        <v>5.77</v>
      </c>
      <c r="L62" s="865">
        <v>5</v>
      </c>
      <c r="M62" s="865">
        <v>43</v>
      </c>
      <c r="N62" s="867">
        <v>14.42</v>
      </c>
      <c r="O62" s="865" t="s">
        <v>6102</v>
      </c>
      <c r="P62" s="868" t="s">
        <v>6217</v>
      </c>
      <c r="Q62" s="869">
        <f t="shared" si="0"/>
        <v>0</v>
      </c>
      <c r="R62" s="869">
        <f t="shared" si="0"/>
        <v>0</v>
      </c>
      <c r="S62" s="870" t="str">
        <f t="shared" si="1"/>
        <v/>
      </c>
      <c r="T62" s="870" t="str">
        <f t="shared" si="2"/>
        <v/>
      </c>
      <c r="U62" s="870" t="str">
        <f t="shared" si="3"/>
        <v/>
      </c>
      <c r="V62" s="871" t="str">
        <f t="shared" si="4"/>
        <v/>
      </c>
      <c r="W62" s="799"/>
    </row>
    <row r="63" spans="1:23" ht="14.4" customHeight="1" x14ac:dyDescent="0.3">
      <c r="A63" s="877" t="s">
        <v>6218</v>
      </c>
      <c r="B63" s="822">
        <v>265</v>
      </c>
      <c r="C63" s="824">
        <v>409.19</v>
      </c>
      <c r="D63" s="825">
        <v>7</v>
      </c>
      <c r="E63" s="820">
        <v>279</v>
      </c>
      <c r="F63" s="790">
        <v>430.7</v>
      </c>
      <c r="G63" s="791">
        <v>6.3</v>
      </c>
      <c r="H63" s="800">
        <v>335</v>
      </c>
      <c r="I63" s="801">
        <v>518.96</v>
      </c>
      <c r="J63" s="802">
        <v>6.2</v>
      </c>
      <c r="K63" s="793">
        <v>1.54</v>
      </c>
      <c r="L63" s="792">
        <v>3</v>
      </c>
      <c r="M63" s="792">
        <v>25</v>
      </c>
      <c r="N63" s="794">
        <v>8.41</v>
      </c>
      <c r="O63" s="792" t="s">
        <v>6102</v>
      </c>
      <c r="P63" s="821" t="s">
        <v>6219</v>
      </c>
      <c r="Q63" s="795">
        <f t="shared" si="0"/>
        <v>70</v>
      </c>
      <c r="R63" s="795">
        <f t="shared" si="0"/>
        <v>109.77000000000004</v>
      </c>
      <c r="S63" s="822">
        <f t="shared" si="1"/>
        <v>2817.35</v>
      </c>
      <c r="T63" s="822">
        <f t="shared" si="2"/>
        <v>2077</v>
      </c>
      <c r="U63" s="822">
        <f t="shared" si="3"/>
        <v>-740.34999999999991</v>
      </c>
      <c r="V63" s="823">
        <f t="shared" si="4"/>
        <v>0.73721759809750298</v>
      </c>
      <c r="W63" s="796">
        <v>135.32</v>
      </c>
    </row>
    <row r="64" spans="1:23" ht="14.4" customHeight="1" x14ac:dyDescent="0.3">
      <c r="A64" s="876" t="s">
        <v>6220</v>
      </c>
      <c r="B64" s="870">
        <v>6</v>
      </c>
      <c r="C64" s="872">
        <v>16.350000000000001</v>
      </c>
      <c r="D64" s="826">
        <v>14.8</v>
      </c>
      <c r="E64" s="863">
        <v>6</v>
      </c>
      <c r="F64" s="864">
        <v>15.55</v>
      </c>
      <c r="G64" s="798">
        <v>16.7</v>
      </c>
      <c r="H64" s="873"/>
      <c r="I64" s="874"/>
      <c r="J64" s="803"/>
      <c r="K64" s="866">
        <v>2.14</v>
      </c>
      <c r="L64" s="865">
        <v>3</v>
      </c>
      <c r="M64" s="865">
        <v>29</v>
      </c>
      <c r="N64" s="867">
        <v>9.76</v>
      </c>
      <c r="O64" s="865" t="s">
        <v>6102</v>
      </c>
      <c r="P64" s="868" t="s">
        <v>6221</v>
      </c>
      <c r="Q64" s="869">
        <f t="shared" si="0"/>
        <v>-6</v>
      </c>
      <c r="R64" s="869">
        <f t="shared" si="0"/>
        <v>-16.350000000000001</v>
      </c>
      <c r="S64" s="870" t="str">
        <f t="shared" si="1"/>
        <v/>
      </c>
      <c r="T64" s="870" t="str">
        <f t="shared" si="2"/>
        <v/>
      </c>
      <c r="U64" s="870" t="str">
        <f t="shared" si="3"/>
        <v/>
      </c>
      <c r="V64" s="871" t="str">
        <f t="shared" si="4"/>
        <v/>
      </c>
      <c r="W64" s="799"/>
    </row>
    <row r="65" spans="1:23" ht="14.4" customHeight="1" x14ac:dyDescent="0.3">
      <c r="A65" s="878" t="s">
        <v>6222</v>
      </c>
      <c r="B65" s="827"/>
      <c r="C65" s="828"/>
      <c r="D65" s="829"/>
      <c r="E65" s="807">
        <v>1</v>
      </c>
      <c r="F65" s="808">
        <v>0.5</v>
      </c>
      <c r="G65" s="809">
        <v>10</v>
      </c>
      <c r="H65" s="811"/>
      <c r="I65" s="805"/>
      <c r="J65" s="806"/>
      <c r="K65" s="810">
        <v>0.5</v>
      </c>
      <c r="L65" s="811">
        <v>1</v>
      </c>
      <c r="M65" s="811">
        <v>13</v>
      </c>
      <c r="N65" s="812">
        <v>4.3</v>
      </c>
      <c r="O65" s="811" t="s">
        <v>6102</v>
      </c>
      <c r="P65" s="831" t="s">
        <v>6223</v>
      </c>
      <c r="Q65" s="813">
        <f t="shared" si="0"/>
        <v>0</v>
      </c>
      <c r="R65" s="813">
        <f t="shared" si="0"/>
        <v>0</v>
      </c>
      <c r="S65" s="827" t="str">
        <f t="shared" si="1"/>
        <v/>
      </c>
      <c r="T65" s="827" t="str">
        <f t="shared" si="2"/>
        <v/>
      </c>
      <c r="U65" s="827" t="str">
        <f t="shared" si="3"/>
        <v/>
      </c>
      <c r="V65" s="832" t="str">
        <f t="shared" si="4"/>
        <v/>
      </c>
      <c r="W65" s="814"/>
    </row>
    <row r="66" spans="1:23" ht="14.4" customHeight="1" x14ac:dyDescent="0.3">
      <c r="A66" s="878" t="s">
        <v>6224</v>
      </c>
      <c r="B66" s="827">
        <v>2</v>
      </c>
      <c r="C66" s="828">
        <v>1.1000000000000001</v>
      </c>
      <c r="D66" s="829">
        <v>5</v>
      </c>
      <c r="E66" s="807">
        <v>9</v>
      </c>
      <c r="F66" s="808">
        <v>4.96</v>
      </c>
      <c r="G66" s="809">
        <v>4.0999999999999996</v>
      </c>
      <c r="H66" s="811">
        <v>2</v>
      </c>
      <c r="I66" s="805">
        <v>1.1000000000000001</v>
      </c>
      <c r="J66" s="806">
        <v>2.5</v>
      </c>
      <c r="K66" s="810">
        <v>0.55000000000000004</v>
      </c>
      <c r="L66" s="811">
        <v>1</v>
      </c>
      <c r="M66" s="811">
        <v>13</v>
      </c>
      <c r="N66" s="812">
        <v>4.3099999999999996</v>
      </c>
      <c r="O66" s="811" t="s">
        <v>6102</v>
      </c>
      <c r="P66" s="831" t="s">
        <v>6225</v>
      </c>
      <c r="Q66" s="813">
        <f t="shared" si="0"/>
        <v>0</v>
      </c>
      <c r="R66" s="813">
        <f t="shared" si="0"/>
        <v>0</v>
      </c>
      <c r="S66" s="827">
        <f t="shared" si="1"/>
        <v>8.6199999999999992</v>
      </c>
      <c r="T66" s="827">
        <f t="shared" si="2"/>
        <v>5</v>
      </c>
      <c r="U66" s="827">
        <f t="shared" si="3"/>
        <v>-3.6199999999999992</v>
      </c>
      <c r="V66" s="832">
        <f t="shared" si="4"/>
        <v>0.58004640371229699</v>
      </c>
      <c r="W66" s="814"/>
    </row>
    <row r="67" spans="1:23" ht="14.4" customHeight="1" x14ac:dyDescent="0.3">
      <c r="A67" s="877" t="s">
        <v>6226</v>
      </c>
      <c r="B67" s="822"/>
      <c r="C67" s="824"/>
      <c r="D67" s="825"/>
      <c r="E67" s="820"/>
      <c r="F67" s="790"/>
      <c r="G67" s="791"/>
      <c r="H67" s="800">
        <v>1</v>
      </c>
      <c r="I67" s="801">
        <v>0.39</v>
      </c>
      <c r="J67" s="802">
        <v>2</v>
      </c>
      <c r="K67" s="793">
        <v>0.57999999999999996</v>
      </c>
      <c r="L67" s="792">
        <v>3</v>
      </c>
      <c r="M67" s="792">
        <v>26</v>
      </c>
      <c r="N67" s="794">
        <v>8.74</v>
      </c>
      <c r="O67" s="792" t="s">
        <v>6102</v>
      </c>
      <c r="P67" s="821" t="s">
        <v>6227</v>
      </c>
      <c r="Q67" s="795">
        <f t="shared" si="0"/>
        <v>1</v>
      </c>
      <c r="R67" s="795">
        <f t="shared" si="0"/>
        <v>0.39</v>
      </c>
      <c r="S67" s="822">
        <f t="shared" si="1"/>
        <v>8.74</v>
      </c>
      <c r="T67" s="822">
        <f t="shared" si="2"/>
        <v>2</v>
      </c>
      <c r="U67" s="822">
        <f t="shared" si="3"/>
        <v>-6.74</v>
      </c>
      <c r="V67" s="823">
        <f t="shared" si="4"/>
        <v>0.22883295194508008</v>
      </c>
      <c r="W67" s="796"/>
    </row>
    <row r="68" spans="1:23" ht="14.4" customHeight="1" x14ac:dyDescent="0.3">
      <c r="A68" s="878" t="s">
        <v>6228</v>
      </c>
      <c r="B68" s="827"/>
      <c r="C68" s="828"/>
      <c r="D68" s="829"/>
      <c r="E68" s="807">
        <v>1</v>
      </c>
      <c r="F68" s="808">
        <v>0.92</v>
      </c>
      <c r="G68" s="809">
        <v>7</v>
      </c>
      <c r="H68" s="811"/>
      <c r="I68" s="805"/>
      <c r="J68" s="806"/>
      <c r="K68" s="810">
        <v>0.92</v>
      </c>
      <c r="L68" s="811">
        <v>3</v>
      </c>
      <c r="M68" s="811">
        <v>25</v>
      </c>
      <c r="N68" s="812">
        <v>8.48</v>
      </c>
      <c r="O68" s="811" t="s">
        <v>6102</v>
      </c>
      <c r="P68" s="831" t="s">
        <v>6229</v>
      </c>
      <c r="Q68" s="813">
        <f t="shared" si="0"/>
        <v>0</v>
      </c>
      <c r="R68" s="813">
        <f t="shared" si="0"/>
        <v>0</v>
      </c>
      <c r="S68" s="827" t="str">
        <f t="shared" si="1"/>
        <v/>
      </c>
      <c r="T68" s="827" t="str">
        <f t="shared" si="2"/>
        <v/>
      </c>
      <c r="U68" s="827" t="str">
        <f t="shared" si="3"/>
        <v/>
      </c>
      <c r="V68" s="832" t="str">
        <f t="shared" si="4"/>
        <v/>
      </c>
      <c r="W68" s="814"/>
    </row>
    <row r="69" spans="1:23" ht="14.4" customHeight="1" x14ac:dyDescent="0.3">
      <c r="A69" s="877" t="s">
        <v>6230</v>
      </c>
      <c r="B69" s="822">
        <v>43</v>
      </c>
      <c r="C69" s="824">
        <v>19.100000000000001</v>
      </c>
      <c r="D69" s="825">
        <v>4.5999999999999996</v>
      </c>
      <c r="E69" s="820">
        <v>47</v>
      </c>
      <c r="F69" s="790">
        <v>21.18</v>
      </c>
      <c r="G69" s="791">
        <v>3.9</v>
      </c>
      <c r="H69" s="800">
        <v>59</v>
      </c>
      <c r="I69" s="801">
        <v>26.49</v>
      </c>
      <c r="J69" s="802">
        <v>3.8</v>
      </c>
      <c r="K69" s="793">
        <v>0.45</v>
      </c>
      <c r="L69" s="792">
        <v>2</v>
      </c>
      <c r="M69" s="792">
        <v>21</v>
      </c>
      <c r="N69" s="794">
        <v>7.12</v>
      </c>
      <c r="O69" s="792" t="s">
        <v>6102</v>
      </c>
      <c r="P69" s="821" t="s">
        <v>6231</v>
      </c>
      <c r="Q69" s="795">
        <f t="shared" si="0"/>
        <v>16</v>
      </c>
      <c r="R69" s="795">
        <f t="shared" si="0"/>
        <v>7.389999999999997</v>
      </c>
      <c r="S69" s="822">
        <f t="shared" si="1"/>
        <v>420.08</v>
      </c>
      <c r="T69" s="822">
        <f t="shared" si="2"/>
        <v>224.2</v>
      </c>
      <c r="U69" s="822">
        <f t="shared" si="3"/>
        <v>-195.88</v>
      </c>
      <c r="V69" s="823">
        <f t="shared" si="4"/>
        <v>0.5337078651685393</v>
      </c>
      <c r="W69" s="796">
        <v>11.29</v>
      </c>
    </row>
    <row r="70" spans="1:23" ht="14.4" customHeight="1" x14ac:dyDescent="0.3">
      <c r="A70" s="876" t="s">
        <v>6232</v>
      </c>
      <c r="B70" s="870">
        <v>2</v>
      </c>
      <c r="C70" s="872">
        <v>1.05</v>
      </c>
      <c r="D70" s="826">
        <v>4.5</v>
      </c>
      <c r="E70" s="863">
        <v>2</v>
      </c>
      <c r="F70" s="864">
        <v>1.05</v>
      </c>
      <c r="G70" s="798">
        <v>9.5</v>
      </c>
      <c r="H70" s="873"/>
      <c r="I70" s="874"/>
      <c r="J70" s="803"/>
      <c r="K70" s="866">
        <v>0.52</v>
      </c>
      <c r="L70" s="865">
        <v>3</v>
      </c>
      <c r="M70" s="865">
        <v>25</v>
      </c>
      <c r="N70" s="867">
        <v>8.18</v>
      </c>
      <c r="O70" s="865" t="s">
        <v>6102</v>
      </c>
      <c r="P70" s="868" t="s">
        <v>6233</v>
      </c>
      <c r="Q70" s="869">
        <f t="shared" ref="Q70:R110" si="5">H70-B70</f>
        <v>-2</v>
      </c>
      <c r="R70" s="869">
        <f t="shared" si="5"/>
        <v>-1.05</v>
      </c>
      <c r="S70" s="870" t="str">
        <f t="shared" ref="S70:S110" si="6">IF(H70=0,"",H70*N70)</f>
        <v/>
      </c>
      <c r="T70" s="870" t="str">
        <f t="shared" ref="T70:T110" si="7">IF(H70=0,"",H70*J70)</f>
        <v/>
      </c>
      <c r="U70" s="870" t="str">
        <f t="shared" ref="U70:U110" si="8">IF(H70=0,"",T70-S70)</f>
        <v/>
      </c>
      <c r="V70" s="871" t="str">
        <f t="shared" ref="V70:V110" si="9">IF(H70=0,"",T70/S70)</f>
        <v/>
      </c>
      <c r="W70" s="799"/>
    </row>
    <row r="71" spans="1:23" ht="14.4" customHeight="1" x14ac:dyDescent="0.3">
      <c r="A71" s="878" t="s">
        <v>6234</v>
      </c>
      <c r="B71" s="827"/>
      <c r="C71" s="828"/>
      <c r="D71" s="829"/>
      <c r="E71" s="830"/>
      <c r="F71" s="805"/>
      <c r="G71" s="806"/>
      <c r="H71" s="807">
        <v>2</v>
      </c>
      <c r="I71" s="808">
        <v>0.68</v>
      </c>
      <c r="J71" s="809">
        <v>2.5</v>
      </c>
      <c r="K71" s="810">
        <v>0.34</v>
      </c>
      <c r="L71" s="811">
        <v>1</v>
      </c>
      <c r="M71" s="811">
        <v>13</v>
      </c>
      <c r="N71" s="812">
        <v>4.3600000000000003</v>
      </c>
      <c r="O71" s="811" t="s">
        <v>6102</v>
      </c>
      <c r="P71" s="831" t="s">
        <v>6235</v>
      </c>
      <c r="Q71" s="813">
        <f t="shared" si="5"/>
        <v>2</v>
      </c>
      <c r="R71" s="813">
        <f t="shared" si="5"/>
        <v>0.68</v>
      </c>
      <c r="S71" s="827">
        <f t="shared" si="6"/>
        <v>8.7200000000000006</v>
      </c>
      <c r="T71" s="827">
        <f t="shared" si="7"/>
        <v>5</v>
      </c>
      <c r="U71" s="827">
        <f t="shared" si="8"/>
        <v>-3.7200000000000006</v>
      </c>
      <c r="V71" s="832">
        <f t="shared" si="9"/>
        <v>0.57339449541284404</v>
      </c>
      <c r="W71" s="814"/>
    </row>
    <row r="72" spans="1:23" ht="14.4" customHeight="1" x14ac:dyDescent="0.3">
      <c r="A72" s="877" t="s">
        <v>6236</v>
      </c>
      <c r="B72" s="787">
        <v>11</v>
      </c>
      <c r="C72" s="788">
        <v>5.62</v>
      </c>
      <c r="D72" s="789">
        <v>7</v>
      </c>
      <c r="E72" s="820">
        <v>5</v>
      </c>
      <c r="F72" s="790">
        <v>4.42</v>
      </c>
      <c r="G72" s="791">
        <v>6.4</v>
      </c>
      <c r="H72" s="792">
        <v>7</v>
      </c>
      <c r="I72" s="790">
        <v>5.16</v>
      </c>
      <c r="J72" s="804">
        <v>9.1</v>
      </c>
      <c r="K72" s="793">
        <v>0.46</v>
      </c>
      <c r="L72" s="792">
        <v>2</v>
      </c>
      <c r="M72" s="792">
        <v>15</v>
      </c>
      <c r="N72" s="794">
        <v>4.87</v>
      </c>
      <c r="O72" s="792" t="s">
        <v>6102</v>
      </c>
      <c r="P72" s="821" t="s">
        <v>6237</v>
      </c>
      <c r="Q72" s="795">
        <f t="shared" si="5"/>
        <v>-4</v>
      </c>
      <c r="R72" s="795">
        <f t="shared" si="5"/>
        <v>-0.45999999999999996</v>
      </c>
      <c r="S72" s="822">
        <f t="shared" si="6"/>
        <v>34.090000000000003</v>
      </c>
      <c r="T72" s="822">
        <f t="shared" si="7"/>
        <v>63.699999999999996</v>
      </c>
      <c r="U72" s="822">
        <f t="shared" si="8"/>
        <v>29.609999999999992</v>
      </c>
      <c r="V72" s="823">
        <f t="shared" si="9"/>
        <v>1.8685831622176587</v>
      </c>
      <c r="W72" s="796">
        <v>30.8</v>
      </c>
    </row>
    <row r="73" spans="1:23" ht="14.4" customHeight="1" x14ac:dyDescent="0.3">
      <c r="A73" s="876" t="s">
        <v>6238</v>
      </c>
      <c r="B73" s="861">
        <v>2</v>
      </c>
      <c r="C73" s="862">
        <v>1.61</v>
      </c>
      <c r="D73" s="797">
        <v>10.5</v>
      </c>
      <c r="E73" s="863">
        <v>1</v>
      </c>
      <c r="F73" s="864">
        <v>0.78</v>
      </c>
      <c r="G73" s="798">
        <v>14</v>
      </c>
      <c r="H73" s="865"/>
      <c r="I73" s="864"/>
      <c r="J73" s="798"/>
      <c r="K73" s="866">
        <v>0.78</v>
      </c>
      <c r="L73" s="865">
        <v>3</v>
      </c>
      <c r="M73" s="865">
        <v>27</v>
      </c>
      <c r="N73" s="867">
        <v>9.1300000000000008</v>
      </c>
      <c r="O73" s="865" t="s">
        <v>6102</v>
      </c>
      <c r="P73" s="868" t="s">
        <v>6239</v>
      </c>
      <c r="Q73" s="869">
        <f t="shared" si="5"/>
        <v>-2</v>
      </c>
      <c r="R73" s="869">
        <f t="shared" si="5"/>
        <v>-1.61</v>
      </c>
      <c r="S73" s="870" t="str">
        <f t="shared" si="6"/>
        <v/>
      </c>
      <c r="T73" s="870" t="str">
        <f t="shared" si="7"/>
        <v/>
      </c>
      <c r="U73" s="870" t="str">
        <f t="shared" si="8"/>
        <v/>
      </c>
      <c r="V73" s="871" t="str">
        <f t="shared" si="9"/>
        <v/>
      </c>
      <c r="W73" s="799"/>
    </row>
    <row r="74" spans="1:23" ht="14.4" customHeight="1" x14ac:dyDescent="0.3">
      <c r="A74" s="878" t="s">
        <v>6240</v>
      </c>
      <c r="B74" s="827"/>
      <c r="C74" s="828"/>
      <c r="D74" s="829"/>
      <c r="E74" s="830"/>
      <c r="F74" s="805"/>
      <c r="G74" s="806"/>
      <c r="H74" s="807">
        <v>1</v>
      </c>
      <c r="I74" s="808">
        <v>0.28000000000000003</v>
      </c>
      <c r="J74" s="809">
        <v>2</v>
      </c>
      <c r="K74" s="810">
        <v>0.26</v>
      </c>
      <c r="L74" s="811">
        <v>1</v>
      </c>
      <c r="M74" s="811">
        <v>10</v>
      </c>
      <c r="N74" s="812">
        <v>3.3</v>
      </c>
      <c r="O74" s="811" t="s">
        <v>6102</v>
      </c>
      <c r="P74" s="831" t="s">
        <v>6241</v>
      </c>
      <c r="Q74" s="813">
        <f t="shared" si="5"/>
        <v>1</v>
      </c>
      <c r="R74" s="813">
        <f t="shared" si="5"/>
        <v>0.28000000000000003</v>
      </c>
      <c r="S74" s="827">
        <f t="shared" si="6"/>
        <v>3.3</v>
      </c>
      <c r="T74" s="827">
        <f t="shared" si="7"/>
        <v>2</v>
      </c>
      <c r="U74" s="827">
        <f t="shared" si="8"/>
        <v>-1.2999999999999998</v>
      </c>
      <c r="V74" s="832">
        <f t="shared" si="9"/>
        <v>0.60606060606060608</v>
      </c>
      <c r="W74" s="814"/>
    </row>
    <row r="75" spans="1:23" ht="14.4" customHeight="1" x14ac:dyDescent="0.3">
      <c r="A75" s="877" t="s">
        <v>6242</v>
      </c>
      <c r="B75" s="822">
        <v>2</v>
      </c>
      <c r="C75" s="824">
        <v>0.85</v>
      </c>
      <c r="D75" s="825">
        <v>5.5</v>
      </c>
      <c r="E75" s="800">
        <v>2</v>
      </c>
      <c r="F75" s="801">
        <v>0.85</v>
      </c>
      <c r="G75" s="802">
        <v>2.5</v>
      </c>
      <c r="H75" s="792"/>
      <c r="I75" s="790"/>
      <c r="J75" s="791"/>
      <c r="K75" s="793">
        <v>0.42</v>
      </c>
      <c r="L75" s="792">
        <v>2</v>
      </c>
      <c r="M75" s="792">
        <v>19</v>
      </c>
      <c r="N75" s="794">
        <v>6.19</v>
      </c>
      <c r="O75" s="792" t="s">
        <v>6102</v>
      </c>
      <c r="P75" s="821" t="s">
        <v>6243</v>
      </c>
      <c r="Q75" s="795">
        <f t="shared" si="5"/>
        <v>-2</v>
      </c>
      <c r="R75" s="795">
        <f t="shared" si="5"/>
        <v>-0.85</v>
      </c>
      <c r="S75" s="822" t="str">
        <f t="shared" si="6"/>
        <v/>
      </c>
      <c r="T75" s="822" t="str">
        <f t="shared" si="7"/>
        <v/>
      </c>
      <c r="U75" s="822" t="str">
        <f t="shared" si="8"/>
        <v/>
      </c>
      <c r="V75" s="823" t="str">
        <f t="shared" si="9"/>
        <v/>
      </c>
      <c r="W75" s="796"/>
    </row>
    <row r="76" spans="1:23" ht="14.4" customHeight="1" x14ac:dyDescent="0.3">
      <c r="A76" s="877" t="s">
        <v>6244</v>
      </c>
      <c r="B76" s="822">
        <v>10</v>
      </c>
      <c r="C76" s="824">
        <v>28.36</v>
      </c>
      <c r="D76" s="825">
        <v>14.1</v>
      </c>
      <c r="E76" s="800">
        <v>20</v>
      </c>
      <c r="F76" s="801">
        <v>56.89</v>
      </c>
      <c r="G76" s="802">
        <v>13.3</v>
      </c>
      <c r="H76" s="792">
        <v>10</v>
      </c>
      <c r="I76" s="790">
        <v>28.55</v>
      </c>
      <c r="J76" s="804">
        <v>10.7</v>
      </c>
      <c r="K76" s="793">
        <v>2.84</v>
      </c>
      <c r="L76" s="792">
        <v>3</v>
      </c>
      <c r="M76" s="792">
        <v>30</v>
      </c>
      <c r="N76" s="794">
        <v>10.07</v>
      </c>
      <c r="O76" s="792" t="s">
        <v>6102</v>
      </c>
      <c r="P76" s="821" t="s">
        <v>6245</v>
      </c>
      <c r="Q76" s="795">
        <f t="shared" si="5"/>
        <v>0</v>
      </c>
      <c r="R76" s="795">
        <f t="shared" si="5"/>
        <v>0.19000000000000128</v>
      </c>
      <c r="S76" s="822">
        <f t="shared" si="6"/>
        <v>100.7</v>
      </c>
      <c r="T76" s="822">
        <f t="shared" si="7"/>
        <v>107</v>
      </c>
      <c r="U76" s="822">
        <f t="shared" si="8"/>
        <v>6.2999999999999972</v>
      </c>
      <c r="V76" s="823">
        <f t="shared" si="9"/>
        <v>1.0625620655412116</v>
      </c>
      <c r="W76" s="796">
        <v>24.74</v>
      </c>
    </row>
    <row r="77" spans="1:23" ht="14.4" customHeight="1" x14ac:dyDescent="0.3">
      <c r="A77" s="876" t="s">
        <v>6246</v>
      </c>
      <c r="B77" s="870">
        <v>1</v>
      </c>
      <c r="C77" s="872">
        <v>2.89</v>
      </c>
      <c r="D77" s="826">
        <v>19</v>
      </c>
      <c r="E77" s="873"/>
      <c r="F77" s="874"/>
      <c r="G77" s="803"/>
      <c r="H77" s="865"/>
      <c r="I77" s="864"/>
      <c r="J77" s="798"/>
      <c r="K77" s="866">
        <v>2.89</v>
      </c>
      <c r="L77" s="865">
        <v>4</v>
      </c>
      <c r="M77" s="865">
        <v>32</v>
      </c>
      <c r="N77" s="867">
        <v>10.63</v>
      </c>
      <c r="O77" s="865" t="s">
        <v>6102</v>
      </c>
      <c r="P77" s="868" t="s">
        <v>6247</v>
      </c>
      <c r="Q77" s="869">
        <f t="shared" si="5"/>
        <v>-1</v>
      </c>
      <c r="R77" s="869">
        <f t="shared" si="5"/>
        <v>-2.89</v>
      </c>
      <c r="S77" s="870" t="str">
        <f t="shared" si="6"/>
        <v/>
      </c>
      <c r="T77" s="870" t="str">
        <f t="shared" si="7"/>
        <v/>
      </c>
      <c r="U77" s="870" t="str">
        <f t="shared" si="8"/>
        <v/>
      </c>
      <c r="V77" s="871" t="str">
        <f t="shared" si="9"/>
        <v/>
      </c>
      <c r="W77" s="799"/>
    </row>
    <row r="78" spans="1:23" ht="14.4" customHeight="1" x14ac:dyDescent="0.3">
      <c r="A78" s="877" t="s">
        <v>6248</v>
      </c>
      <c r="B78" s="822"/>
      <c r="C78" s="824"/>
      <c r="D78" s="825"/>
      <c r="E78" s="800">
        <v>4</v>
      </c>
      <c r="F78" s="801">
        <v>2.37</v>
      </c>
      <c r="G78" s="802">
        <v>5</v>
      </c>
      <c r="H78" s="792"/>
      <c r="I78" s="790"/>
      <c r="J78" s="791"/>
      <c r="K78" s="793">
        <v>0.59</v>
      </c>
      <c r="L78" s="792">
        <v>2</v>
      </c>
      <c r="M78" s="792">
        <v>20</v>
      </c>
      <c r="N78" s="794">
        <v>6.66</v>
      </c>
      <c r="O78" s="792" t="s">
        <v>6102</v>
      </c>
      <c r="P78" s="821" t="s">
        <v>6249</v>
      </c>
      <c r="Q78" s="795">
        <f t="shared" si="5"/>
        <v>0</v>
      </c>
      <c r="R78" s="795">
        <f t="shared" si="5"/>
        <v>0</v>
      </c>
      <c r="S78" s="822" t="str">
        <f t="shared" si="6"/>
        <v/>
      </c>
      <c r="T78" s="822" t="str">
        <f t="shared" si="7"/>
        <v/>
      </c>
      <c r="U78" s="822" t="str">
        <f t="shared" si="8"/>
        <v/>
      </c>
      <c r="V78" s="823" t="str">
        <f t="shared" si="9"/>
        <v/>
      </c>
      <c r="W78" s="796"/>
    </row>
    <row r="79" spans="1:23" ht="14.4" customHeight="1" x14ac:dyDescent="0.3">
      <c r="A79" s="876" t="s">
        <v>6250</v>
      </c>
      <c r="B79" s="870"/>
      <c r="C79" s="872"/>
      <c r="D79" s="826"/>
      <c r="E79" s="873">
        <v>1</v>
      </c>
      <c r="F79" s="874">
        <v>0.7</v>
      </c>
      <c r="G79" s="803">
        <v>8</v>
      </c>
      <c r="H79" s="865"/>
      <c r="I79" s="864"/>
      <c r="J79" s="798"/>
      <c r="K79" s="866">
        <v>0.7</v>
      </c>
      <c r="L79" s="865">
        <v>3</v>
      </c>
      <c r="M79" s="865">
        <v>28</v>
      </c>
      <c r="N79" s="867">
        <v>9.49</v>
      </c>
      <c r="O79" s="865" t="s">
        <v>6102</v>
      </c>
      <c r="P79" s="868" t="s">
        <v>6251</v>
      </c>
      <c r="Q79" s="869">
        <f t="shared" si="5"/>
        <v>0</v>
      </c>
      <c r="R79" s="869">
        <f t="shared" si="5"/>
        <v>0</v>
      </c>
      <c r="S79" s="870" t="str">
        <f t="shared" si="6"/>
        <v/>
      </c>
      <c r="T79" s="870" t="str">
        <f t="shared" si="7"/>
        <v/>
      </c>
      <c r="U79" s="870" t="str">
        <f t="shared" si="8"/>
        <v/>
      </c>
      <c r="V79" s="871" t="str">
        <f t="shared" si="9"/>
        <v/>
      </c>
      <c r="W79" s="799"/>
    </row>
    <row r="80" spans="1:23" ht="14.4" customHeight="1" x14ac:dyDescent="0.3">
      <c r="A80" s="877" t="s">
        <v>6252</v>
      </c>
      <c r="B80" s="822"/>
      <c r="C80" s="824"/>
      <c r="D80" s="825"/>
      <c r="E80" s="820"/>
      <c r="F80" s="790"/>
      <c r="G80" s="791"/>
      <c r="H80" s="800">
        <v>1</v>
      </c>
      <c r="I80" s="801">
        <v>0.6</v>
      </c>
      <c r="J80" s="802">
        <v>3</v>
      </c>
      <c r="K80" s="793">
        <v>0.6</v>
      </c>
      <c r="L80" s="792">
        <v>2</v>
      </c>
      <c r="M80" s="792">
        <v>19</v>
      </c>
      <c r="N80" s="794">
        <v>6.32</v>
      </c>
      <c r="O80" s="792" t="s">
        <v>6253</v>
      </c>
      <c r="P80" s="821" t="s">
        <v>6254</v>
      </c>
      <c r="Q80" s="795">
        <f t="shared" si="5"/>
        <v>1</v>
      </c>
      <c r="R80" s="795">
        <f t="shared" si="5"/>
        <v>0.6</v>
      </c>
      <c r="S80" s="822">
        <f t="shared" si="6"/>
        <v>6.32</v>
      </c>
      <c r="T80" s="822">
        <f t="shared" si="7"/>
        <v>3</v>
      </c>
      <c r="U80" s="822">
        <f t="shared" si="8"/>
        <v>-3.3200000000000003</v>
      </c>
      <c r="V80" s="823">
        <f t="shared" si="9"/>
        <v>0.47468354430379744</v>
      </c>
      <c r="W80" s="796"/>
    </row>
    <row r="81" spans="1:23" ht="14.4" customHeight="1" x14ac:dyDescent="0.3">
      <c r="A81" s="877" t="s">
        <v>6255</v>
      </c>
      <c r="B81" s="822"/>
      <c r="C81" s="824"/>
      <c r="D81" s="825"/>
      <c r="E81" s="820"/>
      <c r="F81" s="790"/>
      <c r="G81" s="791"/>
      <c r="H81" s="800">
        <v>1</v>
      </c>
      <c r="I81" s="801">
        <v>2.5299999999999998</v>
      </c>
      <c r="J81" s="802">
        <v>9</v>
      </c>
      <c r="K81" s="793">
        <v>2.5299999999999998</v>
      </c>
      <c r="L81" s="792">
        <v>4</v>
      </c>
      <c r="M81" s="792">
        <v>39</v>
      </c>
      <c r="N81" s="794">
        <v>12.95</v>
      </c>
      <c r="O81" s="792" t="s">
        <v>6256</v>
      </c>
      <c r="P81" s="821" t="s">
        <v>6257</v>
      </c>
      <c r="Q81" s="795">
        <f t="shared" si="5"/>
        <v>1</v>
      </c>
      <c r="R81" s="795">
        <f t="shared" si="5"/>
        <v>2.5299999999999998</v>
      </c>
      <c r="S81" s="822">
        <f t="shared" si="6"/>
        <v>12.95</v>
      </c>
      <c r="T81" s="822">
        <f t="shared" si="7"/>
        <v>9</v>
      </c>
      <c r="U81" s="822">
        <f t="shared" si="8"/>
        <v>-3.9499999999999993</v>
      </c>
      <c r="V81" s="823">
        <f t="shared" si="9"/>
        <v>0.69498069498069504</v>
      </c>
      <c r="W81" s="796"/>
    </row>
    <row r="82" spans="1:23" ht="14.4" customHeight="1" x14ac:dyDescent="0.3">
      <c r="A82" s="877" t="s">
        <v>6258</v>
      </c>
      <c r="B82" s="787">
        <v>1</v>
      </c>
      <c r="C82" s="788">
        <v>0.99</v>
      </c>
      <c r="D82" s="789">
        <v>4</v>
      </c>
      <c r="E82" s="820"/>
      <c r="F82" s="790"/>
      <c r="G82" s="791"/>
      <c r="H82" s="792"/>
      <c r="I82" s="790"/>
      <c r="J82" s="791"/>
      <c r="K82" s="793">
        <v>0.99</v>
      </c>
      <c r="L82" s="792">
        <v>3</v>
      </c>
      <c r="M82" s="792">
        <v>24</v>
      </c>
      <c r="N82" s="794">
        <v>8.11</v>
      </c>
      <c r="O82" s="792" t="s">
        <v>6256</v>
      </c>
      <c r="P82" s="821" t="s">
        <v>6259</v>
      </c>
      <c r="Q82" s="795">
        <f t="shared" si="5"/>
        <v>-1</v>
      </c>
      <c r="R82" s="795">
        <f t="shared" si="5"/>
        <v>-0.99</v>
      </c>
      <c r="S82" s="822" t="str">
        <f t="shared" si="6"/>
        <v/>
      </c>
      <c r="T82" s="822" t="str">
        <f t="shared" si="7"/>
        <v/>
      </c>
      <c r="U82" s="822" t="str">
        <f t="shared" si="8"/>
        <v/>
      </c>
      <c r="V82" s="823" t="str">
        <f t="shared" si="9"/>
        <v/>
      </c>
      <c r="W82" s="796"/>
    </row>
    <row r="83" spans="1:23" ht="14.4" customHeight="1" x14ac:dyDescent="0.3">
      <c r="A83" s="877" t="s">
        <v>6260</v>
      </c>
      <c r="B83" s="822"/>
      <c r="C83" s="824"/>
      <c r="D83" s="825"/>
      <c r="E83" s="800">
        <v>1</v>
      </c>
      <c r="F83" s="801">
        <v>1.24</v>
      </c>
      <c r="G83" s="802">
        <v>7</v>
      </c>
      <c r="H83" s="792"/>
      <c r="I83" s="790"/>
      <c r="J83" s="791"/>
      <c r="K83" s="793">
        <v>1.24</v>
      </c>
      <c r="L83" s="792">
        <v>4</v>
      </c>
      <c r="M83" s="792">
        <v>35</v>
      </c>
      <c r="N83" s="794">
        <v>11.83</v>
      </c>
      <c r="O83" s="792" t="s">
        <v>6102</v>
      </c>
      <c r="P83" s="821" t="s">
        <v>6261</v>
      </c>
      <c r="Q83" s="795">
        <f t="shared" si="5"/>
        <v>0</v>
      </c>
      <c r="R83" s="795">
        <f t="shared" si="5"/>
        <v>0</v>
      </c>
      <c r="S83" s="822" t="str">
        <f t="shared" si="6"/>
        <v/>
      </c>
      <c r="T83" s="822" t="str">
        <f t="shared" si="7"/>
        <v/>
      </c>
      <c r="U83" s="822" t="str">
        <f t="shared" si="8"/>
        <v/>
      </c>
      <c r="V83" s="823" t="str">
        <f t="shared" si="9"/>
        <v/>
      </c>
      <c r="W83" s="796"/>
    </row>
    <row r="84" spans="1:23" ht="14.4" customHeight="1" x14ac:dyDescent="0.3">
      <c r="A84" s="877" t="s">
        <v>6262</v>
      </c>
      <c r="B84" s="787">
        <v>1</v>
      </c>
      <c r="C84" s="788">
        <v>0.88</v>
      </c>
      <c r="D84" s="789">
        <v>17</v>
      </c>
      <c r="E84" s="820"/>
      <c r="F84" s="790"/>
      <c r="G84" s="791"/>
      <c r="H84" s="792"/>
      <c r="I84" s="790"/>
      <c r="J84" s="791"/>
      <c r="K84" s="793">
        <v>0.88</v>
      </c>
      <c r="L84" s="792">
        <v>4</v>
      </c>
      <c r="M84" s="792">
        <v>32</v>
      </c>
      <c r="N84" s="794">
        <v>10.76</v>
      </c>
      <c r="O84" s="792" t="s">
        <v>6102</v>
      </c>
      <c r="P84" s="821" t="s">
        <v>6263</v>
      </c>
      <c r="Q84" s="795">
        <f t="shared" si="5"/>
        <v>-1</v>
      </c>
      <c r="R84" s="795">
        <f t="shared" si="5"/>
        <v>-0.88</v>
      </c>
      <c r="S84" s="822" t="str">
        <f t="shared" si="6"/>
        <v/>
      </c>
      <c r="T84" s="822" t="str">
        <f t="shared" si="7"/>
        <v/>
      </c>
      <c r="U84" s="822" t="str">
        <f t="shared" si="8"/>
        <v/>
      </c>
      <c r="V84" s="823" t="str">
        <f t="shared" si="9"/>
        <v/>
      </c>
      <c r="W84" s="796"/>
    </row>
    <row r="85" spans="1:23" ht="14.4" customHeight="1" x14ac:dyDescent="0.3">
      <c r="A85" s="878" t="s">
        <v>6264</v>
      </c>
      <c r="B85" s="816">
        <v>1</v>
      </c>
      <c r="C85" s="817">
        <v>1.44</v>
      </c>
      <c r="D85" s="818">
        <v>3</v>
      </c>
      <c r="E85" s="830"/>
      <c r="F85" s="805"/>
      <c r="G85" s="806"/>
      <c r="H85" s="811"/>
      <c r="I85" s="805"/>
      <c r="J85" s="806"/>
      <c r="K85" s="810">
        <v>1.89</v>
      </c>
      <c r="L85" s="811">
        <v>4</v>
      </c>
      <c r="M85" s="811">
        <v>40</v>
      </c>
      <c r="N85" s="812">
        <v>13.34</v>
      </c>
      <c r="O85" s="811" t="s">
        <v>6253</v>
      </c>
      <c r="P85" s="831" t="s">
        <v>6265</v>
      </c>
      <c r="Q85" s="813">
        <f t="shared" si="5"/>
        <v>-1</v>
      </c>
      <c r="R85" s="813">
        <f t="shared" si="5"/>
        <v>-1.44</v>
      </c>
      <c r="S85" s="827" t="str">
        <f t="shared" si="6"/>
        <v/>
      </c>
      <c r="T85" s="827" t="str">
        <f t="shared" si="7"/>
        <v/>
      </c>
      <c r="U85" s="827" t="str">
        <f t="shared" si="8"/>
        <v/>
      </c>
      <c r="V85" s="832" t="str">
        <f t="shared" si="9"/>
        <v/>
      </c>
      <c r="W85" s="814"/>
    </row>
    <row r="86" spans="1:23" ht="14.4" customHeight="1" x14ac:dyDescent="0.3">
      <c r="A86" s="878" t="s">
        <v>6266</v>
      </c>
      <c r="B86" s="827"/>
      <c r="C86" s="828"/>
      <c r="D86" s="829"/>
      <c r="E86" s="830"/>
      <c r="F86" s="805"/>
      <c r="G86" s="806"/>
      <c r="H86" s="807">
        <v>1</v>
      </c>
      <c r="I86" s="808">
        <v>5.21</v>
      </c>
      <c r="J86" s="809">
        <v>9</v>
      </c>
      <c r="K86" s="810">
        <v>7.23</v>
      </c>
      <c r="L86" s="811">
        <v>13</v>
      </c>
      <c r="M86" s="811">
        <v>117</v>
      </c>
      <c r="N86" s="812">
        <v>39.049999999999997</v>
      </c>
      <c r="O86" s="811" t="s">
        <v>6253</v>
      </c>
      <c r="P86" s="831" t="s">
        <v>6267</v>
      </c>
      <c r="Q86" s="813">
        <f t="shared" si="5"/>
        <v>1</v>
      </c>
      <c r="R86" s="813">
        <f t="shared" si="5"/>
        <v>5.21</v>
      </c>
      <c r="S86" s="827">
        <f t="shared" si="6"/>
        <v>39.049999999999997</v>
      </c>
      <c r="T86" s="827">
        <f t="shared" si="7"/>
        <v>9</v>
      </c>
      <c r="U86" s="827">
        <f t="shared" si="8"/>
        <v>-30.049999999999997</v>
      </c>
      <c r="V86" s="832">
        <f t="shared" si="9"/>
        <v>0.23047375160051217</v>
      </c>
      <c r="W86" s="814"/>
    </row>
    <row r="87" spans="1:23" ht="14.4" customHeight="1" x14ac:dyDescent="0.3">
      <c r="A87" s="878" t="s">
        <v>6268</v>
      </c>
      <c r="B87" s="827">
        <v>1</v>
      </c>
      <c r="C87" s="828">
        <v>1.19</v>
      </c>
      <c r="D87" s="829">
        <v>12</v>
      </c>
      <c r="E87" s="830">
        <v>1</v>
      </c>
      <c r="F87" s="805">
        <v>1.19</v>
      </c>
      <c r="G87" s="806">
        <v>12</v>
      </c>
      <c r="H87" s="807">
        <v>1</v>
      </c>
      <c r="I87" s="808">
        <v>1.19</v>
      </c>
      <c r="J87" s="819">
        <v>11</v>
      </c>
      <c r="K87" s="810">
        <v>1.19</v>
      </c>
      <c r="L87" s="811">
        <v>3</v>
      </c>
      <c r="M87" s="811">
        <v>28</v>
      </c>
      <c r="N87" s="812">
        <v>9.4499999999999993</v>
      </c>
      <c r="O87" s="811" t="s">
        <v>6253</v>
      </c>
      <c r="P87" s="831" t="s">
        <v>6269</v>
      </c>
      <c r="Q87" s="813">
        <f t="shared" si="5"/>
        <v>0</v>
      </c>
      <c r="R87" s="813">
        <f t="shared" si="5"/>
        <v>0</v>
      </c>
      <c r="S87" s="827">
        <f t="shared" si="6"/>
        <v>9.4499999999999993</v>
      </c>
      <c r="T87" s="827">
        <f t="shared" si="7"/>
        <v>11</v>
      </c>
      <c r="U87" s="827">
        <f t="shared" si="8"/>
        <v>1.5500000000000007</v>
      </c>
      <c r="V87" s="832">
        <f t="shared" si="9"/>
        <v>1.1640211640211642</v>
      </c>
      <c r="W87" s="814">
        <v>1.55</v>
      </c>
    </row>
    <row r="88" spans="1:23" ht="14.4" customHeight="1" x14ac:dyDescent="0.3">
      <c r="A88" s="878" t="s">
        <v>6270</v>
      </c>
      <c r="B88" s="827">
        <v>1</v>
      </c>
      <c r="C88" s="828">
        <v>0.65</v>
      </c>
      <c r="D88" s="829">
        <v>7</v>
      </c>
      <c r="E88" s="807"/>
      <c r="F88" s="808"/>
      <c r="G88" s="809"/>
      <c r="H88" s="811"/>
      <c r="I88" s="805"/>
      <c r="J88" s="806"/>
      <c r="K88" s="810">
        <v>0.65</v>
      </c>
      <c r="L88" s="811">
        <v>2</v>
      </c>
      <c r="M88" s="811">
        <v>17</v>
      </c>
      <c r="N88" s="812">
        <v>5.7</v>
      </c>
      <c r="O88" s="811" t="s">
        <v>6253</v>
      </c>
      <c r="P88" s="831" t="s">
        <v>6271</v>
      </c>
      <c r="Q88" s="813">
        <f t="shared" si="5"/>
        <v>-1</v>
      </c>
      <c r="R88" s="813">
        <f t="shared" si="5"/>
        <v>-0.65</v>
      </c>
      <c r="S88" s="827" t="str">
        <f t="shared" si="6"/>
        <v/>
      </c>
      <c r="T88" s="827" t="str">
        <f t="shared" si="7"/>
        <v/>
      </c>
      <c r="U88" s="827" t="str">
        <f t="shared" si="8"/>
        <v/>
      </c>
      <c r="V88" s="832" t="str">
        <f t="shared" si="9"/>
        <v/>
      </c>
      <c r="W88" s="814"/>
    </row>
    <row r="89" spans="1:23" ht="14.4" customHeight="1" x14ac:dyDescent="0.3">
      <c r="A89" s="876" t="s">
        <v>6272</v>
      </c>
      <c r="B89" s="870"/>
      <c r="C89" s="872"/>
      <c r="D89" s="826"/>
      <c r="E89" s="873">
        <v>1</v>
      </c>
      <c r="F89" s="874">
        <v>3.28</v>
      </c>
      <c r="G89" s="803">
        <v>17</v>
      </c>
      <c r="H89" s="865"/>
      <c r="I89" s="864"/>
      <c r="J89" s="798"/>
      <c r="K89" s="866">
        <v>3.28</v>
      </c>
      <c r="L89" s="865">
        <v>4</v>
      </c>
      <c r="M89" s="865">
        <v>35</v>
      </c>
      <c r="N89" s="867">
        <v>11.54</v>
      </c>
      <c r="O89" s="865" t="s">
        <v>6253</v>
      </c>
      <c r="P89" s="868" t="s">
        <v>6273</v>
      </c>
      <c r="Q89" s="869">
        <f t="shared" si="5"/>
        <v>0</v>
      </c>
      <c r="R89" s="869">
        <f t="shared" si="5"/>
        <v>0</v>
      </c>
      <c r="S89" s="870" t="str">
        <f t="shared" si="6"/>
        <v/>
      </c>
      <c r="T89" s="870" t="str">
        <f t="shared" si="7"/>
        <v/>
      </c>
      <c r="U89" s="870" t="str">
        <f t="shared" si="8"/>
        <v/>
      </c>
      <c r="V89" s="871" t="str">
        <f t="shared" si="9"/>
        <v/>
      </c>
      <c r="W89" s="799"/>
    </row>
    <row r="90" spans="1:23" ht="14.4" customHeight="1" x14ac:dyDescent="0.3">
      <c r="A90" s="878" t="s">
        <v>6274</v>
      </c>
      <c r="B90" s="827"/>
      <c r="C90" s="828"/>
      <c r="D90" s="829"/>
      <c r="E90" s="807">
        <v>1</v>
      </c>
      <c r="F90" s="808">
        <v>0.3</v>
      </c>
      <c r="G90" s="809">
        <v>6</v>
      </c>
      <c r="H90" s="811"/>
      <c r="I90" s="805"/>
      <c r="J90" s="806"/>
      <c r="K90" s="810">
        <v>0.26</v>
      </c>
      <c r="L90" s="811">
        <v>1</v>
      </c>
      <c r="M90" s="811">
        <v>11</v>
      </c>
      <c r="N90" s="812">
        <v>3.82</v>
      </c>
      <c r="O90" s="811" t="s">
        <v>6253</v>
      </c>
      <c r="P90" s="831" t="s">
        <v>6275</v>
      </c>
      <c r="Q90" s="813">
        <f t="shared" si="5"/>
        <v>0</v>
      </c>
      <c r="R90" s="813">
        <f t="shared" si="5"/>
        <v>0</v>
      </c>
      <c r="S90" s="827" t="str">
        <f t="shared" si="6"/>
        <v/>
      </c>
      <c r="T90" s="827" t="str">
        <f t="shared" si="7"/>
        <v/>
      </c>
      <c r="U90" s="827" t="str">
        <f t="shared" si="8"/>
        <v/>
      </c>
      <c r="V90" s="832" t="str">
        <f t="shared" si="9"/>
        <v/>
      </c>
      <c r="W90" s="814"/>
    </row>
    <row r="91" spans="1:23" ht="14.4" customHeight="1" x14ac:dyDescent="0.3">
      <c r="A91" s="878" t="s">
        <v>6276</v>
      </c>
      <c r="B91" s="827">
        <v>8</v>
      </c>
      <c r="C91" s="828">
        <v>5.29</v>
      </c>
      <c r="D91" s="829">
        <v>6.6</v>
      </c>
      <c r="E91" s="830">
        <v>1</v>
      </c>
      <c r="F91" s="805">
        <v>0.66</v>
      </c>
      <c r="G91" s="806">
        <v>5</v>
      </c>
      <c r="H91" s="807">
        <v>13</v>
      </c>
      <c r="I91" s="808">
        <v>8.6</v>
      </c>
      <c r="J91" s="819">
        <v>7.5</v>
      </c>
      <c r="K91" s="810">
        <v>0.66</v>
      </c>
      <c r="L91" s="811">
        <v>2</v>
      </c>
      <c r="M91" s="811">
        <v>15</v>
      </c>
      <c r="N91" s="812">
        <v>5.13</v>
      </c>
      <c r="O91" s="811" t="s">
        <v>6102</v>
      </c>
      <c r="P91" s="831" t="s">
        <v>6277</v>
      </c>
      <c r="Q91" s="813">
        <f t="shared" si="5"/>
        <v>5</v>
      </c>
      <c r="R91" s="813">
        <f t="shared" si="5"/>
        <v>3.3099999999999996</v>
      </c>
      <c r="S91" s="827">
        <f t="shared" si="6"/>
        <v>66.69</v>
      </c>
      <c r="T91" s="827">
        <f t="shared" si="7"/>
        <v>97.5</v>
      </c>
      <c r="U91" s="827">
        <f t="shared" si="8"/>
        <v>30.810000000000002</v>
      </c>
      <c r="V91" s="832">
        <f t="shared" si="9"/>
        <v>1.4619883040935673</v>
      </c>
      <c r="W91" s="814">
        <v>32.69</v>
      </c>
    </row>
    <row r="92" spans="1:23" ht="14.4" customHeight="1" x14ac:dyDescent="0.3">
      <c r="A92" s="876" t="s">
        <v>6278</v>
      </c>
      <c r="B92" s="870"/>
      <c r="C92" s="872"/>
      <c r="D92" s="826"/>
      <c r="E92" s="863">
        <v>1</v>
      </c>
      <c r="F92" s="864">
        <v>1.32</v>
      </c>
      <c r="G92" s="798">
        <v>19</v>
      </c>
      <c r="H92" s="873"/>
      <c r="I92" s="874"/>
      <c r="J92" s="803"/>
      <c r="K92" s="866">
        <v>1.32</v>
      </c>
      <c r="L92" s="865">
        <v>3</v>
      </c>
      <c r="M92" s="865">
        <v>29</v>
      </c>
      <c r="N92" s="867">
        <v>9.66</v>
      </c>
      <c r="O92" s="865" t="s">
        <v>6102</v>
      </c>
      <c r="P92" s="868" t="s">
        <v>6279</v>
      </c>
      <c r="Q92" s="869">
        <f t="shared" si="5"/>
        <v>0</v>
      </c>
      <c r="R92" s="869">
        <f t="shared" si="5"/>
        <v>0</v>
      </c>
      <c r="S92" s="870" t="str">
        <f t="shared" si="6"/>
        <v/>
      </c>
      <c r="T92" s="870" t="str">
        <f t="shared" si="7"/>
        <v/>
      </c>
      <c r="U92" s="870" t="str">
        <f t="shared" si="8"/>
        <v/>
      </c>
      <c r="V92" s="871" t="str">
        <f t="shared" si="9"/>
        <v/>
      </c>
      <c r="W92" s="799"/>
    </row>
    <row r="93" spans="1:23" ht="14.4" customHeight="1" x14ac:dyDescent="0.3">
      <c r="A93" s="878" t="s">
        <v>6280</v>
      </c>
      <c r="B93" s="816">
        <v>2</v>
      </c>
      <c r="C93" s="817">
        <v>0.55000000000000004</v>
      </c>
      <c r="D93" s="818">
        <v>6</v>
      </c>
      <c r="E93" s="830"/>
      <c r="F93" s="805"/>
      <c r="G93" s="806"/>
      <c r="H93" s="811"/>
      <c r="I93" s="805"/>
      <c r="J93" s="806"/>
      <c r="K93" s="810">
        <v>0.24</v>
      </c>
      <c r="L93" s="811">
        <v>1</v>
      </c>
      <c r="M93" s="811">
        <v>10</v>
      </c>
      <c r="N93" s="812">
        <v>3.44</v>
      </c>
      <c r="O93" s="811" t="s">
        <v>6102</v>
      </c>
      <c r="P93" s="831" t="s">
        <v>6281</v>
      </c>
      <c r="Q93" s="813">
        <f t="shared" si="5"/>
        <v>-2</v>
      </c>
      <c r="R93" s="813">
        <f t="shared" si="5"/>
        <v>-0.55000000000000004</v>
      </c>
      <c r="S93" s="827" t="str">
        <f t="shared" si="6"/>
        <v/>
      </c>
      <c r="T93" s="827" t="str">
        <f t="shared" si="7"/>
        <v/>
      </c>
      <c r="U93" s="827" t="str">
        <f t="shared" si="8"/>
        <v/>
      </c>
      <c r="V93" s="832" t="str">
        <f t="shared" si="9"/>
        <v/>
      </c>
      <c r="W93" s="814"/>
    </row>
    <row r="94" spans="1:23" ht="14.4" customHeight="1" x14ac:dyDescent="0.3">
      <c r="A94" s="878" t="s">
        <v>6282</v>
      </c>
      <c r="B94" s="816">
        <v>5</v>
      </c>
      <c r="C94" s="817">
        <v>19.399999999999999</v>
      </c>
      <c r="D94" s="818">
        <v>6.6</v>
      </c>
      <c r="E94" s="830">
        <v>4</v>
      </c>
      <c r="F94" s="805">
        <v>17.84</v>
      </c>
      <c r="G94" s="806">
        <v>7.3</v>
      </c>
      <c r="H94" s="811">
        <v>5</v>
      </c>
      <c r="I94" s="805">
        <v>19.420000000000002</v>
      </c>
      <c r="J94" s="806">
        <v>5.8</v>
      </c>
      <c r="K94" s="810">
        <v>4.26</v>
      </c>
      <c r="L94" s="811">
        <v>5</v>
      </c>
      <c r="M94" s="811">
        <v>46</v>
      </c>
      <c r="N94" s="812">
        <v>15.47</v>
      </c>
      <c r="O94" s="811" t="s">
        <v>6256</v>
      </c>
      <c r="P94" s="831" t="s">
        <v>6283</v>
      </c>
      <c r="Q94" s="813">
        <f t="shared" si="5"/>
        <v>0</v>
      </c>
      <c r="R94" s="813">
        <f t="shared" si="5"/>
        <v>2.0000000000003126E-2</v>
      </c>
      <c r="S94" s="827">
        <f t="shared" si="6"/>
        <v>77.350000000000009</v>
      </c>
      <c r="T94" s="827">
        <f t="shared" si="7"/>
        <v>29</v>
      </c>
      <c r="U94" s="827">
        <f t="shared" si="8"/>
        <v>-48.350000000000009</v>
      </c>
      <c r="V94" s="832">
        <f t="shared" si="9"/>
        <v>0.37491919844861016</v>
      </c>
      <c r="W94" s="814"/>
    </row>
    <row r="95" spans="1:23" ht="14.4" customHeight="1" x14ac:dyDescent="0.3">
      <c r="A95" s="876" t="s">
        <v>6284</v>
      </c>
      <c r="B95" s="861">
        <v>4</v>
      </c>
      <c r="C95" s="862">
        <v>26.88</v>
      </c>
      <c r="D95" s="797">
        <v>10</v>
      </c>
      <c r="E95" s="863">
        <v>2</v>
      </c>
      <c r="F95" s="864">
        <v>14.88</v>
      </c>
      <c r="G95" s="798">
        <v>8.5</v>
      </c>
      <c r="H95" s="865">
        <v>3</v>
      </c>
      <c r="I95" s="864">
        <v>22.33</v>
      </c>
      <c r="J95" s="798">
        <v>10</v>
      </c>
      <c r="K95" s="866">
        <v>7.44</v>
      </c>
      <c r="L95" s="865">
        <v>6</v>
      </c>
      <c r="M95" s="865">
        <v>56</v>
      </c>
      <c r="N95" s="867">
        <v>18.7</v>
      </c>
      <c r="O95" s="865" t="s">
        <v>6256</v>
      </c>
      <c r="P95" s="868" t="s">
        <v>6285</v>
      </c>
      <c r="Q95" s="869">
        <f t="shared" si="5"/>
        <v>-1</v>
      </c>
      <c r="R95" s="869">
        <f t="shared" si="5"/>
        <v>-4.5500000000000007</v>
      </c>
      <c r="S95" s="870">
        <f t="shared" si="6"/>
        <v>56.099999999999994</v>
      </c>
      <c r="T95" s="870">
        <f t="shared" si="7"/>
        <v>30</v>
      </c>
      <c r="U95" s="870">
        <f t="shared" si="8"/>
        <v>-26.099999999999994</v>
      </c>
      <c r="V95" s="871">
        <f t="shared" si="9"/>
        <v>0.53475935828877008</v>
      </c>
      <c r="W95" s="799"/>
    </row>
    <row r="96" spans="1:23" ht="14.4" customHeight="1" x14ac:dyDescent="0.3">
      <c r="A96" s="878" t="s">
        <v>6286</v>
      </c>
      <c r="B96" s="827">
        <v>1</v>
      </c>
      <c r="C96" s="828">
        <v>3.44</v>
      </c>
      <c r="D96" s="829">
        <v>7</v>
      </c>
      <c r="E96" s="807"/>
      <c r="F96" s="808"/>
      <c r="G96" s="809"/>
      <c r="H96" s="811"/>
      <c r="I96" s="805"/>
      <c r="J96" s="806"/>
      <c r="K96" s="810">
        <v>3.44</v>
      </c>
      <c r="L96" s="811">
        <v>5</v>
      </c>
      <c r="M96" s="811">
        <v>49</v>
      </c>
      <c r="N96" s="812">
        <v>16.28</v>
      </c>
      <c r="O96" s="811" t="s">
        <v>6256</v>
      </c>
      <c r="P96" s="831" t="s">
        <v>6287</v>
      </c>
      <c r="Q96" s="813">
        <f t="shared" si="5"/>
        <v>-1</v>
      </c>
      <c r="R96" s="813">
        <f t="shared" si="5"/>
        <v>-3.44</v>
      </c>
      <c r="S96" s="827" t="str">
        <f t="shared" si="6"/>
        <v/>
      </c>
      <c r="T96" s="827" t="str">
        <f t="shared" si="7"/>
        <v/>
      </c>
      <c r="U96" s="827" t="str">
        <f t="shared" si="8"/>
        <v/>
      </c>
      <c r="V96" s="832" t="str">
        <f t="shared" si="9"/>
        <v/>
      </c>
      <c r="W96" s="814"/>
    </row>
    <row r="97" spans="1:23" ht="14.4" customHeight="1" x14ac:dyDescent="0.3">
      <c r="A97" s="876" t="s">
        <v>6288</v>
      </c>
      <c r="B97" s="870"/>
      <c r="C97" s="872"/>
      <c r="D97" s="826"/>
      <c r="E97" s="873">
        <v>1</v>
      </c>
      <c r="F97" s="874">
        <v>5.76</v>
      </c>
      <c r="G97" s="803">
        <v>14</v>
      </c>
      <c r="H97" s="865"/>
      <c r="I97" s="864"/>
      <c r="J97" s="798"/>
      <c r="K97" s="866">
        <v>5.76</v>
      </c>
      <c r="L97" s="865">
        <v>7</v>
      </c>
      <c r="M97" s="865">
        <v>62</v>
      </c>
      <c r="N97" s="867">
        <v>20.82</v>
      </c>
      <c r="O97" s="865" t="s">
        <v>6256</v>
      </c>
      <c r="P97" s="868" t="s">
        <v>6289</v>
      </c>
      <c r="Q97" s="869">
        <f t="shared" si="5"/>
        <v>0</v>
      </c>
      <c r="R97" s="869">
        <f t="shared" si="5"/>
        <v>0</v>
      </c>
      <c r="S97" s="870" t="str">
        <f t="shared" si="6"/>
        <v/>
      </c>
      <c r="T97" s="870" t="str">
        <f t="shared" si="7"/>
        <v/>
      </c>
      <c r="U97" s="870" t="str">
        <f t="shared" si="8"/>
        <v/>
      </c>
      <c r="V97" s="871" t="str">
        <f t="shared" si="9"/>
        <v/>
      </c>
      <c r="W97" s="799"/>
    </row>
    <row r="98" spans="1:23" ht="14.4" customHeight="1" x14ac:dyDescent="0.3">
      <c r="A98" s="878" t="s">
        <v>6290</v>
      </c>
      <c r="B98" s="827"/>
      <c r="C98" s="828"/>
      <c r="D98" s="829"/>
      <c r="E98" s="830">
        <v>1</v>
      </c>
      <c r="F98" s="805">
        <v>23</v>
      </c>
      <c r="G98" s="806">
        <v>21</v>
      </c>
      <c r="H98" s="807">
        <v>1</v>
      </c>
      <c r="I98" s="808">
        <v>23</v>
      </c>
      <c r="J98" s="809">
        <v>18</v>
      </c>
      <c r="K98" s="810">
        <v>23</v>
      </c>
      <c r="L98" s="811">
        <v>12</v>
      </c>
      <c r="M98" s="811">
        <v>107</v>
      </c>
      <c r="N98" s="812">
        <v>35.67</v>
      </c>
      <c r="O98" s="811" t="s">
        <v>6256</v>
      </c>
      <c r="P98" s="831" t="s">
        <v>6291</v>
      </c>
      <c r="Q98" s="813">
        <f t="shared" si="5"/>
        <v>1</v>
      </c>
      <c r="R98" s="813">
        <f t="shared" si="5"/>
        <v>23</v>
      </c>
      <c r="S98" s="827">
        <f t="shared" si="6"/>
        <v>35.67</v>
      </c>
      <c r="T98" s="827">
        <f t="shared" si="7"/>
        <v>18</v>
      </c>
      <c r="U98" s="827">
        <f t="shared" si="8"/>
        <v>-17.670000000000002</v>
      </c>
      <c r="V98" s="832">
        <f t="shared" si="9"/>
        <v>0.50462573591253157</v>
      </c>
      <c r="W98" s="814"/>
    </row>
    <row r="99" spans="1:23" ht="14.4" customHeight="1" x14ac:dyDescent="0.3">
      <c r="A99" s="878" t="s">
        <v>6292</v>
      </c>
      <c r="B99" s="827">
        <v>1</v>
      </c>
      <c r="C99" s="828">
        <v>14</v>
      </c>
      <c r="D99" s="829">
        <v>18</v>
      </c>
      <c r="E99" s="830"/>
      <c r="F99" s="805"/>
      <c r="G99" s="806"/>
      <c r="H99" s="807">
        <v>1</v>
      </c>
      <c r="I99" s="808">
        <v>14</v>
      </c>
      <c r="J99" s="809">
        <v>13</v>
      </c>
      <c r="K99" s="810">
        <v>14</v>
      </c>
      <c r="L99" s="811">
        <v>7</v>
      </c>
      <c r="M99" s="811">
        <v>60</v>
      </c>
      <c r="N99" s="812">
        <v>20.05</v>
      </c>
      <c r="O99" s="811" t="s">
        <v>6256</v>
      </c>
      <c r="P99" s="831" t="s">
        <v>6293</v>
      </c>
      <c r="Q99" s="813">
        <f t="shared" si="5"/>
        <v>0</v>
      </c>
      <c r="R99" s="813">
        <f t="shared" si="5"/>
        <v>0</v>
      </c>
      <c r="S99" s="827">
        <f t="shared" si="6"/>
        <v>20.05</v>
      </c>
      <c r="T99" s="827">
        <f t="shared" si="7"/>
        <v>13</v>
      </c>
      <c r="U99" s="827">
        <f t="shared" si="8"/>
        <v>-7.0500000000000007</v>
      </c>
      <c r="V99" s="832">
        <f t="shared" si="9"/>
        <v>0.64837905236907734</v>
      </c>
      <c r="W99" s="814"/>
    </row>
    <row r="100" spans="1:23" ht="14.4" customHeight="1" x14ac:dyDescent="0.3">
      <c r="A100" s="876" t="s">
        <v>6294</v>
      </c>
      <c r="B100" s="870">
        <v>2</v>
      </c>
      <c r="C100" s="872">
        <v>28</v>
      </c>
      <c r="D100" s="826">
        <v>14.5</v>
      </c>
      <c r="E100" s="863">
        <v>1</v>
      </c>
      <c r="F100" s="864">
        <v>14</v>
      </c>
      <c r="G100" s="798">
        <v>16</v>
      </c>
      <c r="H100" s="873">
        <v>2</v>
      </c>
      <c r="I100" s="874">
        <v>28</v>
      </c>
      <c r="J100" s="815">
        <v>21.5</v>
      </c>
      <c r="K100" s="866">
        <v>14</v>
      </c>
      <c r="L100" s="865">
        <v>7</v>
      </c>
      <c r="M100" s="865">
        <v>60</v>
      </c>
      <c r="N100" s="867">
        <v>20.05</v>
      </c>
      <c r="O100" s="865" t="s">
        <v>6256</v>
      </c>
      <c r="P100" s="868" t="s">
        <v>6295</v>
      </c>
      <c r="Q100" s="869">
        <f t="shared" si="5"/>
        <v>0</v>
      </c>
      <c r="R100" s="869">
        <f t="shared" si="5"/>
        <v>0</v>
      </c>
      <c r="S100" s="870">
        <f t="shared" si="6"/>
        <v>40.1</v>
      </c>
      <c r="T100" s="870">
        <f t="shared" si="7"/>
        <v>43</v>
      </c>
      <c r="U100" s="870">
        <f t="shared" si="8"/>
        <v>2.8999999999999986</v>
      </c>
      <c r="V100" s="871">
        <f t="shared" si="9"/>
        <v>1.0723192019950125</v>
      </c>
      <c r="W100" s="799">
        <v>11.95</v>
      </c>
    </row>
    <row r="101" spans="1:23" ht="14.4" customHeight="1" x14ac:dyDescent="0.3">
      <c r="A101" s="878" t="s">
        <v>6296</v>
      </c>
      <c r="B101" s="827"/>
      <c r="C101" s="828"/>
      <c r="D101" s="829"/>
      <c r="E101" s="830"/>
      <c r="F101" s="805"/>
      <c r="G101" s="806"/>
      <c r="H101" s="807">
        <v>2</v>
      </c>
      <c r="I101" s="808">
        <v>22.71</v>
      </c>
      <c r="J101" s="809">
        <v>18</v>
      </c>
      <c r="K101" s="810">
        <v>11.91</v>
      </c>
      <c r="L101" s="811">
        <v>7</v>
      </c>
      <c r="M101" s="811">
        <v>60</v>
      </c>
      <c r="N101" s="812">
        <v>19.850000000000001</v>
      </c>
      <c r="O101" s="811" t="s">
        <v>6256</v>
      </c>
      <c r="P101" s="831" t="s">
        <v>6297</v>
      </c>
      <c r="Q101" s="813">
        <f t="shared" si="5"/>
        <v>2</v>
      </c>
      <c r="R101" s="813">
        <f t="shared" si="5"/>
        <v>22.71</v>
      </c>
      <c r="S101" s="827">
        <f t="shared" si="6"/>
        <v>39.700000000000003</v>
      </c>
      <c r="T101" s="827">
        <f t="shared" si="7"/>
        <v>36</v>
      </c>
      <c r="U101" s="827">
        <f t="shared" si="8"/>
        <v>-3.7000000000000028</v>
      </c>
      <c r="V101" s="832">
        <f t="shared" si="9"/>
        <v>0.90680100755667503</v>
      </c>
      <c r="W101" s="814">
        <v>3.15</v>
      </c>
    </row>
    <row r="102" spans="1:23" ht="14.4" customHeight="1" x14ac:dyDescent="0.3">
      <c r="A102" s="876" t="s">
        <v>6298</v>
      </c>
      <c r="B102" s="870"/>
      <c r="C102" s="872"/>
      <c r="D102" s="826"/>
      <c r="E102" s="863"/>
      <c r="F102" s="864"/>
      <c r="G102" s="798"/>
      <c r="H102" s="873">
        <v>1</v>
      </c>
      <c r="I102" s="874">
        <v>17.03</v>
      </c>
      <c r="J102" s="803">
        <v>17</v>
      </c>
      <c r="K102" s="866">
        <v>16.23</v>
      </c>
      <c r="L102" s="865">
        <v>10</v>
      </c>
      <c r="M102" s="865">
        <v>86</v>
      </c>
      <c r="N102" s="867">
        <v>28.81</v>
      </c>
      <c r="O102" s="865" t="s">
        <v>6256</v>
      </c>
      <c r="P102" s="868" t="s">
        <v>6297</v>
      </c>
      <c r="Q102" s="869">
        <f t="shared" si="5"/>
        <v>1</v>
      </c>
      <c r="R102" s="869">
        <f t="shared" si="5"/>
        <v>17.03</v>
      </c>
      <c r="S102" s="870">
        <f t="shared" si="6"/>
        <v>28.81</v>
      </c>
      <c r="T102" s="870">
        <f t="shared" si="7"/>
        <v>17</v>
      </c>
      <c r="U102" s="870">
        <f t="shared" si="8"/>
        <v>-11.809999999999999</v>
      </c>
      <c r="V102" s="871">
        <f t="shared" si="9"/>
        <v>0.59007289135716767</v>
      </c>
      <c r="W102" s="799"/>
    </row>
    <row r="103" spans="1:23" ht="14.4" customHeight="1" x14ac:dyDescent="0.3">
      <c r="A103" s="878" t="s">
        <v>6299</v>
      </c>
      <c r="B103" s="827">
        <v>1</v>
      </c>
      <c r="C103" s="828">
        <v>0.97</v>
      </c>
      <c r="D103" s="829">
        <v>4</v>
      </c>
      <c r="E103" s="830">
        <v>3</v>
      </c>
      <c r="F103" s="805">
        <v>2.66</v>
      </c>
      <c r="G103" s="806">
        <v>4</v>
      </c>
      <c r="H103" s="807">
        <v>4</v>
      </c>
      <c r="I103" s="808">
        <v>3.89</v>
      </c>
      <c r="J103" s="809">
        <v>6.3</v>
      </c>
      <c r="K103" s="810">
        <v>0.97</v>
      </c>
      <c r="L103" s="811">
        <v>3</v>
      </c>
      <c r="M103" s="811">
        <v>29</v>
      </c>
      <c r="N103" s="812">
        <v>9.5299999999999994</v>
      </c>
      <c r="O103" s="811" t="s">
        <v>6256</v>
      </c>
      <c r="P103" s="831" t="s">
        <v>6300</v>
      </c>
      <c r="Q103" s="813">
        <f t="shared" si="5"/>
        <v>3</v>
      </c>
      <c r="R103" s="813">
        <f t="shared" si="5"/>
        <v>2.92</v>
      </c>
      <c r="S103" s="827">
        <f t="shared" si="6"/>
        <v>38.119999999999997</v>
      </c>
      <c r="T103" s="827">
        <f t="shared" si="7"/>
        <v>25.2</v>
      </c>
      <c r="U103" s="827">
        <f t="shared" si="8"/>
        <v>-12.919999999999998</v>
      </c>
      <c r="V103" s="832">
        <f t="shared" si="9"/>
        <v>0.66107030430220359</v>
      </c>
      <c r="W103" s="814"/>
    </row>
    <row r="104" spans="1:23" ht="14.4" customHeight="1" x14ac:dyDescent="0.3">
      <c r="A104" s="876" t="s">
        <v>6301</v>
      </c>
      <c r="B104" s="870"/>
      <c r="C104" s="872"/>
      <c r="D104" s="826"/>
      <c r="E104" s="863">
        <v>1</v>
      </c>
      <c r="F104" s="864">
        <v>1.76</v>
      </c>
      <c r="G104" s="798">
        <v>5</v>
      </c>
      <c r="H104" s="873">
        <v>1</v>
      </c>
      <c r="I104" s="874">
        <v>1.76</v>
      </c>
      <c r="J104" s="803">
        <v>8</v>
      </c>
      <c r="K104" s="866">
        <v>1.76</v>
      </c>
      <c r="L104" s="865">
        <v>5</v>
      </c>
      <c r="M104" s="865">
        <v>42</v>
      </c>
      <c r="N104" s="867">
        <v>14.05</v>
      </c>
      <c r="O104" s="865" t="s">
        <v>6256</v>
      </c>
      <c r="P104" s="868" t="s">
        <v>6302</v>
      </c>
      <c r="Q104" s="869">
        <f t="shared" si="5"/>
        <v>1</v>
      </c>
      <c r="R104" s="869">
        <f t="shared" si="5"/>
        <v>1.76</v>
      </c>
      <c r="S104" s="870">
        <f t="shared" si="6"/>
        <v>14.05</v>
      </c>
      <c r="T104" s="870">
        <f t="shared" si="7"/>
        <v>8</v>
      </c>
      <c r="U104" s="870">
        <f t="shared" si="8"/>
        <v>-6.0500000000000007</v>
      </c>
      <c r="V104" s="871">
        <f t="shared" si="9"/>
        <v>0.56939501779359425</v>
      </c>
      <c r="W104" s="799"/>
    </row>
    <row r="105" spans="1:23" ht="14.4" customHeight="1" x14ac:dyDescent="0.3">
      <c r="A105" s="878" t="s">
        <v>6303</v>
      </c>
      <c r="B105" s="827"/>
      <c r="C105" s="828"/>
      <c r="D105" s="829"/>
      <c r="E105" s="830"/>
      <c r="F105" s="805"/>
      <c r="G105" s="806"/>
      <c r="H105" s="807">
        <v>1</v>
      </c>
      <c r="I105" s="808">
        <v>7.65</v>
      </c>
      <c r="J105" s="809">
        <v>10</v>
      </c>
      <c r="K105" s="810">
        <v>7.65</v>
      </c>
      <c r="L105" s="811">
        <v>6</v>
      </c>
      <c r="M105" s="811">
        <v>53</v>
      </c>
      <c r="N105" s="812">
        <v>17.829999999999998</v>
      </c>
      <c r="O105" s="811" t="s">
        <v>6256</v>
      </c>
      <c r="P105" s="831" t="s">
        <v>6304</v>
      </c>
      <c r="Q105" s="813">
        <f t="shared" si="5"/>
        <v>1</v>
      </c>
      <c r="R105" s="813">
        <f t="shared" si="5"/>
        <v>7.65</v>
      </c>
      <c r="S105" s="827">
        <f t="shared" si="6"/>
        <v>17.829999999999998</v>
      </c>
      <c r="T105" s="827">
        <f t="shared" si="7"/>
        <v>10</v>
      </c>
      <c r="U105" s="827">
        <f t="shared" si="8"/>
        <v>-7.8299999999999983</v>
      </c>
      <c r="V105" s="832">
        <f t="shared" si="9"/>
        <v>0.5608524957936063</v>
      </c>
      <c r="W105" s="814"/>
    </row>
    <row r="106" spans="1:23" ht="14.4" customHeight="1" x14ac:dyDescent="0.3">
      <c r="A106" s="878" t="s">
        <v>6305</v>
      </c>
      <c r="B106" s="827"/>
      <c r="C106" s="828"/>
      <c r="D106" s="829"/>
      <c r="E106" s="807">
        <v>1</v>
      </c>
      <c r="F106" s="808">
        <v>2.23</v>
      </c>
      <c r="G106" s="809">
        <v>3</v>
      </c>
      <c r="H106" s="811"/>
      <c r="I106" s="805"/>
      <c r="J106" s="806"/>
      <c r="K106" s="810">
        <v>2.23</v>
      </c>
      <c r="L106" s="811">
        <v>1</v>
      </c>
      <c r="M106" s="811">
        <v>6</v>
      </c>
      <c r="N106" s="812">
        <v>1.98</v>
      </c>
      <c r="O106" s="811" t="s">
        <v>6256</v>
      </c>
      <c r="P106" s="831" t="s">
        <v>6306</v>
      </c>
      <c r="Q106" s="813">
        <f t="shared" si="5"/>
        <v>0</v>
      </c>
      <c r="R106" s="813">
        <f t="shared" si="5"/>
        <v>0</v>
      </c>
      <c r="S106" s="827" t="str">
        <f t="shared" si="6"/>
        <v/>
      </c>
      <c r="T106" s="827" t="str">
        <f t="shared" si="7"/>
        <v/>
      </c>
      <c r="U106" s="827" t="str">
        <f t="shared" si="8"/>
        <v/>
      </c>
      <c r="V106" s="832" t="str">
        <f t="shared" si="9"/>
        <v/>
      </c>
      <c r="W106" s="814"/>
    </row>
    <row r="107" spans="1:23" ht="14.4" customHeight="1" x14ac:dyDescent="0.3">
      <c r="A107" s="878" t="s">
        <v>6307</v>
      </c>
      <c r="B107" s="816">
        <v>4</v>
      </c>
      <c r="C107" s="817">
        <v>3.95</v>
      </c>
      <c r="D107" s="818">
        <v>7.3</v>
      </c>
      <c r="E107" s="830">
        <v>3</v>
      </c>
      <c r="F107" s="805">
        <v>4.28</v>
      </c>
      <c r="G107" s="806">
        <v>11.3</v>
      </c>
      <c r="H107" s="811">
        <v>1</v>
      </c>
      <c r="I107" s="805">
        <v>0.99</v>
      </c>
      <c r="J107" s="819">
        <v>10</v>
      </c>
      <c r="K107" s="810">
        <v>0.99</v>
      </c>
      <c r="L107" s="811">
        <v>2</v>
      </c>
      <c r="M107" s="811">
        <v>19</v>
      </c>
      <c r="N107" s="812">
        <v>6.35</v>
      </c>
      <c r="O107" s="811" t="s">
        <v>6102</v>
      </c>
      <c r="P107" s="831" t="s">
        <v>6308</v>
      </c>
      <c r="Q107" s="813">
        <f t="shared" si="5"/>
        <v>-3</v>
      </c>
      <c r="R107" s="813">
        <f t="shared" si="5"/>
        <v>-2.96</v>
      </c>
      <c r="S107" s="827">
        <f t="shared" si="6"/>
        <v>6.35</v>
      </c>
      <c r="T107" s="827">
        <f t="shared" si="7"/>
        <v>10</v>
      </c>
      <c r="U107" s="827">
        <f t="shared" si="8"/>
        <v>3.6500000000000004</v>
      </c>
      <c r="V107" s="832">
        <f t="shared" si="9"/>
        <v>1.5748031496062993</v>
      </c>
      <c r="W107" s="814">
        <v>3.65</v>
      </c>
    </row>
    <row r="108" spans="1:23" ht="14.4" customHeight="1" x14ac:dyDescent="0.3">
      <c r="A108" s="876" t="s">
        <v>6309</v>
      </c>
      <c r="B108" s="861">
        <v>1</v>
      </c>
      <c r="C108" s="862">
        <v>2</v>
      </c>
      <c r="D108" s="797">
        <v>24</v>
      </c>
      <c r="E108" s="863"/>
      <c r="F108" s="864"/>
      <c r="G108" s="798"/>
      <c r="H108" s="865"/>
      <c r="I108" s="864"/>
      <c r="J108" s="798"/>
      <c r="K108" s="866">
        <v>2</v>
      </c>
      <c r="L108" s="865">
        <v>4</v>
      </c>
      <c r="M108" s="865">
        <v>40</v>
      </c>
      <c r="N108" s="867">
        <v>13.31</v>
      </c>
      <c r="O108" s="865" t="s">
        <v>6102</v>
      </c>
      <c r="P108" s="868" t="s">
        <v>6310</v>
      </c>
      <c r="Q108" s="869">
        <f t="shared" si="5"/>
        <v>-1</v>
      </c>
      <c r="R108" s="869">
        <f t="shared" si="5"/>
        <v>-2</v>
      </c>
      <c r="S108" s="870" t="str">
        <f t="shared" si="6"/>
        <v/>
      </c>
      <c r="T108" s="870" t="str">
        <f t="shared" si="7"/>
        <v/>
      </c>
      <c r="U108" s="870" t="str">
        <f t="shared" si="8"/>
        <v/>
      </c>
      <c r="V108" s="871" t="str">
        <f t="shared" si="9"/>
        <v/>
      </c>
      <c r="W108" s="799"/>
    </row>
    <row r="109" spans="1:23" ht="14.4" customHeight="1" x14ac:dyDescent="0.3">
      <c r="A109" s="876" t="s">
        <v>6311</v>
      </c>
      <c r="B109" s="861">
        <v>1</v>
      </c>
      <c r="C109" s="862">
        <v>4.0999999999999996</v>
      </c>
      <c r="D109" s="797">
        <v>17</v>
      </c>
      <c r="E109" s="863"/>
      <c r="F109" s="864"/>
      <c r="G109" s="798"/>
      <c r="H109" s="865"/>
      <c r="I109" s="864"/>
      <c r="J109" s="798"/>
      <c r="K109" s="866">
        <v>4.0999999999999996</v>
      </c>
      <c r="L109" s="865">
        <v>6</v>
      </c>
      <c r="M109" s="865">
        <v>55</v>
      </c>
      <c r="N109" s="867">
        <v>18.37</v>
      </c>
      <c r="O109" s="865" t="s">
        <v>6102</v>
      </c>
      <c r="P109" s="868" t="s">
        <v>6312</v>
      </c>
      <c r="Q109" s="869">
        <f t="shared" si="5"/>
        <v>-1</v>
      </c>
      <c r="R109" s="869">
        <f t="shared" si="5"/>
        <v>-4.0999999999999996</v>
      </c>
      <c r="S109" s="870" t="str">
        <f t="shared" si="6"/>
        <v/>
      </c>
      <c r="T109" s="870" t="str">
        <f t="shared" si="7"/>
        <v/>
      </c>
      <c r="U109" s="870" t="str">
        <f t="shared" si="8"/>
        <v/>
      </c>
      <c r="V109" s="871" t="str">
        <f t="shared" si="9"/>
        <v/>
      </c>
      <c r="W109" s="799"/>
    </row>
    <row r="110" spans="1:23" ht="14.4" customHeight="1" thickBot="1" x14ac:dyDescent="0.35">
      <c r="A110" s="879" t="s">
        <v>6313</v>
      </c>
      <c r="B110" s="880"/>
      <c r="C110" s="881"/>
      <c r="D110" s="882"/>
      <c r="E110" s="883"/>
      <c r="F110" s="884"/>
      <c r="G110" s="885"/>
      <c r="H110" s="886">
        <v>2</v>
      </c>
      <c r="I110" s="887">
        <v>1.23</v>
      </c>
      <c r="J110" s="888">
        <v>3</v>
      </c>
      <c r="K110" s="889">
        <v>0.62</v>
      </c>
      <c r="L110" s="890">
        <v>2</v>
      </c>
      <c r="M110" s="890">
        <v>17</v>
      </c>
      <c r="N110" s="891">
        <v>5.56</v>
      </c>
      <c r="O110" s="890" t="s">
        <v>6102</v>
      </c>
      <c r="P110" s="892" t="s">
        <v>6314</v>
      </c>
      <c r="Q110" s="893">
        <f t="shared" si="5"/>
        <v>2</v>
      </c>
      <c r="R110" s="893">
        <f t="shared" si="5"/>
        <v>1.23</v>
      </c>
      <c r="S110" s="880">
        <f t="shared" si="6"/>
        <v>11.12</v>
      </c>
      <c r="T110" s="880">
        <f t="shared" si="7"/>
        <v>6</v>
      </c>
      <c r="U110" s="880">
        <f t="shared" si="8"/>
        <v>-5.1199999999999992</v>
      </c>
      <c r="V110" s="894">
        <f t="shared" si="9"/>
        <v>0.53956834532374109</v>
      </c>
      <c r="W110" s="89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11:Q1048576">
    <cfRule type="cellIs" dxfId="12" priority="9" stopIfTrue="1" operator="lessThan">
      <formula>0</formula>
    </cfRule>
  </conditionalFormatting>
  <conditionalFormatting sqref="U111:U1048576">
    <cfRule type="cellIs" dxfId="11" priority="8" stopIfTrue="1" operator="greaterThan">
      <formula>0</formula>
    </cfRule>
  </conditionalFormatting>
  <conditionalFormatting sqref="V111:V1048576">
    <cfRule type="cellIs" dxfId="10" priority="7" stopIfTrue="1" operator="greaterThan">
      <formula>1</formula>
    </cfRule>
  </conditionalFormatting>
  <conditionalFormatting sqref="V111:V1048576">
    <cfRule type="cellIs" dxfId="9" priority="4" stopIfTrue="1" operator="greaterThan">
      <formula>1</formula>
    </cfRule>
  </conditionalFormatting>
  <conditionalFormatting sqref="U111:U1048576">
    <cfRule type="cellIs" dxfId="8" priority="5" stopIfTrue="1" operator="greaterThan">
      <formula>0</formula>
    </cfRule>
  </conditionalFormatting>
  <conditionalFormatting sqref="Q111:Q1048576">
    <cfRule type="cellIs" dxfId="7" priority="6" stopIfTrue="1" operator="lessThan">
      <formula>0</formula>
    </cfRule>
  </conditionalFormatting>
  <conditionalFormatting sqref="V5:V110">
    <cfRule type="cellIs" dxfId="6" priority="1" stopIfTrue="1" operator="greaterThan">
      <formula>1</formula>
    </cfRule>
  </conditionalFormatting>
  <conditionalFormatting sqref="U5:U110">
    <cfRule type="cellIs" dxfId="5" priority="2" stopIfTrue="1" operator="greaterThan">
      <formula>0</formula>
    </cfRule>
  </conditionalFormatting>
  <conditionalFormatting sqref="Q5:Q11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55" customWidth="1"/>
    <col min="3" max="3" width="7.21875" style="69" hidden="1" customWidth="1"/>
    <col min="4" max="4" width="7.77734375" style="355" customWidth="1"/>
    <col min="5" max="5" width="7.21875" style="69" hidden="1" customWidth="1"/>
    <col min="6" max="6" width="7.77734375" style="355" customWidth="1"/>
    <col min="7" max="7" width="7.77734375" style="91" customWidth="1"/>
    <col min="8" max="8" width="7.77734375" style="355" customWidth="1"/>
    <col min="9" max="9" width="7.21875" style="69" hidden="1" customWidth="1"/>
    <col min="10" max="10" width="7.77734375" style="355" customWidth="1"/>
    <col min="11" max="11" width="7.21875" style="69" hidden="1" customWidth="1"/>
    <col min="12" max="12" width="7.77734375" style="355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51" t="s">
        <v>253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ht="14.4" customHeight="1" thickBot="1" x14ac:dyDescent="0.35">
      <c r="A2" s="580" t="s">
        <v>297</v>
      </c>
      <c r="B2" s="344"/>
      <c r="C2" s="172"/>
      <c r="D2" s="344"/>
      <c r="E2" s="172"/>
      <c r="F2" s="344"/>
      <c r="G2" s="314"/>
      <c r="H2" s="344"/>
      <c r="I2" s="172"/>
      <c r="J2" s="344"/>
      <c r="K2" s="172"/>
      <c r="L2" s="344"/>
      <c r="M2" s="314"/>
    </row>
    <row r="3" spans="1:13" ht="14.4" customHeight="1" thickBot="1" x14ac:dyDescent="0.35">
      <c r="A3" s="429" t="s">
        <v>255</v>
      </c>
      <c r="B3" s="430">
        <f>SUBTOTAL(9,B6:B1048576)</f>
        <v>11729625</v>
      </c>
      <c r="C3" s="431">
        <f t="shared" ref="C3:L3" si="0">SUBTOTAL(9,C6:C1048576)</f>
        <v>9</v>
      </c>
      <c r="D3" s="431">
        <f t="shared" si="0"/>
        <v>13423023</v>
      </c>
      <c r="E3" s="431">
        <f t="shared" si="0"/>
        <v>8.3420539714499125</v>
      </c>
      <c r="F3" s="431">
        <f t="shared" si="0"/>
        <v>12209013</v>
      </c>
      <c r="G3" s="432">
        <f>IF(B3&lt;&gt;0,F3/B3,"")</f>
        <v>1.0408698487803318</v>
      </c>
      <c r="H3" s="430">
        <f t="shared" si="0"/>
        <v>3196120.9299999997</v>
      </c>
      <c r="I3" s="431">
        <f t="shared" si="0"/>
        <v>2</v>
      </c>
      <c r="J3" s="431">
        <f t="shared" si="0"/>
        <v>3559013.2700000005</v>
      </c>
      <c r="K3" s="431">
        <f t="shared" si="0"/>
        <v>1.8216335291099621</v>
      </c>
      <c r="L3" s="431">
        <f t="shared" si="0"/>
        <v>4345130.2000000011</v>
      </c>
      <c r="M3" s="433">
        <f>IF(H3&lt;&gt;0,L3/H3,"")</f>
        <v>1.3595011875849146</v>
      </c>
    </row>
    <row r="4" spans="1:13" ht="14.4" customHeight="1" x14ac:dyDescent="0.3">
      <c r="A4" s="571" t="s">
        <v>204</v>
      </c>
      <c r="B4" s="516" t="s">
        <v>210</v>
      </c>
      <c r="C4" s="517"/>
      <c r="D4" s="517"/>
      <c r="E4" s="517"/>
      <c r="F4" s="517"/>
      <c r="G4" s="518"/>
      <c r="H4" s="516" t="s">
        <v>211</v>
      </c>
      <c r="I4" s="517"/>
      <c r="J4" s="517"/>
      <c r="K4" s="517"/>
      <c r="L4" s="517"/>
      <c r="M4" s="518"/>
    </row>
    <row r="5" spans="1:13" s="89" customFormat="1" ht="14.4" customHeight="1" thickBot="1" x14ac:dyDescent="0.35">
      <c r="A5" s="896"/>
      <c r="B5" s="897">
        <v>2011</v>
      </c>
      <c r="C5" s="898"/>
      <c r="D5" s="898">
        <v>2012</v>
      </c>
      <c r="E5" s="898"/>
      <c r="F5" s="898">
        <v>2013</v>
      </c>
      <c r="G5" s="769" t="s">
        <v>5</v>
      </c>
      <c r="H5" s="897">
        <v>2011</v>
      </c>
      <c r="I5" s="898"/>
      <c r="J5" s="898">
        <v>2012</v>
      </c>
      <c r="K5" s="898"/>
      <c r="L5" s="898">
        <v>2013</v>
      </c>
      <c r="M5" s="769" t="s">
        <v>5</v>
      </c>
    </row>
    <row r="6" spans="1:13" ht="14.4" customHeight="1" x14ac:dyDescent="0.3">
      <c r="A6" s="651" t="s">
        <v>5165</v>
      </c>
      <c r="B6" s="770">
        <v>462420</v>
      </c>
      <c r="C6" s="620">
        <v>1</v>
      </c>
      <c r="D6" s="770">
        <v>452378</v>
      </c>
      <c r="E6" s="620">
        <v>0.97828381125383845</v>
      </c>
      <c r="F6" s="770">
        <v>531268</v>
      </c>
      <c r="G6" s="641">
        <v>1.1488862938454218</v>
      </c>
      <c r="H6" s="770"/>
      <c r="I6" s="620"/>
      <c r="J6" s="770"/>
      <c r="K6" s="620"/>
      <c r="L6" s="770"/>
      <c r="M6" s="671"/>
    </row>
    <row r="7" spans="1:13" ht="14.4" customHeight="1" x14ac:dyDescent="0.3">
      <c r="A7" s="652" t="s">
        <v>5167</v>
      </c>
      <c r="B7" s="771"/>
      <c r="C7" s="626"/>
      <c r="D7" s="771"/>
      <c r="E7" s="626"/>
      <c r="F7" s="771">
        <v>126</v>
      </c>
      <c r="G7" s="642"/>
      <c r="H7" s="771"/>
      <c r="I7" s="626"/>
      <c r="J7" s="771"/>
      <c r="K7" s="626"/>
      <c r="L7" s="771"/>
      <c r="M7" s="672"/>
    </row>
    <row r="8" spans="1:13" ht="14.4" customHeight="1" x14ac:dyDescent="0.3">
      <c r="A8" s="652" t="s">
        <v>5169</v>
      </c>
      <c r="B8" s="771">
        <v>3227118</v>
      </c>
      <c r="C8" s="626">
        <v>1</v>
      </c>
      <c r="D8" s="771">
        <v>4400300</v>
      </c>
      <c r="E8" s="626">
        <v>1.3635386124709417</v>
      </c>
      <c r="F8" s="771">
        <v>3014343</v>
      </c>
      <c r="G8" s="642">
        <v>0.93406655721916587</v>
      </c>
      <c r="H8" s="771"/>
      <c r="I8" s="626"/>
      <c r="J8" s="771"/>
      <c r="K8" s="626"/>
      <c r="L8" s="771"/>
      <c r="M8" s="672"/>
    </row>
    <row r="9" spans="1:13" ht="14.4" customHeight="1" x14ac:dyDescent="0.3">
      <c r="A9" s="652" t="s">
        <v>5174</v>
      </c>
      <c r="B9" s="771"/>
      <c r="C9" s="626"/>
      <c r="D9" s="771">
        <v>2221</v>
      </c>
      <c r="E9" s="626"/>
      <c r="F9" s="771"/>
      <c r="G9" s="642"/>
      <c r="H9" s="771"/>
      <c r="I9" s="626"/>
      <c r="J9" s="771"/>
      <c r="K9" s="626"/>
      <c r="L9" s="771"/>
      <c r="M9" s="672"/>
    </row>
    <row r="10" spans="1:13" ht="14.4" customHeight="1" x14ac:dyDescent="0.3">
      <c r="A10" s="652" t="s">
        <v>5180</v>
      </c>
      <c r="B10" s="771">
        <v>8760</v>
      </c>
      <c r="C10" s="626">
        <v>1</v>
      </c>
      <c r="D10" s="771"/>
      <c r="E10" s="626"/>
      <c r="F10" s="771">
        <v>2164</v>
      </c>
      <c r="G10" s="642">
        <v>0.24703196347031964</v>
      </c>
      <c r="H10" s="771">
        <v>43953.29</v>
      </c>
      <c r="I10" s="626">
        <v>1</v>
      </c>
      <c r="J10" s="771">
        <v>30870.97</v>
      </c>
      <c r="K10" s="626">
        <v>0.7023585720204335</v>
      </c>
      <c r="L10" s="771">
        <v>28378.799999999999</v>
      </c>
      <c r="M10" s="672">
        <v>0.6456581520973742</v>
      </c>
    </row>
    <row r="11" spans="1:13" ht="14.4" customHeight="1" x14ac:dyDescent="0.3">
      <c r="A11" s="652" t="s">
        <v>5185</v>
      </c>
      <c r="B11" s="771">
        <v>230874</v>
      </c>
      <c r="C11" s="626">
        <v>1</v>
      </c>
      <c r="D11" s="771">
        <v>168251</v>
      </c>
      <c r="E11" s="626">
        <v>0.7287568110744389</v>
      </c>
      <c r="F11" s="771">
        <v>203532</v>
      </c>
      <c r="G11" s="642">
        <v>0.88157176641804624</v>
      </c>
      <c r="H11" s="771"/>
      <c r="I11" s="626"/>
      <c r="J11" s="771"/>
      <c r="K11" s="626"/>
      <c r="L11" s="771"/>
      <c r="M11" s="672"/>
    </row>
    <row r="12" spans="1:13" ht="14.4" customHeight="1" x14ac:dyDescent="0.3">
      <c r="A12" s="652" t="s">
        <v>6315</v>
      </c>
      <c r="B12" s="771">
        <v>854718</v>
      </c>
      <c r="C12" s="626">
        <v>1</v>
      </c>
      <c r="D12" s="771">
        <v>854795</v>
      </c>
      <c r="E12" s="626">
        <v>1.000090088192831</v>
      </c>
      <c r="F12" s="771">
        <v>811195</v>
      </c>
      <c r="G12" s="642">
        <v>0.94907911147302382</v>
      </c>
      <c r="H12" s="771"/>
      <c r="I12" s="626"/>
      <c r="J12" s="771"/>
      <c r="K12" s="626"/>
      <c r="L12" s="771"/>
      <c r="M12" s="672"/>
    </row>
    <row r="13" spans="1:13" ht="14.4" customHeight="1" x14ac:dyDescent="0.3">
      <c r="A13" s="652" t="s">
        <v>6316</v>
      </c>
      <c r="B13" s="771">
        <v>5051776</v>
      </c>
      <c r="C13" s="626">
        <v>1</v>
      </c>
      <c r="D13" s="771">
        <v>5483070</v>
      </c>
      <c r="E13" s="626">
        <v>1.0853747276205437</v>
      </c>
      <c r="F13" s="771">
        <v>5615904</v>
      </c>
      <c r="G13" s="642">
        <v>1.1116692426584236</v>
      </c>
      <c r="H13" s="771">
        <v>3152167.6399999997</v>
      </c>
      <c r="I13" s="626">
        <v>1</v>
      </c>
      <c r="J13" s="771">
        <v>3528142.3000000003</v>
      </c>
      <c r="K13" s="626">
        <v>1.1192749570895286</v>
      </c>
      <c r="L13" s="771">
        <v>4316751.4000000013</v>
      </c>
      <c r="M13" s="672">
        <v>1.369454893585546</v>
      </c>
    </row>
    <row r="14" spans="1:13" ht="14.4" customHeight="1" x14ac:dyDescent="0.3">
      <c r="A14" s="652" t="s">
        <v>6317</v>
      </c>
      <c r="B14" s="771">
        <v>679690</v>
      </c>
      <c r="C14" s="626">
        <v>1</v>
      </c>
      <c r="D14" s="771">
        <v>658413</v>
      </c>
      <c r="E14" s="626">
        <v>0.96869602318704118</v>
      </c>
      <c r="F14" s="771">
        <v>735016</v>
      </c>
      <c r="G14" s="642">
        <v>1.0813988730156394</v>
      </c>
      <c r="H14" s="771"/>
      <c r="I14" s="626"/>
      <c r="J14" s="771"/>
      <c r="K14" s="626"/>
      <c r="L14" s="771"/>
      <c r="M14" s="672"/>
    </row>
    <row r="15" spans="1:13" ht="14.4" customHeight="1" x14ac:dyDescent="0.3">
      <c r="A15" s="652" t="s">
        <v>6318</v>
      </c>
      <c r="B15" s="771">
        <v>816905</v>
      </c>
      <c r="C15" s="626">
        <v>1</v>
      </c>
      <c r="D15" s="771">
        <v>1007624</v>
      </c>
      <c r="E15" s="626">
        <v>1.2334653356265417</v>
      </c>
      <c r="F15" s="771">
        <v>854965</v>
      </c>
      <c r="G15" s="642">
        <v>1.0465904848176961</v>
      </c>
      <c r="H15" s="771"/>
      <c r="I15" s="626"/>
      <c r="J15" s="771"/>
      <c r="K15" s="626"/>
      <c r="L15" s="771"/>
      <c r="M15" s="672"/>
    </row>
    <row r="16" spans="1:13" ht="14.4" customHeight="1" x14ac:dyDescent="0.3">
      <c r="A16" s="652" t="s">
        <v>6319</v>
      </c>
      <c r="B16" s="771">
        <v>397364</v>
      </c>
      <c r="C16" s="626">
        <v>1</v>
      </c>
      <c r="D16" s="771">
        <v>390946</v>
      </c>
      <c r="E16" s="626">
        <v>0.98384856202373638</v>
      </c>
      <c r="F16" s="771">
        <v>440500</v>
      </c>
      <c r="G16" s="642">
        <v>1.1085553799538961</v>
      </c>
      <c r="H16" s="771"/>
      <c r="I16" s="626"/>
      <c r="J16" s="771"/>
      <c r="K16" s="626"/>
      <c r="L16" s="771"/>
      <c r="M16" s="672"/>
    </row>
    <row r="17" spans="1:13" ht="14.4" customHeight="1" thickBot="1" x14ac:dyDescent="0.35">
      <c r="A17" s="773" t="s">
        <v>6320</v>
      </c>
      <c r="B17" s="772"/>
      <c r="C17" s="632"/>
      <c r="D17" s="772">
        <v>5025</v>
      </c>
      <c r="E17" s="632"/>
      <c r="F17" s="772"/>
      <c r="G17" s="643"/>
      <c r="H17" s="772"/>
      <c r="I17" s="632"/>
      <c r="J17" s="772"/>
      <c r="K17" s="632"/>
      <c r="L17" s="772"/>
      <c r="M17" s="67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7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51" t="s">
        <v>254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ht="14.4" customHeight="1" thickBot="1" x14ac:dyDescent="0.35">
      <c r="A2" s="580" t="s">
        <v>297</v>
      </c>
      <c r="B2" s="172"/>
      <c r="C2" s="172"/>
      <c r="D2" s="172"/>
      <c r="E2" s="172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314"/>
      <c r="Q2" s="175"/>
    </row>
    <row r="3" spans="1:17" ht="14.4" customHeight="1" thickBot="1" x14ac:dyDescent="0.35">
      <c r="E3" s="209" t="s">
        <v>255</v>
      </c>
      <c r="F3" s="357">
        <f t="shared" ref="F3:O3" si="0">SUBTOTAL(9,F6:F1048576)</f>
        <v>43179.25</v>
      </c>
      <c r="G3" s="362">
        <f t="shared" si="0"/>
        <v>14925745.93</v>
      </c>
      <c r="H3" s="363"/>
      <c r="I3" s="363"/>
      <c r="J3" s="357">
        <f t="shared" si="0"/>
        <v>41977.14</v>
      </c>
      <c r="K3" s="362">
        <f t="shared" si="0"/>
        <v>16982036.270000003</v>
      </c>
      <c r="L3" s="363"/>
      <c r="M3" s="363"/>
      <c r="N3" s="357">
        <f t="shared" si="0"/>
        <v>39758.180000000008</v>
      </c>
      <c r="O3" s="362">
        <f t="shared" si="0"/>
        <v>16554143.199999999</v>
      </c>
      <c r="P3" s="297">
        <f>IF(G3=0,"",O3/G3)</f>
        <v>1.1090998920681747</v>
      </c>
      <c r="Q3" s="359">
        <f>IF(N3=0,"",O3/N3)</f>
        <v>416.37074936528774</v>
      </c>
    </row>
    <row r="4" spans="1:17" ht="14.4" customHeight="1" x14ac:dyDescent="0.3">
      <c r="A4" s="521" t="s">
        <v>157</v>
      </c>
      <c r="B4" s="520" t="s">
        <v>205</v>
      </c>
      <c r="C4" s="521" t="s">
        <v>206</v>
      </c>
      <c r="D4" s="522" t="s">
        <v>175</v>
      </c>
      <c r="E4" s="523" t="s">
        <v>14</v>
      </c>
      <c r="F4" s="527">
        <v>2011</v>
      </c>
      <c r="G4" s="528"/>
      <c r="H4" s="361"/>
      <c r="I4" s="361"/>
      <c r="J4" s="527">
        <v>2012</v>
      </c>
      <c r="K4" s="528"/>
      <c r="L4" s="361"/>
      <c r="M4" s="361"/>
      <c r="N4" s="527">
        <v>2013</v>
      </c>
      <c r="O4" s="528"/>
      <c r="P4" s="529" t="s">
        <v>5</v>
      </c>
      <c r="Q4" s="519" t="s">
        <v>208</v>
      </c>
    </row>
    <row r="5" spans="1:17" ht="14.4" customHeight="1" thickBot="1" x14ac:dyDescent="0.35">
      <c r="A5" s="775"/>
      <c r="B5" s="774"/>
      <c r="C5" s="775"/>
      <c r="D5" s="776"/>
      <c r="E5" s="777"/>
      <c r="F5" s="783" t="s">
        <v>176</v>
      </c>
      <c r="G5" s="784" t="s">
        <v>17</v>
      </c>
      <c r="H5" s="785"/>
      <c r="I5" s="785"/>
      <c r="J5" s="783" t="s">
        <v>176</v>
      </c>
      <c r="K5" s="784" t="s">
        <v>17</v>
      </c>
      <c r="L5" s="785"/>
      <c r="M5" s="785"/>
      <c r="N5" s="783" t="s">
        <v>176</v>
      </c>
      <c r="O5" s="784" t="s">
        <v>17</v>
      </c>
      <c r="P5" s="786"/>
      <c r="Q5" s="782"/>
    </row>
    <row r="6" spans="1:17" ht="14.4" customHeight="1" x14ac:dyDescent="0.3">
      <c r="A6" s="619" t="s">
        <v>525</v>
      </c>
      <c r="B6" s="620" t="s">
        <v>5150</v>
      </c>
      <c r="C6" s="620" t="s">
        <v>5097</v>
      </c>
      <c r="D6" s="620" t="s">
        <v>5694</v>
      </c>
      <c r="E6" s="620" t="s">
        <v>5695</v>
      </c>
      <c r="F6" s="623">
        <v>606</v>
      </c>
      <c r="G6" s="623">
        <v>444804</v>
      </c>
      <c r="H6" s="623">
        <v>1</v>
      </c>
      <c r="I6" s="623">
        <v>734</v>
      </c>
      <c r="J6" s="623">
        <v>613</v>
      </c>
      <c r="K6" s="623">
        <v>452378</v>
      </c>
      <c r="L6" s="623">
        <v>1.0170277245708221</v>
      </c>
      <c r="M6" s="623">
        <v>737.97389885807502</v>
      </c>
      <c r="N6" s="623">
        <v>128</v>
      </c>
      <c r="O6" s="623">
        <v>94972</v>
      </c>
      <c r="P6" s="641">
        <v>0.21351426695803094</v>
      </c>
      <c r="Q6" s="624">
        <v>741.96875</v>
      </c>
    </row>
    <row r="7" spans="1:17" ht="14.4" customHeight="1" x14ac:dyDescent="0.3">
      <c r="A7" s="625" t="s">
        <v>525</v>
      </c>
      <c r="B7" s="626" t="s">
        <v>5822</v>
      </c>
      <c r="C7" s="626" t="s">
        <v>5097</v>
      </c>
      <c r="D7" s="626" t="s">
        <v>5694</v>
      </c>
      <c r="E7" s="626" t="s">
        <v>5695</v>
      </c>
      <c r="F7" s="629">
        <v>24</v>
      </c>
      <c r="G7" s="629">
        <v>17616</v>
      </c>
      <c r="H7" s="629">
        <v>1</v>
      </c>
      <c r="I7" s="629">
        <v>734</v>
      </c>
      <c r="J7" s="629"/>
      <c r="K7" s="629"/>
      <c r="L7" s="629"/>
      <c r="M7" s="629"/>
      <c r="N7" s="629"/>
      <c r="O7" s="629"/>
      <c r="P7" s="642"/>
      <c r="Q7" s="630"/>
    </row>
    <row r="8" spans="1:17" ht="14.4" customHeight="1" x14ac:dyDescent="0.3">
      <c r="A8" s="625" t="s">
        <v>525</v>
      </c>
      <c r="B8" s="626" t="s">
        <v>6075</v>
      </c>
      <c r="C8" s="626" t="s">
        <v>5097</v>
      </c>
      <c r="D8" s="626" t="s">
        <v>5694</v>
      </c>
      <c r="E8" s="626" t="s">
        <v>5695</v>
      </c>
      <c r="F8" s="629"/>
      <c r="G8" s="629"/>
      <c r="H8" s="629"/>
      <c r="I8" s="629"/>
      <c r="J8" s="629"/>
      <c r="K8" s="629"/>
      <c r="L8" s="629"/>
      <c r="M8" s="629"/>
      <c r="N8" s="629">
        <v>588</v>
      </c>
      <c r="O8" s="629">
        <v>436296</v>
      </c>
      <c r="P8" s="642"/>
      <c r="Q8" s="630">
        <v>742</v>
      </c>
    </row>
    <row r="9" spans="1:17" ht="14.4" customHeight="1" x14ac:dyDescent="0.3">
      <c r="A9" s="625" t="s">
        <v>6077</v>
      </c>
      <c r="B9" s="626" t="s">
        <v>6321</v>
      </c>
      <c r="C9" s="626" t="s">
        <v>5097</v>
      </c>
      <c r="D9" s="626" t="s">
        <v>6322</v>
      </c>
      <c r="E9" s="626" t="s">
        <v>6323</v>
      </c>
      <c r="F9" s="629"/>
      <c r="G9" s="629"/>
      <c r="H9" s="629"/>
      <c r="I9" s="629"/>
      <c r="J9" s="629"/>
      <c r="K9" s="629"/>
      <c r="L9" s="629"/>
      <c r="M9" s="629"/>
      <c r="N9" s="629">
        <v>2</v>
      </c>
      <c r="O9" s="629">
        <v>126</v>
      </c>
      <c r="P9" s="642"/>
      <c r="Q9" s="630">
        <v>63</v>
      </c>
    </row>
    <row r="10" spans="1:17" ht="14.4" customHeight="1" x14ac:dyDescent="0.3">
      <c r="A10" s="625" t="s">
        <v>6079</v>
      </c>
      <c r="B10" s="626" t="s">
        <v>6324</v>
      </c>
      <c r="C10" s="626" t="s">
        <v>5097</v>
      </c>
      <c r="D10" s="626" t="s">
        <v>6325</v>
      </c>
      <c r="E10" s="626" t="s">
        <v>6326</v>
      </c>
      <c r="F10" s="629"/>
      <c r="G10" s="629"/>
      <c r="H10" s="629"/>
      <c r="I10" s="629"/>
      <c r="J10" s="629">
        <v>1</v>
      </c>
      <c r="K10" s="629">
        <v>7546</v>
      </c>
      <c r="L10" s="629"/>
      <c r="M10" s="629">
        <v>7546</v>
      </c>
      <c r="N10" s="629"/>
      <c r="O10" s="629"/>
      <c r="P10" s="642"/>
      <c r="Q10" s="630"/>
    </row>
    <row r="11" spans="1:17" ht="14.4" customHeight="1" x14ac:dyDescent="0.3">
      <c r="A11" s="625" t="s">
        <v>6079</v>
      </c>
      <c r="B11" s="626" t="s">
        <v>6324</v>
      </c>
      <c r="C11" s="626" t="s">
        <v>5097</v>
      </c>
      <c r="D11" s="626" t="s">
        <v>6327</v>
      </c>
      <c r="E11" s="626" t="s">
        <v>6328</v>
      </c>
      <c r="F11" s="629">
        <v>37</v>
      </c>
      <c r="G11" s="629">
        <v>45436</v>
      </c>
      <c r="H11" s="629">
        <v>1</v>
      </c>
      <c r="I11" s="629">
        <v>1228</v>
      </c>
      <c r="J11" s="629">
        <v>36</v>
      </c>
      <c r="K11" s="629">
        <v>44496</v>
      </c>
      <c r="L11" s="629">
        <v>0.97931155911611933</v>
      </c>
      <c r="M11" s="629">
        <v>1236</v>
      </c>
      <c r="N11" s="629">
        <v>26</v>
      </c>
      <c r="O11" s="629">
        <v>32370</v>
      </c>
      <c r="P11" s="642">
        <v>0.71243067171405938</v>
      </c>
      <c r="Q11" s="630">
        <v>1245</v>
      </c>
    </row>
    <row r="12" spans="1:17" ht="14.4" customHeight="1" x14ac:dyDescent="0.3">
      <c r="A12" s="625" t="s">
        <v>6079</v>
      </c>
      <c r="B12" s="626" t="s">
        <v>6324</v>
      </c>
      <c r="C12" s="626" t="s">
        <v>5097</v>
      </c>
      <c r="D12" s="626" t="s">
        <v>6329</v>
      </c>
      <c r="E12" s="626" t="s">
        <v>6330</v>
      </c>
      <c r="F12" s="629">
        <v>13</v>
      </c>
      <c r="G12" s="629">
        <v>6396</v>
      </c>
      <c r="H12" s="629">
        <v>1</v>
      </c>
      <c r="I12" s="629">
        <v>492</v>
      </c>
      <c r="J12" s="629"/>
      <c r="K12" s="629"/>
      <c r="L12" s="629"/>
      <c r="M12" s="629"/>
      <c r="N12" s="629"/>
      <c r="O12" s="629"/>
      <c r="P12" s="642"/>
      <c r="Q12" s="630"/>
    </row>
    <row r="13" spans="1:17" ht="14.4" customHeight="1" x14ac:dyDescent="0.3">
      <c r="A13" s="625" t="s">
        <v>6079</v>
      </c>
      <c r="B13" s="626" t="s">
        <v>6324</v>
      </c>
      <c r="C13" s="626" t="s">
        <v>5097</v>
      </c>
      <c r="D13" s="626" t="s">
        <v>6331</v>
      </c>
      <c r="E13" s="626" t="s">
        <v>6332</v>
      </c>
      <c r="F13" s="629">
        <v>320</v>
      </c>
      <c r="G13" s="629">
        <v>2963520</v>
      </c>
      <c r="H13" s="629">
        <v>1</v>
      </c>
      <c r="I13" s="629">
        <v>9261</v>
      </c>
      <c r="J13" s="629">
        <v>442</v>
      </c>
      <c r="K13" s="629">
        <v>4108390</v>
      </c>
      <c r="L13" s="629">
        <v>1.3863209966526293</v>
      </c>
      <c r="M13" s="629">
        <v>9295</v>
      </c>
      <c r="N13" s="629">
        <v>300</v>
      </c>
      <c r="O13" s="629">
        <v>2801100</v>
      </c>
      <c r="P13" s="642">
        <v>0.94519355361192092</v>
      </c>
      <c r="Q13" s="630">
        <v>9337</v>
      </c>
    </row>
    <row r="14" spans="1:17" ht="14.4" customHeight="1" x14ac:dyDescent="0.3">
      <c r="A14" s="625" t="s">
        <v>6079</v>
      </c>
      <c r="B14" s="626" t="s">
        <v>6324</v>
      </c>
      <c r="C14" s="626" t="s">
        <v>5097</v>
      </c>
      <c r="D14" s="626" t="s">
        <v>6333</v>
      </c>
      <c r="E14" s="626" t="s">
        <v>6334</v>
      </c>
      <c r="F14" s="629">
        <v>8</v>
      </c>
      <c r="G14" s="629">
        <v>49904</v>
      </c>
      <c r="H14" s="629">
        <v>1</v>
      </c>
      <c r="I14" s="629">
        <v>6238</v>
      </c>
      <c r="J14" s="629"/>
      <c r="K14" s="629"/>
      <c r="L14" s="629"/>
      <c r="M14" s="629"/>
      <c r="N14" s="629"/>
      <c r="O14" s="629"/>
      <c r="P14" s="642"/>
      <c r="Q14" s="630"/>
    </row>
    <row r="15" spans="1:17" ht="14.4" customHeight="1" x14ac:dyDescent="0.3">
      <c r="A15" s="625" t="s">
        <v>6079</v>
      </c>
      <c r="B15" s="626" t="s">
        <v>6324</v>
      </c>
      <c r="C15" s="626" t="s">
        <v>5097</v>
      </c>
      <c r="D15" s="626" t="s">
        <v>6335</v>
      </c>
      <c r="E15" s="626" t="s">
        <v>6336</v>
      </c>
      <c r="F15" s="629">
        <v>12</v>
      </c>
      <c r="G15" s="629">
        <v>1992</v>
      </c>
      <c r="H15" s="629">
        <v>1</v>
      </c>
      <c r="I15" s="629">
        <v>166</v>
      </c>
      <c r="J15" s="629"/>
      <c r="K15" s="629"/>
      <c r="L15" s="629"/>
      <c r="M15" s="629"/>
      <c r="N15" s="629"/>
      <c r="O15" s="629"/>
      <c r="P15" s="642"/>
      <c r="Q15" s="630"/>
    </row>
    <row r="16" spans="1:17" ht="14.4" customHeight="1" x14ac:dyDescent="0.3">
      <c r="A16" s="625" t="s">
        <v>6079</v>
      </c>
      <c r="B16" s="626" t="s">
        <v>6324</v>
      </c>
      <c r="C16" s="626" t="s">
        <v>5097</v>
      </c>
      <c r="D16" s="626" t="s">
        <v>6337</v>
      </c>
      <c r="E16" s="626" t="s">
        <v>6338</v>
      </c>
      <c r="F16" s="629">
        <v>7</v>
      </c>
      <c r="G16" s="629">
        <v>6986</v>
      </c>
      <c r="H16" s="629">
        <v>1</v>
      </c>
      <c r="I16" s="629">
        <v>998</v>
      </c>
      <c r="J16" s="629"/>
      <c r="K16" s="629"/>
      <c r="L16" s="629"/>
      <c r="M16" s="629"/>
      <c r="N16" s="629"/>
      <c r="O16" s="629"/>
      <c r="P16" s="642"/>
      <c r="Q16" s="630"/>
    </row>
    <row r="17" spans="1:17" ht="14.4" customHeight="1" x14ac:dyDescent="0.3">
      <c r="A17" s="625" t="s">
        <v>6079</v>
      </c>
      <c r="B17" s="626" t="s">
        <v>6324</v>
      </c>
      <c r="C17" s="626" t="s">
        <v>5097</v>
      </c>
      <c r="D17" s="626" t="s">
        <v>6339</v>
      </c>
      <c r="E17" s="626" t="s">
        <v>6340</v>
      </c>
      <c r="F17" s="629">
        <v>12</v>
      </c>
      <c r="G17" s="629">
        <v>1956</v>
      </c>
      <c r="H17" s="629">
        <v>1</v>
      </c>
      <c r="I17" s="629">
        <v>163</v>
      </c>
      <c r="J17" s="629"/>
      <c r="K17" s="629"/>
      <c r="L17" s="629"/>
      <c r="M17" s="629"/>
      <c r="N17" s="629"/>
      <c r="O17" s="629"/>
      <c r="P17" s="642"/>
      <c r="Q17" s="630"/>
    </row>
    <row r="18" spans="1:17" ht="14.4" customHeight="1" x14ac:dyDescent="0.3">
      <c r="A18" s="625" t="s">
        <v>6079</v>
      </c>
      <c r="B18" s="626" t="s">
        <v>6324</v>
      </c>
      <c r="C18" s="626" t="s">
        <v>5097</v>
      </c>
      <c r="D18" s="626" t="s">
        <v>6341</v>
      </c>
      <c r="E18" s="626" t="s">
        <v>6342</v>
      </c>
      <c r="F18" s="629">
        <v>66</v>
      </c>
      <c r="G18" s="629">
        <v>145926</v>
      </c>
      <c r="H18" s="629">
        <v>1</v>
      </c>
      <c r="I18" s="629">
        <v>2211</v>
      </c>
      <c r="J18" s="629">
        <v>108</v>
      </c>
      <c r="K18" s="629">
        <v>239868</v>
      </c>
      <c r="L18" s="629">
        <v>1.6437646478352042</v>
      </c>
      <c r="M18" s="629">
        <v>2221</v>
      </c>
      <c r="N18" s="629">
        <v>81</v>
      </c>
      <c r="O18" s="629">
        <v>180873</v>
      </c>
      <c r="P18" s="642">
        <v>1.2394843962008142</v>
      </c>
      <c r="Q18" s="630">
        <v>2233</v>
      </c>
    </row>
    <row r="19" spans="1:17" ht="14.4" customHeight="1" x14ac:dyDescent="0.3">
      <c r="A19" s="625" t="s">
        <v>6079</v>
      </c>
      <c r="B19" s="626" t="s">
        <v>6324</v>
      </c>
      <c r="C19" s="626" t="s">
        <v>5097</v>
      </c>
      <c r="D19" s="626" t="s">
        <v>6343</v>
      </c>
      <c r="E19" s="626" t="s">
        <v>6344</v>
      </c>
      <c r="F19" s="629">
        <v>3</v>
      </c>
      <c r="G19" s="629">
        <v>1089</v>
      </c>
      <c r="H19" s="629">
        <v>1</v>
      </c>
      <c r="I19" s="629">
        <v>363</v>
      </c>
      <c r="J19" s="629"/>
      <c r="K19" s="629"/>
      <c r="L19" s="629"/>
      <c r="M19" s="629"/>
      <c r="N19" s="629"/>
      <c r="O19" s="629"/>
      <c r="P19" s="642"/>
      <c r="Q19" s="630"/>
    </row>
    <row r="20" spans="1:17" ht="14.4" customHeight="1" x14ac:dyDescent="0.3">
      <c r="A20" s="625" t="s">
        <v>6079</v>
      </c>
      <c r="B20" s="626" t="s">
        <v>6324</v>
      </c>
      <c r="C20" s="626" t="s">
        <v>5097</v>
      </c>
      <c r="D20" s="626" t="s">
        <v>6345</v>
      </c>
      <c r="E20" s="626" t="s">
        <v>6346</v>
      </c>
      <c r="F20" s="629">
        <v>7</v>
      </c>
      <c r="G20" s="629">
        <v>3913</v>
      </c>
      <c r="H20" s="629">
        <v>1</v>
      </c>
      <c r="I20" s="629">
        <v>559</v>
      </c>
      <c r="J20" s="629"/>
      <c r="K20" s="629"/>
      <c r="L20" s="629"/>
      <c r="M20" s="629"/>
      <c r="N20" s="629"/>
      <c r="O20" s="629"/>
      <c r="P20" s="642"/>
      <c r="Q20" s="630"/>
    </row>
    <row r="21" spans="1:17" ht="14.4" customHeight="1" x14ac:dyDescent="0.3">
      <c r="A21" s="625" t="s">
        <v>6087</v>
      </c>
      <c r="B21" s="626" t="s">
        <v>6347</v>
      </c>
      <c r="C21" s="626" t="s">
        <v>5097</v>
      </c>
      <c r="D21" s="626" t="s">
        <v>6335</v>
      </c>
      <c r="E21" s="626" t="s">
        <v>6336</v>
      </c>
      <c r="F21" s="629"/>
      <c r="G21" s="629"/>
      <c r="H21" s="629"/>
      <c r="I21" s="629"/>
      <c r="J21" s="629">
        <v>1</v>
      </c>
      <c r="K21" s="629">
        <v>166</v>
      </c>
      <c r="L21" s="629"/>
      <c r="M21" s="629">
        <v>166</v>
      </c>
      <c r="N21" s="629"/>
      <c r="O21" s="629"/>
      <c r="P21" s="642"/>
      <c r="Q21" s="630"/>
    </row>
    <row r="22" spans="1:17" ht="14.4" customHeight="1" x14ac:dyDescent="0.3">
      <c r="A22" s="625" t="s">
        <v>6087</v>
      </c>
      <c r="B22" s="626" t="s">
        <v>6347</v>
      </c>
      <c r="C22" s="626" t="s">
        <v>5097</v>
      </c>
      <c r="D22" s="626" t="s">
        <v>6339</v>
      </c>
      <c r="E22" s="626" t="s">
        <v>6340</v>
      </c>
      <c r="F22" s="629"/>
      <c r="G22" s="629"/>
      <c r="H22" s="629"/>
      <c r="I22" s="629"/>
      <c r="J22" s="629">
        <v>2</v>
      </c>
      <c r="K22" s="629">
        <v>326</v>
      </c>
      <c r="L22" s="629"/>
      <c r="M22" s="629">
        <v>163</v>
      </c>
      <c r="N22" s="629"/>
      <c r="O22" s="629"/>
      <c r="P22" s="642"/>
      <c r="Q22" s="630"/>
    </row>
    <row r="23" spans="1:17" ht="14.4" customHeight="1" x14ac:dyDescent="0.3">
      <c r="A23" s="625" t="s">
        <v>6087</v>
      </c>
      <c r="B23" s="626" t="s">
        <v>6347</v>
      </c>
      <c r="C23" s="626" t="s">
        <v>5097</v>
      </c>
      <c r="D23" s="626" t="s">
        <v>6348</v>
      </c>
      <c r="E23" s="626" t="s">
        <v>6349</v>
      </c>
      <c r="F23" s="629"/>
      <c r="G23" s="629"/>
      <c r="H23" s="629"/>
      <c r="I23" s="629"/>
      <c r="J23" s="629">
        <v>2</v>
      </c>
      <c r="K23" s="629">
        <v>908</v>
      </c>
      <c r="L23" s="629"/>
      <c r="M23" s="629">
        <v>454</v>
      </c>
      <c r="N23" s="629"/>
      <c r="O23" s="629"/>
      <c r="P23" s="642"/>
      <c r="Q23" s="630"/>
    </row>
    <row r="24" spans="1:17" ht="14.4" customHeight="1" x14ac:dyDescent="0.3">
      <c r="A24" s="625" t="s">
        <v>6087</v>
      </c>
      <c r="B24" s="626" t="s">
        <v>6347</v>
      </c>
      <c r="C24" s="626" t="s">
        <v>5097</v>
      </c>
      <c r="D24" s="626" t="s">
        <v>6350</v>
      </c>
      <c r="E24" s="626" t="s">
        <v>6351</v>
      </c>
      <c r="F24" s="629"/>
      <c r="G24" s="629"/>
      <c r="H24" s="629"/>
      <c r="I24" s="629"/>
      <c r="J24" s="629">
        <v>8</v>
      </c>
      <c r="K24" s="629">
        <v>624</v>
      </c>
      <c r="L24" s="629"/>
      <c r="M24" s="629">
        <v>78</v>
      </c>
      <c r="N24" s="629"/>
      <c r="O24" s="629"/>
      <c r="P24" s="642"/>
      <c r="Q24" s="630"/>
    </row>
    <row r="25" spans="1:17" ht="14.4" customHeight="1" x14ac:dyDescent="0.3">
      <c r="A25" s="625" t="s">
        <v>6087</v>
      </c>
      <c r="B25" s="626" t="s">
        <v>6347</v>
      </c>
      <c r="C25" s="626" t="s">
        <v>5097</v>
      </c>
      <c r="D25" s="626" t="s">
        <v>6352</v>
      </c>
      <c r="E25" s="626" t="s">
        <v>6353</v>
      </c>
      <c r="F25" s="629"/>
      <c r="G25" s="629"/>
      <c r="H25" s="629"/>
      <c r="I25" s="629"/>
      <c r="J25" s="629">
        <v>1</v>
      </c>
      <c r="K25" s="629">
        <v>197</v>
      </c>
      <c r="L25" s="629"/>
      <c r="M25" s="629">
        <v>197</v>
      </c>
      <c r="N25" s="629"/>
      <c r="O25" s="629"/>
      <c r="P25" s="642"/>
      <c r="Q25" s="630"/>
    </row>
    <row r="26" spans="1:17" ht="14.4" customHeight="1" x14ac:dyDescent="0.3">
      <c r="A26" s="625" t="s">
        <v>6093</v>
      </c>
      <c r="B26" s="626" t="s">
        <v>6354</v>
      </c>
      <c r="C26" s="626" t="s">
        <v>5094</v>
      </c>
      <c r="D26" s="626" t="s">
        <v>6355</v>
      </c>
      <c r="E26" s="626" t="s">
        <v>6356</v>
      </c>
      <c r="F26" s="629">
        <v>0.6</v>
      </c>
      <c r="G26" s="629">
        <v>1253.4100000000001</v>
      </c>
      <c r="H26" s="629">
        <v>1</v>
      </c>
      <c r="I26" s="629">
        <v>2089.0166666666669</v>
      </c>
      <c r="J26" s="629">
        <v>1</v>
      </c>
      <c r="K26" s="629">
        <v>2165.3200000000002</v>
      </c>
      <c r="L26" s="629">
        <v>1.7275432619813149</v>
      </c>
      <c r="M26" s="629">
        <v>2165.3200000000002</v>
      </c>
      <c r="N26" s="629"/>
      <c r="O26" s="629"/>
      <c r="P26" s="642"/>
      <c r="Q26" s="630"/>
    </row>
    <row r="27" spans="1:17" ht="14.4" customHeight="1" x14ac:dyDescent="0.3">
      <c r="A27" s="625" t="s">
        <v>6093</v>
      </c>
      <c r="B27" s="626" t="s">
        <v>6354</v>
      </c>
      <c r="C27" s="626" t="s">
        <v>5094</v>
      </c>
      <c r="D27" s="626" t="s">
        <v>5497</v>
      </c>
      <c r="E27" s="626" t="s">
        <v>6357</v>
      </c>
      <c r="F27" s="629">
        <v>0.05</v>
      </c>
      <c r="G27" s="629">
        <v>42.15</v>
      </c>
      <c r="H27" s="629">
        <v>1</v>
      </c>
      <c r="I27" s="629">
        <v>842.99999999999989</v>
      </c>
      <c r="J27" s="629">
        <v>0.05</v>
      </c>
      <c r="K27" s="629">
        <v>46.83</v>
      </c>
      <c r="L27" s="629">
        <v>1.1110320284697508</v>
      </c>
      <c r="M27" s="629">
        <v>936.59999999999991</v>
      </c>
      <c r="N27" s="629"/>
      <c r="O27" s="629"/>
      <c r="P27" s="642"/>
      <c r="Q27" s="630"/>
    </row>
    <row r="28" spans="1:17" ht="14.4" customHeight="1" x14ac:dyDescent="0.3">
      <c r="A28" s="625" t="s">
        <v>6093</v>
      </c>
      <c r="B28" s="626" t="s">
        <v>6354</v>
      </c>
      <c r="C28" s="626" t="s">
        <v>5326</v>
      </c>
      <c r="D28" s="626" t="s">
        <v>6358</v>
      </c>
      <c r="E28" s="626" t="s">
        <v>6359</v>
      </c>
      <c r="F28" s="629">
        <v>590</v>
      </c>
      <c r="G28" s="629">
        <v>8260</v>
      </c>
      <c r="H28" s="629">
        <v>1</v>
      </c>
      <c r="I28" s="629">
        <v>14</v>
      </c>
      <c r="J28" s="629"/>
      <c r="K28" s="629"/>
      <c r="L28" s="629"/>
      <c r="M28" s="629"/>
      <c r="N28" s="629"/>
      <c r="O28" s="629"/>
      <c r="P28" s="642"/>
      <c r="Q28" s="630"/>
    </row>
    <row r="29" spans="1:17" ht="14.4" customHeight="1" x14ac:dyDescent="0.3">
      <c r="A29" s="625" t="s">
        <v>6093</v>
      </c>
      <c r="B29" s="626" t="s">
        <v>6354</v>
      </c>
      <c r="C29" s="626" t="s">
        <v>5326</v>
      </c>
      <c r="D29" s="626" t="s">
        <v>6360</v>
      </c>
      <c r="E29" s="626" t="s">
        <v>6361</v>
      </c>
      <c r="F29" s="629">
        <v>869</v>
      </c>
      <c r="G29" s="629">
        <v>1929.18</v>
      </c>
      <c r="H29" s="629">
        <v>1</v>
      </c>
      <c r="I29" s="629">
        <v>2.2200000000000002</v>
      </c>
      <c r="J29" s="629"/>
      <c r="K29" s="629"/>
      <c r="L29" s="629"/>
      <c r="M29" s="629"/>
      <c r="N29" s="629"/>
      <c r="O29" s="629"/>
      <c r="P29" s="642"/>
      <c r="Q29" s="630"/>
    </row>
    <row r="30" spans="1:17" ht="14.4" customHeight="1" x14ac:dyDescent="0.3">
      <c r="A30" s="625" t="s">
        <v>6093</v>
      </c>
      <c r="B30" s="626" t="s">
        <v>6354</v>
      </c>
      <c r="C30" s="626" t="s">
        <v>5326</v>
      </c>
      <c r="D30" s="626" t="s">
        <v>6362</v>
      </c>
      <c r="E30" s="626" t="s">
        <v>6363</v>
      </c>
      <c r="F30" s="629">
        <v>929</v>
      </c>
      <c r="G30" s="629">
        <v>32468.55</v>
      </c>
      <c r="H30" s="629">
        <v>1</v>
      </c>
      <c r="I30" s="629">
        <v>34.949999999999996</v>
      </c>
      <c r="J30" s="629">
        <v>903</v>
      </c>
      <c r="K30" s="629">
        <v>28658.82</v>
      </c>
      <c r="L30" s="629">
        <v>0.88266399331044965</v>
      </c>
      <c r="M30" s="629">
        <v>31.737342192691031</v>
      </c>
      <c r="N30" s="629"/>
      <c r="O30" s="629"/>
      <c r="P30" s="642"/>
      <c r="Q30" s="630"/>
    </row>
    <row r="31" spans="1:17" ht="14.4" customHeight="1" x14ac:dyDescent="0.3">
      <c r="A31" s="625" t="s">
        <v>6093</v>
      </c>
      <c r="B31" s="626" t="s">
        <v>6354</v>
      </c>
      <c r="C31" s="626" t="s">
        <v>5326</v>
      </c>
      <c r="D31" s="626" t="s">
        <v>6364</v>
      </c>
      <c r="E31" s="626" t="s">
        <v>6365</v>
      </c>
      <c r="F31" s="629"/>
      <c r="G31" s="629"/>
      <c r="H31" s="629"/>
      <c r="I31" s="629"/>
      <c r="J31" s="629"/>
      <c r="K31" s="629"/>
      <c r="L31" s="629"/>
      <c r="M31" s="629"/>
      <c r="N31" s="629">
        <v>180</v>
      </c>
      <c r="O31" s="629">
        <v>28378.799999999999</v>
      </c>
      <c r="P31" s="642"/>
      <c r="Q31" s="630">
        <v>157.66</v>
      </c>
    </row>
    <row r="32" spans="1:17" ht="14.4" customHeight="1" x14ac:dyDescent="0.3">
      <c r="A32" s="625" t="s">
        <v>6093</v>
      </c>
      <c r="B32" s="626" t="s">
        <v>6354</v>
      </c>
      <c r="C32" s="626" t="s">
        <v>5097</v>
      </c>
      <c r="D32" s="626" t="s">
        <v>6366</v>
      </c>
      <c r="E32" s="626" t="s">
        <v>6367</v>
      </c>
      <c r="F32" s="629">
        <v>1</v>
      </c>
      <c r="G32" s="629">
        <v>1281</v>
      </c>
      <c r="H32" s="629">
        <v>1</v>
      </c>
      <c r="I32" s="629">
        <v>1281</v>
      </c>
      <c r="J32" s="629"/>
      <c r="K32" s="629"/>
      <c r="L32" s="629"/>
      <c r="M32" s="629"/>
      <c r="N32" s="629"/>
      <c r="O32" s="629"/>
      <c r="P32" s="642"/>
      <c r="Q32" s="630"/>
    </row>
    <row r="33" spans="1:17" ht="14.4" customHeight="1" x14ac:dyDescent="0.3">
      <c r="A33" s="625" t="s">
        <v>6093</v>
      </c>
      <c r="B33" s="626" t="s">
        <v>6354</v>
      </c>
      <c r="C33" s="626" t="s">
        <v>5097</v>
      </c>
      <c r="D33" s="626" t="s">
        <v>6368</v>
      </c>
      <c r="E33" s="626" t="s">
        <v>6369</v>
      </c>
      <c r="F33" s="629">
        <v>3</v>
      </c>
      <c r="G33" s="629">
        <v>5247</v>
      </c>
      <c r="H33" s="629">
        <v>1</v>
      </c>
      <c r="I33" s="629">
        <v>1749</v>
      </c>
      <c r="J33" s="629"/>
      <c r="K33" s="629"/>
      <c r="L33" s="629"/>
      <c r="M33" s="629"/>
      <c r="N33" s="629">
        <v>1</v>
      </c>
      <c r="O33" s="629">
        <v>1754</v>
      </c>
      <c r="P33" s="642">
        <v>0.3342862588145607</v>
      </c>
      <c r="Q33" s="630">
        <v>1754</v>
      </c>
    </row>
    <row r="34" spans="1:17" ht="14.4" customHeight="1" x14ac:dyDescent="0.3">
      <c r="A34" s="625" t="s">
        <v>6093</v>
      </c>
      <c r="B34" s="626" t="s">
        <v>6354</v>
      </c>
      <c r="C34" s="626" t="s">
        <v>5097</v>
      </c>
      <c r="D34" s="626" t="s">
        <v>6370</v>
      </c>
      <c r="E34" s="626" t="s">
        <v>6371</v>
      </c>
      <c r="F34" s="629">
        <v>1</v>
      </c>
      <c r="G34" s="629">
        <v>2232</v>
      </c>
      <c r="H34" s="629">
        <v>1</v>
      </c>
      <c r="I34" s="629">
        <v>2232</v>
      </c>
      <c r="J34" s="629"/>
      <c r="K34" s="629"/>
      <c r="L34" s="629"/>
      <c r="M34" s="629"/>
      <c r="N34" s="629"/>
      <c r="O34" s="629"/>
      <c r="P34" s="642"/>
      <c r="Q34" s="630"/>
    </row>
    <row r="35" spans="1:17" ht="14.4" customHeight="1" x14ac:dyDescent="0.3">
      <c r="A35" s="625" t="s">
        <v>6093</v>
      </c>
      <c r="B35" s="626" t="s">
        <v>6354</v>
      </c>
      <c r="C35" s="626" t="s">
        <v>5097</v>
      </c>
      <c r="D35" s="626" t="s">
        <v>6372</v>
      </c>
      <c r="E35" s="626" t="s">
        <v>6373</v>
      </c>
      <c r="F35" s="629"/>
      <c r="G35" s="629"/>
      <c r="H35" s="629"/>
      <c r="I35" s="629"/>
      <c r="J35" s="629"/>
      <c r="K35" s="629"/>
      <c r="L35" s="629"/>
      <c r="M35" s="629"/>
      <c r="N35" s="629">
        <v>1</v>
      </c>
      <c r="O35" s="629">
        <v>410</v>
      </c>
      <c r="P35" s="642"/>
      <c r="Q35" s="630">
        <v>410</v>
      </c>
    </row>
    <row r="36" spans="1:17" ht="14.4" customHeight="1" x14ac:dyDescent="0.3">
      <c r="A36" s="625" t="s">
        <v>6098</v>
      </c>
      <c r="B36" s="626" t="s">
        <v>6324</v>
      </c>
      <c r="C36" s="626" t="s">
        <v>5097</v>
      </c>
      <c r="D36" s="626" t="s">
        <v>6327</v>
      </c>
      <c r="E36" s="626" t="s">
        <v>6328</v>
      </c>
      <c r="F36" s="629">
        <v>2</v>
      </c>
      <c r="G36" s="629">
        <v>2456</v>
      </c>
      <c r="H36" s="629">
        <v>1</v>
      </c>
      <c r="I36" s="629">
        <v>1228</v>
      </c>
      <c r="J36" s="629"/>
      <c r="K36" s="629"/>
      <c r="L36" s="629"/>
      <c r="M36" s="629"/>
      <c r="N36" s="629"/>
      <c r="O36" s="629"/>
      <c r="P36" s="642"/>
      <c r="Q36" s="630"/>
    </row>
    <row r="37" spans="1:17" ht="14.4" customHeight="1" x14ac:dyDescent="0.3">
      <c r="A37" s="625" t="s">
        <v>6098</v>
      </c>
      <c r="B37" s="626" t="s">
        <v>6324</v>
      </c>
      <c r="C37" s="626" t="s">
        <v>5097</v>
      </c>
      <c r="D37" s="626" t="s">
        <v>6331</v>
      </c>
      <c r="E37" s="626" t="s">
        <v>6332</v>
      </c>
      <c r="F37" s="629"/>
      <c r="G37" s="629"/>
      <c r="H37" s="629"/>
      <c r="I37" s="629"/>
      <c r="J37" s="629"/>
      <c r="K37" s="629"/>
      <c r="L37" s="629"/>
      <c r="M37" s="629"/>
      <c r="N37" s="629">
        <v>4</v>
      </c>
      <c r="O37" s="629">
        <v>37348</v>
      </c>
      <c r="P37" s="642"/>
      <c r="Q37" s="630">
        <v>9337</v>
      </c>
    </row>
    <row r="38" spans="1:17" ht="14.4" customHeight="1" x14ac:dyDescent="0.3">
      <c r="A38" s="625" t="s">
        <v>6098</v>
      </c>
      <c r="B38" s="626" t="s">
        <v>6324</v>
      </c>
      <c r="C38" s="626" t="s">
        <v>5097</v>
      </c>
      <c r="D38" s="626" t="s">
        <v>6337</v>
      </c>
      <c r="E38" s="626" t="s">
        <v>6338</v>
      </c>
      <c r="F38" s="629">
        <v>3</v>
      </c>
      <c r="G38" s="629">
        <v>2994</v>
      </c>
      <c r="H38" s="629">
        <v>1</v>
      </c>
      <c r="I38" s="629">
        <v>998</v>
      </c>
      <c r="J38" s="629"/>
      <c r="K38" s="629"/>
      <c r="L38" s="629"/>
      <c r="M38" s="629"/>
      <c r="N38" s="629"/>
      <c r="O38" s="629"/>
      <c r="P38" s="642"/>
      <c r="Q38" s="630"/>
    </row>
    <row r="39" spans="1:17" ht="14.4" customHeight="1" x14ac:dyDescent="0.3">
      <c r="A39" s="625" t="s">
        <v>6098</v>
      </c>
      <c r="B39" s="626" t="s">
        <v>6324</v>
      </c>
      <c r="C39" s="626" t="s">
        <v>5097</v>
      </c>
      <c r="D39" s="626" t="s">
        <v>6341</v>
      </c>
      <c r="E39" s="626" t="s">
        <v>6342</v>
      </c>
      <c r="F39" s="629">
        <v>1</v>
      </c>
      <c r="G39" s="629">
        <v>2211</v>
      </c>
      <c r="H39" s="629">
        <v>1</v>
      </c>
      <c r="I39" s="629">
        <v>2211</v>
      </c>
      <c r="J39" s="629"/>
      <c r="K39" s="629"/>
      <c r="L39" s="629"/>
      <c r="M39" s="629"/>
      <c r="N39" s="629"/>
      <c r="O39" s="629"/>
      <c r="P39" s="642"/>
      <c r="Q39" s="630"/>
    </row>
    <row r="40" spans="1:17" ht="14.4" customHeight="1" x14ac:dyDescent="0.3">
      <c r="A40" s="625" t="s">
        <v>6098</v>
      </c>
      <c r="B40" s="626" t="s">
        <v>6324</v>
      </c>
      <c r="C40" s="626" t="s">
        <v>5097</v>
      </c>
      <c r="D40" s="626" t="s">
        <v>6374</v>
      </c>
      <c r="E40" s="626" t="s">
        <v>6375</v>
      </c>
      <c r="F40" s="629">
        <v>3</v>
      </c>
      <c r="G40" s="629">
        <v>1257</v>
      </c>
      <c r="H40" s="629">
        <v>1</v>
      </c>
      <c r="I40" s="629">
        <v>419</v>
      </c>
      <c r="J40" s="629"/>
      <c r="K40" s="629"/>
      <c r="L40" s="629"/>
      <c r="M40" s="629"/>
      <c r="N40" s="629"/>
      <c r="O40" s="629"/>
      <c r="P40" s="642"/>
      <c r="Q40" s="630"/>
    </row>
    <row r="41" spans="1:17" ht="14.4" customHeight="1" x14ac:dyDescent="0.3">
      <c r="A41" s="625" t="s">
        <v>6098</v>
      </c>
      <c r="B41" s="626" t="s">
        <v>6324</v>
      </c>
      <c r="C41" s="626" t="s">
        <v>5097</v>
      </c>
      <c r="D41" s="626" t="s">
        <v>6376</v>
      </c>
      <c r="E41" s="626" t="s">
        <v>6377</v>
      </c>
      <c r="F41" s="629">
        <v>4</v>
      </c>
      <c r="G41" s="629">
        <v>92</v>
      </c>
      <c r="H41" s="629">
        <v>1</v>
      </c>
      <c r="I41" s="629">
        <v>23</v>
      </c>
      <c r="J41" s="629"/>
      <c r="K41" s="629"/>
      <c r="L41" s="629"/>
      <c r="M41" s="629"/>
      <c r="N41" s="629"/>
      <c r="O41" s="629"/>
      <c r="P41" s="642"/>
      <c r="Q41" s="630"/>
    </row>
    <row r="42" spans="1:17" ht="14.4" customHeight="1" x14ac:dyDescent="0.3">
      <c r="A42" s="625" t="s">
        <v>6098</v>
      </c>
      <c r="B42" s="626" t="s">
        <v>6378</v>
      </c>
      <c r="C42" s="626" t="s">
        <v>5097</v>
      </c>
      <c r="D42" s="626" t="s">
        <v>6379</v>
      </c>
      <c r="E42" s="626" t="s">
        <v>6380</v>
      </c>
      <c r="F42" s="629">
        <v>1</v>
      </c>
      <c r="G42" s="629">
        <v>734</v>
      </c>
      <c r="H42" s="629">
        <v>1</v>
      </c>
      <c r="I42" s="629">
        <v>734</v>
      </c>
      <c r="J42" s="629"/>
      <c r="K42" s="629"/>
      <c r="L42" s="629"/>
      <c r="M42" s="629"/>
      <c r="N42" s="629"/>
      <c r="O42" s="629"/>
      <c r="P42" s="642"/>
      <c r="Q42" s="630"/>
    </row>
    <row r="43" spans="1:17" ht="14.4" customHeight="1" x14ac:dyDescent="0.3">
      <c r="A43" s="625" t="s">
        <v>6098</v>
      </c>
      <c r="B43" s="626" t="s">
        <v>6378</v>
      </c>
      <c r="C43" s="626" t="s">
        <v>5097</v>
      </c>
      <c r="D43" s="626" t="s">
        <v>6381</v>
      </c>
      <c r="E43" s="626" t="s">
        <v>6382</v>
      </c>
      <c r="F43" s="629">
        <v>1</v>
      </c>
      <c r="G43" s="629">
        <v>737</v>
      </c>
      <c r="H43" s="629">
        <v>1</v>
      </c>
      <c r="I43" s="629">
        <v>737</v>
      </c>
      <c r="J43" s="629"/>
      <c r="K43" s="629"/>
      <c r="L43" s="629"/>
      <c r="M43" s="629"/>
      <c r="N43" s="629"/>
      <c r="O43" s="629"/>
      <c r="P43" s="642"/>
      <c r="Q43" s="630"/>
    </row>
    <row r="44" spans="1:17" ht="14.4" customHeight="1" x14ac:dyDescent="0.3">
      <c r="A44" s="625" t="s">
        <v>6098</v>
      </c>
      <c r="B44" s="626" t="s">
        <v>6378</v>
      </c>
      <c r="C44" s="626" t="s">
        <v>5097</v>
      </c>
      <c r="D44" s="626" t="s">
        <v>6383</v>
      </c>
      <c r="E44" s="626" t="s">
        <v>6384</v>
      </c>
      <c r="F44" s="629">
        <v>182</v>
      </c>
      <c r="G44" s="629">
        <v>11648</v>
      </c>
      <c r="H44" s="629">
        <v>1</v>
      </c>
      <c r="I44" s="629">
        <v>64</v>
      </c>
      <c r="J44" s="629">
        <v>158</v>
      </c>
      <c r="K44" s="629">
        <v>10112</v>
      </c>
      <c r="L44" s="629">
        <v>0.86813186813186816</v>
      </c>
      <c r="M44" s="629">
        <v>64</v>
      </c>
      <c r="N44" s="629">
        <v>166</v>
      </c>
      <c r="O44" s="629">
        <v>10790</v>
      </c>
      <c r="P44" s="642">
        <v>0.9263392857142857</v>
      </c>
      <c r="Q44" s="630">
        <v>65</v>
      </c>
    </row>
    <row r="45" spans="1:17" ht="14.4" customHeight="1" x14ac:dyDescent="0.3">
      <c r="A45" s="625" t="s">
        <v>6098</v>
      </c>
      <c r="B45" s="626" t="s">
        <v>6378</v>
      </c>
      <c r="C45" s="626" t="s">
        <v>5097</v>
      </c>
      <c r="D45" s="626" t="s">
        <v>6385</v>
      </c>
      <c r="E45" s="626" t="s">
        <v>6386</v>
      </c>
      <c r="F45" s="629">
        <v>25</v>
      </c>
      <c r="G45" s="629">
        <v>575</v>
      </c>
      <c r="H45" s="629">
        <v>1</v>
      </c>
      <c r="I45" s="629">
        <v>23</v>
      </c>
      <c r="J45" s="629">
        <v>17</v>
      </c>
      <c r="K45" s="629">
        <v>391</v>
      </c>
      <c r="L45" s="629">
        <v>0.68</v>
      </c>
      <c r="M45" s="629">
        <v>23</v>
      </c>
      <c r="N45" s="629">
        <v>16</v>
      </c>
      <c r="O45" s="629">
        <v>384</v>
      </c>
      <c r="P45" s="642">
        <v>0.66782608695652179</v>
      </c>
      <c r="Q45" s="630">
        <v>24</v>
      </c>
    </row>
    <row r="46" spans="1:17" ht="14.4" customHeight="1" x14ac:dyDescent="0.3">
      <c r="A46" s="625" t="s">
        <v>6098</v>
      </c>
      <c r="B46" s="626" t="s">
        <v>6378</v>
      </c>
      <c r="C46" s="626" t="s">
        <v>5097</v>
      </c>
      <c r="D46" s="626" t="s">
        <v>6387</v>
      </c>
      <c r="E46" s="626" t="s">
        <v>6388</v>
      </c>
      <c r="F46" s="629">
        <v>1</v>
      </c>
      <c r="G46" s="629">
        <v>544</v>
      </c>
      <c r="H46" s="629">
        <v>1</v>
      </c>
      <c r="I46" s="629">
        <v>544</v>
      </c>
      <c r="J46" s="629"/>
      <c r="K46" s="629"/>
      <c r="L46" s="629"/>
      <c r="M46" s="629"/>
      <c r="N46" s="629"/>
      <c r="O46" s="629"/>
      <c r="P46" s="642"/>
      <c r="Q46" s="630"/>
    </row>
    <row r="47" spans="1:17" ht="14.4" customHeight="1" x14ac:dyDescent="0.3">
      <c r="A47" s="625" t="s">
        <v>6098</v>
      </c>
      <c r="B47" s="626" t="s">
        <v>6378</v>
      </c>
      <c r="C47" s="626" t="s">
        <v>5097</v>
      </c>
      <c r="D47" s="626" t="s">
        <v>6389</v>
      </c>
      <c r="E47" s="626" t="s">
        <v>6390</v>
      </c>
      <c r="F47" s="629">
        <v>1</v>
      </c>
      <c r="G47" s="629">
        <v>589</v>
      </c>
      <c r="H47" s="629">
        <v>1</v>
      </c>
      <c r="I47" s="629">
        <v>589</v>
      </c>
      <c r="J47" s="629"/>
      <c r="K47" s="629"/>
      <c r="L47" s="629"/>
      <c r="M47" s="629"/>
      <c r="N47" s="629"/>
      <c r="O47" s="629"/>
      <c r="P47" s="642"/>
      <c r="Q47" s="630"/>
    </row>
    <row r="48" spans="1:17" ht="14.4" customHeight="1" x14ac:dyDescent="0.3">
      <c r="A48" s="625" t="s">
        <v>6098</v>
      </c>
      <c r="B48" s="626" t="s">
        <v>6378</v>
      </c>
      <c r="C48" s="626" t="s">
        <v>5097</v>
      </c>
      <c r="D48" s="626" t="s">
        <v>6391</v>
      </c>
      <c r="E48" s="626" t="s">
        <v>6392</v>
      </c>
      <c r="F48" s="629">
        <v>6</v>
      </c>
      <c r="G48" s="629">
        <v>1134</v>
      </c>
      <c r="H48" s="629">
        <v>1</v>
      </c>
      <c r="I48" s="629">
        <v>189</v>
      </c>
      <c r="J48" s="629">
        <v>2</v>
      </c>
      <c r="K48" s="629">
        <v>378</v>
      </c>
      <c r="L48" s="629">
        <v>0.33333333333333331</v>
      </c>
      <c r="M48" s="629">
        <v>189</v>
      </c>
      <c r="N48" s="629"/>
      <c r="O48" s="629"/>
      <c r="P48" s="642"/>
      <c r="Q48" s="630"/>
    </row>
    <row r="49" spans="1:17" ht="14.4" customHeight="1" x14ac:dyDescent="0.3">
      <c r="A49" s="625" t="s">
        <v>6098</v>
      </c>
      <c r="B49" s="626" t="s">
        <v>6378</v>
      </c>
      <c r="C49" s="626" t="s">
        <v>5097</v>
      </c>
      <c r="D49" s="626" t="s">
        <v>6393</v>
      </c>
      <c r="E49" s="626" t="s">
        <v>6394</v>
      </c>
      <c r="F49" s="629">
        <v>1</v>
      </c>
      <c r="G49" s="629">
        <v>891</v>
      </c>
      <c r="H49" s="629">
        <v>1</v>
      </c>
      <c r="I49" s="629">
        <v>891</v>
      </c>
      <c r="J49" s="629"/>
      <c r="K49" s="629"/>
      <c r="L49" s="629"/>
      <c r="M49" s="629"/>
      <c r="N49" s="629"/>
      <c r="O49" s="629"/>
      <c r="P49" s="642"/>
      <c r="Q49" s="630"/>
    </row>
    <row r="50" spans="1:17" ht="14.4" customHeight="1" x14ac:dyDescent="0.3">
      <c r="A50" s="625" t="s">
        <v>6098</v>
      </c>
      <c r="B50" s="626" t="s">
        <v>6378</v>
      </c>
      <c r="C50" s="626" t="s">
        <v>5097</v>
      </c>
      <c r="D50" s="626" t="s">
        <v>6395</v>
      </c>
      <c r="E50" s="626" t="s">
        <v>6396</v>
      </c>
      <c r="F50" s="629">
        <v>1</v>
      </c>
      <c r="G50" s="629">
        <v>589</v>
      </c>
      <c r="H50" s="629">
        <v>1</v>
      </c>
      <c r="I50" s="629">
        <v>589</v>
      </c>
      <c r="J50" s="629">
        <v>3</v>
      </c>
      <c r="K50" s="629">
        <v>1767</v>
      </c>
      <c r="L50" s="629">
        <v>3</v>
      </c>
      <c r="M50" s="629">
        <v>589</v>
      </c>
      <c r="N50" s="629"/>
      <c r="O50" s="629"/>
      <c r="P50" s="642"/>
      <c r="Q50" s="630"/>
    </row>
    <row r="51" spans="1:17" ht="14.4" customHeight="1" x14ac:dyDescent="0.3">
      <c r="A51" s="625" t="s">
        <v>6098</v>
      </c>
      <c r="B51" s="626" t="s">
        <v>6378</v>
      </c>
      <c r="C51" s="626" t="s">
        <v>5097</v>
      </c>
      <c r="D51" s="626" t="s">
        <v>6397</v>
      </c>
      <c r="E51" s="626" t="s">
        <v>6398</v>
      </c>
      <c r="F51" s="629">
        <v>3</v>
      </c>
      <c r="G51" s="629">
        <v>975</v>
      </c>
      <c r="H51" s="629">
        <v>1</v>
      </c>
      <c r="I51" s="629">
        <v>325</v>
      </c>
      <c r="J51" s="629">
        <v>2</v>
      </c>
      <c r="K51" s="629">
        <v>652</v>
      </c>
      <c r="L51" s="629">
        <v>0.66871794871794876</v>
      </c>
      <c r="M51" s="629">
        <v>326</v>
      </c>
      <c r="N51" s="629"/>
      <c r="O51" s="629"/>
      <c r="P51" s="642"/>
      <c r="Q51" s="630"/>
    </row>
    <row r="52" spans="1:17" ht="14.4" customHeight="1" x14ac:dyDescent="0.3">
      <c r="A52" s="625" t="s">
        <v>6098</v>
      </c>
      <c r="B52" s="626" t="s">
        <v>6378</v>
      </c>
      <c r="C52" s="626" t="s">
        <v>5097</v>
      </c>
      <c r="D52" s="626" t="s">
        <v>6399</v>
      </c>
      <c r="E52" s="626" t="s">
        <v>6400</v>
      </c>
      <c r="F52" s="629">
        <v>128</v>
      </c>
      <c r="G52" s="629">
        <v>23040</v>
      </c>
      <c r="H52" s="629">
        <v>1</v>
      </c>
      <c r="I52" s="629">
        <v>180</v>
      </c>
      <c r="J52" s="629">
        <v>95</v>
      </c>
      <c r="K52" s="629">
        <v>17100</v>
      </c>
      <c r="L52" s="629">
        <v>0.7421875</v>
      </c>
      <c r="M52" s="629">
        <v>180</v>
      </c>
      <c r="N52" s="629">
        <v>105</v>
      </c>
      <c r="O52" s="629">
        <v>18900</v>
      </c>
      <c r="P52" s="642">
        <v>0.8203125</v>
      </c>
      <c r="Q52" s="630">
        <v>180</v>
      </c>
    </row>
    <row r="53" spans="1:17" ht="14.4" customHeight="1" x14ac:dyDescent="0.3">
      <c r="A53" s="625" t="s">
        <v>6098</v>
      </c>
      <c r="B53" s="626" t="s">
        <v>6378</v>
      </c>
      <c r="C53" s="626" t="s">
        <v>5097</v>
      </c>
      <c r="D53" s="626" t="s">
        <v>6401</v>
      </c>
      <c r="E53" s="626" t="s">
        <v>6402</v>
      </c>
      <c r="F53" s="629">
        <v>73</v>
      </c>
      <c r="G53" s="629">
        <v>15257</v>
      </c>
      <c r="H53" s="629">
        <v>1</v>
      </c>
      <c r="I53" s="629">
        <v>209</v>
      </c>
      <c r="J53" s="629">
        <v>57</v>
      </c>
      <c r="K53" s="629">
        <v>11913</v>
      </c>
      <c r="L53" s="629">
        <v>0.78082191780821919</v>
      </c>
      <c r="M53" s="629">
        <v>209</v>
      </c>
      <c r="N53" s="629">
        <v>45</v>
      </c>
      <c r="O53" s="629">
        <v>9405</v>
      </c>
      <c r="P53" s="642">
        <v>0.61643835616438358</v>
      </c>
      <c r="Q53" s="630">
        <v>209</v>
      </c>
    </row>
    <row r="54" spans="1:17" ht="14.4" customHeight="1" x14ac:dyDescent="0.3">
      <c r="A54" s="625" t="s">
        <v>6098</v>
      </c>
      <c r="B54" s="626" t="s">
        <v>6378</v>
      </c>
      <c r="C54" s="626" t="s">
        <v>5097</v>
      </c>
      <c r="D54" s="626" t="s">
        <v>6403</v>
      </c>
      <c r="E54" s="626" t="s">
        <v>6404</v>
      </c>
      <c r="F54" s="629">
        <v>136</v>
      </c>
      <c r="G54" s="629">
        <v>29376</v>
      </c>
      <c r="H54" s="629">
        <v>1</v>
      </c>
      <c r="I54" s="629">
        <v>216</v>
      </c>
      <c r="J54" s="629">
        <v>100</v>
      </c>
      <c r="K54" s="629">
        <v>21600</v>
      </c>
      <c r="L54" s="629">
        <v>0.73529411764705888</v>
      </c>
      <c r="M54" s="629">
        <v>216</v>
      </c>
      <c r="N54" s="629">
        <v>102</v>
      </c>
      <c r="O54" s="629">
        <v>22032</v>
      </c>
      <c r="P54" s="642">
        <v>0.75</v>
      </c>
      <c r="Q54" s="630">
        <v>216</v>
      </c>
    </row>
    <row r="55" spans="1:17" ht="14.4" customHeight="1" x14ac:dyDescent="0.3">
      <c r="A55" s="625" t="s">
        <v>6098</v>
      </c>
      <c r="B55" s="626" t="s">
        <v>6378</v>
      </c>
      <c r="C55" s="626" t="s">
        <v>5097</v>
      </c>
      <c r="D55" s="626" t="s">
        <v>6405</v>
      </c>
      <c r="E55" s="626" t="s">
        <v>6406</v>
      </c>
      <c r="F55" s="629">
        <v>1</v>
      </c>
      <c r="G55" s="629">
        <v>343</v>
      </c>
      <c r="H55" s="629">
        <v>1</v>
      </c>
      <c r="I55" s="629">
        <v>343</v>
      </c>
      <c r="J55" s="629"/>
      <c r="K55" s="629"/>
      <c r="L55" s="629"/>
      <c r="M55" s="629"/>
      <c r="N55" s="629"/>
      <c r="O55" s="629"/>
      <c r="P55" s="642"/>
      <c r="Q55" s="630"/>
    </row>
    <row r="56" spans="1:17" ht="14.4" customHeight="1" x14ac:dyDescent="0.3">
      <c r="A56" s="625" t="s">
        <v>6098</v>
      </c>
      <c r="B56" s="626" t="s">
        <v>6378</v>
      </c>
      <c r="C56" s="626" t="s">
        <v>5097</v>
      </c>
      <c r="D56" s="626" t="s">
        <v>6407</v>
      </c>
      <c r="E56" s="626" t="s">
        <v>6408</v>
      </c>
      <c r="F56" s="629">
        <v>1</v>
      </c>
      <c r="G56" s="629">
        <v>264</v>
      </c>
      <c r="H56" s="629">
        <v>1</v>
      </c>
      <c r="I56" s="629">
        <v>264</v>
      </c>
      <c r="J56" s="629"/>
      <c r="K56" s="629"/>
      <c r="L56" s="629"/>
      <c r="M56" s="629"/>
      <c r="N56" s="629"/>
      <c r="O56" s="629"/>
      <c r="P56" s="642"/>
      <c r="Q56" s="630"/>
    </row>
    <row r="57" spans="1:17" ht="14.4" customHeight="1" x14ac:dyDescent="0.3">
      <c r="A57" s="625" t="s">
        <v>6098</v>
      </c>
      <c r="B57" s="626" t="s">
        <v>6378</v>
      </c>
      <c r="C57" s="626" t="s">
        <v>5097</v>
      </c>
      <c r="D57" s="626" t="s">
        <v>6409</v>
      </c>
      <c r="E57" s="626" t="s">
        <v>6410</v>
      </c>
      <c r="F57" s="629">
        <v>1</v>
      </c>
      <c r="G57" s="629">
        <v>614</v>
      </c>
      <c r="H57" s="629">
        <v>1</v>
      </c>
      <c r="I57" s="629">
        <v>614</v>
      </c>
      <c r="J57" s="629"/>
      <c r="K57" s="629"/>
      <c r="L57" s="629"/>
      <c r="M57" s="629"/>
      <c r="N57" s="629"/>
      <c r="O57" s="629"/>
      <c r="P57" s="642"/>
      <c r="Q57" s="630"/>
    </row>
    <row r="58" spans="1:17" ht="14.4" customHeight="1" x14ac:dyDescent="0.3">
      <c r="A58" s="625" t="s">
        <v>6098</v>
      </c>
      <c r="B58" s="626" t="s">
        <v>6378</v>
      </c>
      <c r="C58" s="626" t="s">
        <v>5097</v>
      </c>
      <c r="D58" s="626" t="s">
        <v>6411</v>
      </c>
      <c r="E58" s="626" t="s">
        <v>6412</v>
      </c>
      <c r="F58" s="629">
        <v>1503</v>
      </c>
      <c r="G58" s="629">
        <v>115731</v>
      </c>
      <c r="H58" s="629">
        <v>1</v>
      </c>
      <c r="I58" s="629">
        <v>77</v>
      </c>
      <c r="J58" s="629">
        <v>1280</v>
      </c>
      <c r="K58" s="629">
        <v>98560</v>
      </c>
      <c r="L58" s="629">
        <v>0.85163007318695938</v>
      </c>
      <c r="M58" s="629">
        <v>77</v>
      </c>
      <c r="N58" s="629">
        <v>1141</v>
      </c>
      <c r="O58" s="629">
        <v>87857</v>
      </c>
      <c r="P58" s="642">
        <v>0.759148369926813</v>
      </c>
      <c r="Q58" s="630">
        <v>77</v>
      </c>
    </row>
    <row r="59" spans="1:17" ht="14.4" customHeight="1" x14ac:dyDescent="0.3">
      <c r="A59" s="625" t="s">
        <v>6098</v>
      </c>
      <c r="B59" s="626" t="s">
        <v>6378</v>
      </c>
      <c r="C59" s="626" t="s">
        <v>5097</v>
      </c>
      <c r="D59" s="626" t="s">
        <v>6413</v>
      </c>
      <c r="E59" s="626" t="s">
        <v>6414</v>
      </c>
      <c r="F59" s="629">
        <v>1</v>
      </c>
      <c r="G59" s="629">
        <v>149</v>
      </c>
      <c r="H59" s="629">
        <v>1</v>
      </c>
      <c r="I59" s="629">
        <v>149</v>
      </c>
      <c r="J59" s="629"/>
      <c r="K59" s="629"/>
      <c r="L59" s="629"/>
      <c r="M59" s="629"/>
      <c r="N59" s="629">
        <v>1</v>
      </c>
      <c r="O59" s="629">
        <v>149</v>
      </c>
      <c r="P59" s="642">
        <v>1</v>
      </c>
      <c r="Q59" s="630">
        <v>149</v>
      </c>
    </row>
    <row r="60" spans="1:17" ht="14.4" customHeight="1" x14ac:dyDescent="0.3">
      <c r="A60" s="625" t="s">
        <v>6098</v>
      </c>
      <c r="B60" s="626" t="s">
        <v>6378</v>
      </c>
      <c r="C60" s="626" t="s">
        <v>5097</v>
      </c>
      <c r="D60" s="626" t="s">
        <v>6415</v>
      </c>
      <c r="E60" s="626" t="s">
        <v>6416</v>
      </c>
      <c r="F60" s="629">
        <v>61</v>
      </c>
      <c r="G60" s="629">
        <v>1342</v>
      </c>
      <c r="H60" s="629">
        <v>1</v>
      </c>
      <c r="I60" s="629">
        <v>22</v>
      </c>
      <c r="J60" s="629">
        <v>51</v>
      </c>
      <c r="K60" s="629">
        <v>1122</v>
      </c>
      <c r="L60" s="629">
        <v>0.83606557377049184</v>
      </c>
      <c r="M60" s="629">
        <v>22</v>
      </c>
      <c r="N60" s="629">
        <v>36</v>
      </c>
      <c r="O60" s="629">
        <v>792</v>
      </c>
      <c r="P60" s="642">
        <v>0.5901639344262295</v>
      </c>
      <c r="Q60" s="630">
        <v>22</v>
      </c>
    </row>
    <row r="61" spans="1:17" ht="14.4" customHeight="1" x14ac:dyDescent="0.3">
      <c r="A61" s="625" t="s">
        <v>6098</v>
      </c>
      <c r="B61" s="626" t="s">
        <v>6378</v>
      </c>
      <c r="C61" s="626" t="s">
        <v>5097</v>
      </c>
      <c r="D61" s="626" t="s">
        <v>6417</v>
      </c>
      <c r="E61" s="626" t="s">
        <v>6418</v>
      </c>
      <c r="F61" s="629">
        <v>1</v>
      </c>
      <c r="G61" s="629">
        <v>229</v>
      </c>
      <c r="H61" s="629">
        <v>1</v>
      </c>
      <c r="I61" s="629">
        <v>229</v>
      </c>
      <c r="J61" s="629"/>
      <c r="K61" s="629"/>
      <c r="L61" s="629"/>
      <c r="M61" s="629"/>
      <c r="N61" s="629">
        <v>1</v>
      </c>
      <c r="O61" s="629">
        <v>229</v>
      </c>
      <c r="P61" s="642">
        <v>1</v>
      </c>
      <c r="Q61" s="630">
        <v>229</v>
      </c>
    </row>
    <row r="62" spans="1:17" ht="14.4" customHeight="1" x14ac:dyDescent="0.3">
      <c r="A62" s="625" t="s">
        <v>6098</v>
      </c>
      <c r="B62" s="626" t="s">
        <v>6378</v>
      </c>
      <c r="C62" s="626" t="s">
        <v>5097</v>
      </c>
      <c r="D62" s="626" t="s">
        <v>6419</v>
      </c>
      <c r="E62" s="626" t="s">
        <v>6420</v>
      </c>
      <c r="F62" s="629">
        <v>11</v>
      </c>
      <c r="G62" s="629">
        <v>3850</v>
      </c>
      <c r="H62" s="629">
        <v>1</v>
      </c>
      <c r="I62" s="629">
        <v>350</v>
      </c>
      <c r="J62" s="629"/>
      <c r="K62" s="629"/>
      <c r="L62" s="629"/>
      <c r="M62" s="629"/>
      <c r="N62" s="629">
        <v>11</v>
      </c>
      <c r="O62" s="629">
        <v>3850</v>
      </c>
      <c r="P62" s="642">
        <v>1</v>
      </c>
      <c r="Q62" s="630">
        <v>350</v>
      </c>
    </row>
    <row r="63" spans="1:17" ht="14.4" customHeight="1" x14ac:dyDescent="0.3">
      <c r="A63" s="625" t="s">
        <v>6098</v>
      </c>
      <c r="B63" s="626" t="s">
        <v>6378</v>
      </c>
      <c r="C63" s="626" t="s">
        <v>5097</v>
      </c>
      <c r="D63" s="626" t="s">
        <v>6421</v>
      </c>
      <c r="E63" s="626" t="s">
        <v>6422</v>
      </c>
      <c r="F63" s="629">
        <v>1</v>
      </c>
      <c r="G63" s="629">
        <v>406</v>
      </c>
      <c r="H63" s="629">
        <v>1</v>
      </c>
      <c r="I63" s="629">
        <v>406</v>
      </c>
      <c r="J63" s="629"/>
      <c r="K63" s="629"/>
      <c r="L63" s="629"/>
      <c r="M63" s="629"/>
      <c r="N63" s="629">
        <v>1</v>
      </c>
      <c r="O63" s="629">
        <v>406</v>
      </c>
      <c r="P63" s="642">
        <v>1</v>
      </c>
      <c r="Q63" s="630">
        <v>406</v>
      </c>
    </row>
    <row r="64" spans="1:17" ht="14.4" customHeight="1" x14ac:dyDescent="0.3">
      <c r="A64" s="625" t="s">
        <v>6098</v>
      </c>
      <c r="B64" s="626" t="s">
        <v>6378</v>
      </c>
      <c r="C64" s="626" t="s">
        <v>5097</v>
      </c>
      <c r="D64" s="626" t="s">
        <v>6423</v>
      </c>
      <c r="E64" s="626" t="s">
        <v>6424</v>
      </c>
      <c r="F64" s="629"/>
      <c r="G64" s="629"/>
      <c r="H64" s="629"/>
      <c r="I64" s="629"/>
      <c r="J64" s="629">
        <v>1</v>
      </c>
      <c r="K64" s="629">
        <v>66</v>
      </c>
      <c r="L64" s="629"/>
      <c r="M64" s="629">
        <v>66</v>
      </c>
      <c r="N64" s="629">
        <v>9</v>
      </c>
      <c r="O64" s="629">
        <v>594</v>
      </c>
      <c r="P64" s="642"/>
      <c r="Q64" s="630">
        <v>66</v>
      </c>
    </row>
    <row r="65" spans="1:17" ht="14.4" customHeight="1" x14ac:dyDescent="0.3">
      <c r="A65" s="625" t="s">
        <v>6098</v>
      </c>
      <c r="B65" s="626" t="s">
        <v>6378</v>
      </c>
      <c r="C65" s="626" t="s">
        <v>5097</v>
      </c>
      <c r="D65" s="626" t="s">
        <v>6425</v>
      </c>
      <c r="E65" s="626" t="s">
        <v>6426</v>
      </c>
      <c r="F65" s="629">
        <v>34</v>
      </c>
      <c r="G65" s="629">
        <v>782</v>
      </c>
      <c r="H65" s="629">
        <v>1</v>
      </c>
      <c r="I65" s="629">
        <v>23</v>
      </c>
      <c r="J65" s="629">
        <v>30</v>
      </c>
      <c r="K65" s="629">
        <v>690</v>
      </c>
      <c r="L65" s="629">
        <v>0.88235294117647056</v>
      </c>
      <c r="M65" s="629">
        <v>23</v>
      </c>
      <c r="N65" s="629">
        <v>19</v>
      </c>
      <c r="O65" s="629">
        <v>437</v>
      </c>
      <c r="P65" s="642">
        <v>0.55882352941176472</v>
      </c>
      <c r="Q65" s="630">
        <v>23</v>
      </c>
    </row>
    <row r="66" spans="1:17" ht="14.4" customHeight="1" x14ac:dyDescent="0.3">
      <c r="A66" s="625" t="s">
        <v>6098</v>
      </c>
      <c r="B66" s="626" t="s">
        <v>6378</v>
      </c>
      <c r="C66" s="626" t="s">
        <v>5097</v>
      </c>
      <c r="D66" s="626" t="s">
        <v>6427</v>
      </c>
      <c r="E66" s="626" t="s">
        <v>6428</v>
      </c>
      <c r="F66" s="629">
        <v>30</v>
      </c>
      <c r="G66" s="629">
        <v>1620</v>
      </c>
      <c r="H66" s="629">
        <v>1</v>
      </c>
      <c r="I66" s="629">
        <v>54</v>
      </c>
      <c r="J66" s="629">
        <v>16</v>
      </c>
      <c r="K66" s="629">
        <v>864</v>
      </c>
      <c r="L66" s="629">
        <v>0.53333333333333333</v>
      </c>
      <c r="M66" s="629">
        <v>54</v>
      </c>
      <c r="N66" s="629">
        <v>17</v>
      </c>
      <c r="O66" s="629">
        <v>918</v>
      </c>
      <c r="P66" s="642">
        <v>0.56666666666666665</v>
      </c>
      <c r="Q66" s="630">
        <v>54</v>
      </c>
    </row>
    <row r="67" spans="1:17" ht="14.4" customHeight="1" x14ac:dyDescent="0.3">
      <c r="A67" s="625" t="s">
        <v>6098</v>
      </c>
      <c r="B67" s="626" t="s">
        <v>6378</v>
      </c>
      <c r="C67" s="626" t="s">
        <v>5097</v>
      </c>
      <c r="D67" s="626" t="s">
        <v>6429</v>
      </c>
      <c r="E67" s="626" t="s">
        <v>6430</v>
      </c>
      <c r="F67" s="629">
        <v>34</v>
      </c>
      <c r="G67" s="629">
        <v>8602</v>
      </c>
      <c r="H67" s="629">
        <v>1</v>
      </c>
      <c r="I67" s="629">
        <v>253</v>
      </c>
      <c r="J67" s="629">
        <v>12</v>
      </c>
      <c r="K67" s="629">
        <v>3036</v>
      </c>
      <c r="L67" s="629">
        <v>0.35294117647058826</v>
      </c>
      <c r="M67" s="629">
        <v>253</v>
      </c>
      <c r="N67" s="629">
        <v>35</v>
      </c>
      <c r="O67" s="629">
        <v>8855</v>
      </c>
      <c r="P67" s="642">
        <v>1.0294117647058822</v>
      </c>
      <c r="Q67" s="630">
        <v>253</v>
      </c>
    </row>
    <row r="68" spans="1:17" ht="14.4" customHeight="1" x14ac:dyDescent="0.3">
      <c r="A68" s="625" t="s">
        <v>6098</v>
      </c>
      <c r="B68" s="626" t="s">
        <v>6378</v>
      </c>
      <c r="C68" s="626" t="s">
        <v>5097</v>
      </c>
      <c r="D68" s="626" t="s">
        <v>6431</v>
      </c>
      <c r="E68" s="626" t="s">
        <v>6432</v>
      </c>
      <c r="F68" s="629">
        <v>1</v>
      </c>
      <c r="G68" s="629">
        <v>585</v>
      </c>
      <c r="H68" s="629">
        <v>1</v>
      </c>
      <c r="I68" s="629">
        <v>585</v>
      </c>
      <c r="J68" s="629"/>
      <c r="K68" s="629"/>
      <c r="L68" s="629"/>
      <c r="M68" s="629"/>
      <c r="N68" s="629">
        <v>1</v>
      </c>
      <c r="O68" s="629">
        <v>586</v>
      </c>
      <c r="P68" s="642">
        <v>1.0017094017094017</v>
      </c>
      <c r="Q68" s="630">
        <v>586</v>
      </c>
    </row>
    <row r="69" spans="1:17" ht="14.4" customHeight="1" x14ac:dyDescent="0.3">
      <c r="A69" s="625" t="s">
        <v>6098</v>
      </c>
      <c r="B69" s="626" t="s">
        <v>6378</v>
      </c>
      <c r="C69" s="626" t="s">
        <v>5097</v>
      </c>
      <c r="D69" s="626" t="s">
        <v>6433</v>
      </c>
      <c r="E69" s="626" t="s">
        <v>6434</v>
      </c>
      <c r="F69" s="629">
        <v>1</v>
      </c>
      <c r="G69" s="629">
        <v>914</v>
      </c>
      <c r="H69" s="629">
        <v>1</v>
      </c>
      <c r="I69" s="629">
        <v>914</v>
      </c>
      <c r="J69" s="629"/>
      <c r="K69" s="629"/>
      <c r="L69" s="629"/>
      <c r="M69" s="629"/>
      <c r="N69" s="629"/>
      <c r="O69" s="629"/>
      <c r="P69" s="642"/>
      <c r="Q69" s="630"/>
    </row>
    <row r="70" spans="1:17" ht="14.4" customHeight="1" x14ac:dyDescent="0.3">
      <c r="A70" s="625" t="s">
        <v>6098</v>
      </c>
      <c r="B70" s="626" t="s">
        <v>6378</v>
      </c>
      <c r="C70" s="626" t="s">
        <v>5097</v>
      </c>
      <c r="D70" s="626" t="s">
        <v>6435</v>
      </c>
      <c r="E70" s="626" t="s">
        <v>6436</v>
      </c>
      <c r="F70" s="629">
        <v>1</v>
      </c>
      <c r="G70" s="629">
        <v>294</v>
      </c>
      <c r="H70" s="629">
        <v>1</v>
      </c>
      <c r="I70" s="629">
        <v>294</v>
      </c>
      <c r="J70" s="629"/>
      <c r="K70" s="629"/>
      <c r="L70" s="629"/>
      <c r="M70" s="629"/>
      <c r="N70" s="629"/>
      <c r="O70" s="629"/>
      <c r="P70" s="642"/>
      <c r="Q70" s="630"/>
    </row>
    <row r="71" spans="1:17" ht="14.4" customHeight="1" x14ac:dyDescent="0.3">
      <c r="A71" s="625" t="s">
        <v>6098</v>
      </c>
      <c r="B71" s="626" t="s">
        <v>6378</v>
      </c>
      <c r="C71" s="626" t="s">
        <v>5097</v>
      </c>
      <c r="D71" s="626" t="s">
        <v>6437</v>
      </c>
      <c r="E71" s="626" t="s">
        <v>6438</v>
      </c>
      <c r="F71" s="629">
        <v>1</v>
      </c>
      <c r="G71" s="629">
        <v>50</v>
      </c>
      <c r="H71" s="629">
        <v>1</v>
      </c>
      <c r="I71" s="629">
        <v>50</v>
      </c>
      <c r="J71" s="629"/>
      <c r="K71" s="629"/>
      <c r="L71" s="629"/>
      <c r="M71" s="629"/>
      <c r="N71" s="629"/>
      <c r="O71" s="629"/>
      <c r="P71" s="642"/>
      <c r="Q71" s="630"/>
    </row>
    <row r="72" spans="1:17" ht="14.4" customHeight="1" x14ac:dyDescent="0.3">
      <c r="A72" s="625" t="s">
        <v>6439</v>
      </c>
      <c r="B72" s="626" t="s">
        <v>6440</v>
      </c>
      <c r="C72" s="626" t="s">
        <v>5097</v>
      </c>
      <c r="D72" s="626" t="s">
        <v>6337</v>
      </c>
      <c r="E72" s="626" t="s">
        <v>6338</v>
      </c>
      <c r="F72" s="629"/>
      <c r="G72" s="629"/>
      <c r="H72" s="629"/>
      <c r="I72" s="629"/>
      <c r="J72" s="629">
        <v>1</v>
      </c>
      <c r="K72" s="629">
        <v>1000</v>
      </c>
      <c r="L72" s="629"/>
      <c r="M72" s="629">
        <v>1000</v>
      </c>
      <c r="N72" s="629"/>
      <c r="O72" s="629"/>
      <c r="P72" s="642"/>
      <c r="Q72" s="630"/>
    </row>
    <row r="73" spans="1:17" ht="14.4" customHeight="1" x14ac:dyDescent="0.3">
      <c r="A73" s="625" t="s">
        <v>6439</v>
      </c>
      <c r="B73" s="626" t="s">
        <v>6440</v>
      </c>
      <c r="C73" s="626" t="s">
        <v>5097</v>
      </c>
      <c r="D73" s="626" t="s">
        <v>6441</v>
      </c>
      <c r="E73" s="626" t="s">
        <v>6442</v>
      </c>
      <c r="F73" s="629">
        <v>7</v>
      </c>
      <c r="G73" s="629">
        <v>875</v>
      </c>
      <c r="H73" s="629">
        <v>1</v>
      </c>
      <c r="I73" s="629">
        <v>125</v>
      </c>
      <c r="J73" s="629">
        <v>9</v>
      </c>
      <c r="K73" s="629">
        <v>1134</v>
      </c>
      <c r="L73" s="629">
        <v>1.296</v>
      </c>
      <c r="M73" s="629">
        <v>126</v>
      </c>
      <c r="N73" s="629"/>
      <c r="O73" s="629"/>
      <c r="P73" s="642"/>
      <c r="Q73" s="630"/>
    </row>
    <row r="74" spans="1:17" ht="14.4" customHeight="1" x14ac:dyDescent="0.3">
      <c r="A74" s="625" t="s">
        <v>6439</v>
      </c>
      <c r="B74" s="626" t="s">
        <v>6440</v>
      </c>
      <c r="C74" s="626" t="s">
        <v>5097</v>
      </c>
      <c r="D74" s="626" t="s">
        <v>6443</v>
      </c>
      <c r="E74" s="626" t="s">
        <v>6444</v>
      </c>
      <c r="F74" s="629">
        <v>6</v>
      </c>
      <c r="G74" s="629">
        <v>216</v>
      </c>
      <c r="H74" s="629">
        <v>1</v>
      </c>
      <c r="I74" s="629">
        <v>36</v>
      </c>
      <c r="J74" s="629">
        <v>8</v>
      </c>
      <c r="K74" s="629">
        <v>288</v>
      </c>
      <c r="L74" s="629">
        <v>1.3333333333333333</v>
      </c>
      <c r="M74" s="629">
        <v>36</v>
      </c>
      <c r="N74" s="629"/>
      <c r="O74" s="629"/>
      <c r="P74" s="642"/>
      <c r="Q74" s="630"/>
    </row>
    <row r="75" spans="1:17" ht="14.4" customHeight="1" x14ac:dyDescent="0.3">
      <c r="A75" s="625" t="s">
        <v>6439</v>
      </c>
      <c r="B75" s="626" t="s">
        <v>6440</v>
      </c>
      <c r="C75" s="626" t="s">
        <v>5097</v>
      </c>
      <c r="D75" s="626" t="s">
        <v>6415</v>
      </c>
      <c r="E75" s="626" t="s">
        <v>6416</v>
      </c>
      <c r="F75" s="629">
        <v>7</v>
      </c>
      <c r="G75" s="629">
        <v>154</v>
      </c>
      <c r="H75" s="629">
        <v>1</v>
      </c>
      <c r="I75" s="629">
        <v>22</v>
      </c>
      <c r="J75" s="629">
        <v>12</v>
      </c>
      <c r="K75" s="629">
        <v>264</v>
      </c>
      <c r="L75" s="629">
        <v>1.7142857142857142</v>
      </c>
      <c r="M75" s="629">
        <v>22</v>
      </c>
      <c r="N75" s="629"/>
      <c r="O75" s="629"/>
      <c r="P75" s="642"/>
      <c r="Q75" s="630"/>
    </row>
    <row r="76" spans="1:17" ht="14.4" customHeight="1" x14ac:dyDescent="0.3">
      <c r="A76" s="625" t="s">
        <v>6439</v>
      </c>
      <c r="B76" s="626" t="s">
        <v>6440</v>
      </c>
      <c r="C76" s="626" t="s">
        <v>5097</v>
      </c>
      <c r="D76" s="626" t="s">
        <v>6445</v>
      </c>
      <c r="E76" s="626" t="s">
        <v>6446</v>
      </c>
      <c r="F76" s="629">
        <v>1</v>
      </c>
      <c r="G76" s="629">
        <v>47</v>
      </c>
      <c r="H76" s="629">
        <v>1</v>
      </c>
      <c r="I76" s="629">
        <v>47</v>
      </c>
      <c r="J76" s="629"/>
      <c r="K76" s="629"/>
      <c r="L76" s="629"/>
      <c r="M76" s="629"/>
      <c r="N76" s="629">
        <v>1</v>
      </c>
      <c r="O76" s="629">
        <v>47</v>
      </c>
      <c r="P76" s="642">
        <v>1</v>
      </c>
      <c r="Q76" s="630">
        <v>47</v>
      </c>
    </row>
    <row r="77" spans="1:17" ht="14.4" customHeight="1" x14ac:dyDescent="0.3">
      <c r="A77" s="625" t="s">
        <v>6439</v>
      </c>
      <c r="B77" s="626" t="s">
        <v>6440</v>
      </c>
      <c r="C77" s="626" t="s">
        <v>5097</v>
      </c>
      <c r="D77" s="626" t="s">
        <v>6447</v>
      </c>
      <c r="E77" s="626" t="s">
        <v>6448</v>
      </c>
      <c r="F77" s="629">
        <v>5</v>
      </c>
      <c r="G77" s="629">
        <v>2305</v>
      </c>
      <c r="H77" s="629">
        <v>1</v>
      </c>
      <c r="I77" s="629">
        <v>461</v>
      </c>
      <c r="J77" s="629">
        <v>3</v>
      </c>
      <c r="K77" s="629">
        <v>1383</v>
      </c>
      <c r="L77" s="629">
        <v>0.6</v>
      </c>
      <c r="M77" s="629">
        <v>461</v>
      </c>
      <c r="N77" s="629"/>
      <c r="O77" s="629"/>
      <c r="P77" s="642"/>
      <c r="Q77" s="630"/>
    </row>
    <row r="78" spans="1:17" ht="14.4" customHeight="1" x14ac:dyDescent="0.3">
      <c r="A78" s="625" t="s">
        <v>6439</v>
      </c>
      <c r="B78" s="626" t="s">
        <v>6440</v>
      </c>
      <c r="C78" s="626" t="s">
        <v>5097</v>
      </c>
      <c r="D78" s="626" t="s">
        <v>6449</v>
      </c>
      <c r="E78" s="626" t="s">
        <v>6450</v>
      </c>
      <c r="F78" s="629"/>
      <c r="G78" s="629"/>
      <c r="H78" s="629"/>
      <c r="I78" s="629"/>
      <c r="J78" s="629"/>
      <c r="K78" s="629"/>
      <c r="L78" s="629"/>
      <c r="M78" s="629"/>
      <c r="N78" s="629">
        <v>1</v>
      </c>
      <c r="O78" s="629">
        <v>79</v>
      </c>
      <c r="P78" s="642"/>
      <c r="Q78" s="630">
        <v>79</v>
      </c>
    </row>
    <row r="79" spans="1:17" ht="14.4" customHeight="1" x14ac:dyDescent="0.3">
      <c r="A79" s="625" t="s">
        <v>6439</v>
      </c>
      <c r="B79" s="626" t="s">
        <v>6440</v>
      </c>
      <c r="C79" s="626" t="s">
        <v>5097</v>
      </c>
      <c r="D79" s="626" t="s">
        <v>6451</v>
      </c>
      <c r="E79" s="626" t="s">
        <v>6452</v>
      </c>
      <c r="F79" s="629">
        <v>1</v>
      </c>
      <c r="G79" s="629">
        <v>226</v>
      </c>
      <c r="H79" s="629">
        <v>1</v>
      </c>
      <c r="I79" s="629">
        <v>226</v>
      </c>
      <c r="J79" s="629">
        <v>3</v>
      </c>
      <c r="K79" s="629">
        <v>678</v>
      </c>
      <c r="L79" s="629">
        <v>3</v>
      </c>
      <c r="M79" s="629">
        <v>226</v>
      </c>
      <c r="N79" s="629">
        <v>1</v>
      </c>
      <c r="O79" s="629">
        <v>227</v>
      </c>
      <c r="P79" s="642">
        <v>1.0044247787610618</v>
      </c>
      <c r="Q79" s="630">
        <v>227</v>
      </c>
    </row>
    <row r="80" spans="1:17" ht="14.4" customHeight="1" x14ac:dyDescent="0.3">
      <c r="A80" s="625" t="s">
        <v>6439</v>
      </c>
      <c r="B80" s="626" t="s">
        <v>6440</v>
      </c>
      <c r="C80" s="626" t="s">
        <v>5097</v>
      </c>
      <c r="D80" s="626" t="s">
        <v>6453</v>
      </c>
      <c r="E80" s="626" t="s">
        <v>6454</v>
      </c>
      <c r="F80" s="629">
        <v>1</v>
      </c>
      <c r="G80" s="629">
        <v>183</v>
      </c>
      <c r="H80" s="629">
        <v>1</v>
      </c>
      <c r="I80" s="629">
        <v>183</v>
      </c>
      <c r="J80" s="629"/>
      <c r="K80" s="629"/>
      <c r="L80" s="629"/>
      <c r="M80" s="629"/>
      <c r="N80" s="629">
        <v>2</v>
      </c>
      <c r="O80" s="629">
        <v>368</v>
      </c>
      <c r="P80" s="642">
        <v>2.0109289617486339</v>
      </c>
      <c r="Q80" s="630">
        <v>184</v>
      </c>
    </row>
    <row r="81" spans="1:17" ht="14.4" customHeight="1" x14ac:dyDescent="0.3">
      <c r="A81" s="625" t="s">
        <v>6439</v>
      </c>
      <c r="B81" s="626" t="s">
        <v>6440</v>
      </c>
      <c r="C81" s="626" t="s">
        <v>5097</v>
      </c>
      <c r="D81" s="626" t="s">
        <v>6455</v>
      </c>
      <c r="E81" s="626" t="s">
        <v>6456</v>
      </c>
      <c r="F81" s="629">
        <v>3</v>
      </c>
      <c r="G81" s="629">
        <v>480</v>
      </c>
      <c r="H81" s="629">
        <v>1</v>
      </c>
      <c r="I81" s="629">
        <v>160</v>
      </c>
      <c r="J81" s="629">
        <v>10</v>
      </c>
      <c r="K81" s="629">
        <v>1600</v>
      </c>
      <c r="L81" s="629">
        <v>3.3333333333333335</v>
      </c>
      <c r="M81" s="629">
        <v>160</v>
      </c>
      <c r="N81" s="629">
        <v>3</v>
      </c>
      <c r="O81" s="629">
        <v>483</v>
      </c>
      <c r="P81" s="642">
        <v>1.0062500000000001</v>
      </c>
      <c r="Q81" s="630">
        <v>161</v>
      </c>
    </row>
    <row r="82" spans="1:17" ht="14.4" customHeight="1" x14ac:dyDescent="0.3">
      <c r="A82" s="625" t="s">
        <v>6439</v>
      </c>
      <c r="B82" s="626" t="s">
        <v>6440</v>
      </c>
      <c r="C82" s="626" t="s">
        <v>5097</v>
      </c>
      <c r="D82" s="626" t="s">
        <v>6457</v>
      </c>
      <c r="E82" s="626" t="s">
        <v>6458</v>
      </c>
      <c r="F82" s="629">
        <v>2</v>
      </c>
      <c r="G82" s="629">
        <v>1696</v>
      </c>
      <c r="H82" s="629">
        <v>1</v>
      </c>
      <c r="I82" s="629">
        <v>848</v>
      </c>
      <c r="J82" s="629">
        <v>8</v>
      </c>
      <c r="K82" s="629">
        <v>6800</v>
      </c>
      <c r="L82" s="629">
        <v>4.0094339622641506</v>
      </c>
      <c r="M82" s="629">
        <v>850</v>
      </c>
      <c r="N82" s="629">
        <v>3</v>
      </c>
      <c r="O82" s="629">
        <v>2562</v>
      </c>
      <c r="P82" s="642">
        <v>1.5106132075471699</v>
      </c>
      <c r="Q82" s="630">
        <v>854</v>
      </c>
    </row>
    <row r="83" spans="1:17" ht="14.4" customHeight="1" x14ac:dyDescent="0.3">
      <c r="A83" s="625" t="s">
        <v>6439</v>
      </c>
      <c r="B83" s="626" t="s">
        <v>6440</v>
      </c>
      <c r="C83" s="626" t="s">
        <v>5097</v>
      </c>
      <c r="D83" s="626" t="s">
        <v>6459</v>
      </c>
      <c r="E83" s="626" t="s">
        <v>6460</v>
      </c>
      <c r="F83" s="629"/>
      <c r="G83" s="629"/>
      <c r="H83" s="629"/>
      <c r="I83" s="629"/>
      <c r="J83" s="629"/>
      <c r="K83" s="629"/>
      <c r="L83" s="629"/>
      <c r="M83" s="629"/>
      <c r="N83" s="629">
        <v>2</v>
      </c>
      <c r="O83" s="629">
        <v>2894</v>
      </c>
      <c r="P83" s="642"/>
      <c r="Q83" s="630">
        <v>1447</v>
      </c>
    </row>
    <row r="84" spans="1:17" ht="14.4" customHeight="1" x14ac:dyDescent="0.3">
      <c r="A84" s="625" t="s">
        <v>6439</v>
      </c>
      <c r="B84" s="626" t="s">
        <v>6440</v>
      </c>
      <c r="C84" s="626" t="s">
        <v>5097</v>
      </c>
      <c r="D84" s="626" t="s">
        <v>6461</v>
      </c>
      <c r="E84" s="626" t="s">
        <v>6462</v>
      </c>
      <c r="F84" s="629">
        <v>1</v>
      </c>
      <c r="G84" s="629">
        <v>331</v>
      </c>
      <c r="H84" s="629">
        <v>1</v>
      </c>
      <c r="I84" s="629">
        <v>331</v>
      </c>
      <c r="J84" s="629">
        <v>1</v>
      </c>
      <c r="K84" s="629">
        <v>331</v>
      </c>
      <c r="L84" s="629">
        <v>1</v>
      </c>
      <c r="M84" s="629">
        <v>331</v>
      </c>
      <c r="N84" s="629">
        <v>1</v>
      </c>
      <c r="O84" s="629">
        <v>331</v>
      </c>
      <c r="P84" s="642">
        <v>1</v>
      </c>
      <c r="Q84" s="630">
        <v>331</v>
      </c>
    </row>
    <row r="85" spans="1:17" ht="14.4" customHeight="1" x14ac:dyDescent="0.3">
      <c r="A85" s="625" t="s">
        <v>6439</v>
      </c>
      <c r="B85" s="626" t="s">
        <v>6440</v>
      </c>
      <c r="C85" s="626" t="s">
        <v>5097</v>
      </c>
      <c r="D85" s="626" t="s">
        <v>6463</v>
      </c>
      <c r="E85" s="626" t="s">
        <v>6464</v>
      </c>
      <c r="F85" s="629">
        <v>4</v>
      </c>
      <c r="G85" s="629">
        <v>68</v>
      </c>
      <c r="H85" s="629">
        <v>1</v>
      </c>
      <c r="I85" s="629">
        <v>17</v>
      </c>
      <c r="J85" s="629">
        <v>2</v>
      </c>
      <c r="K85" s="629">
        <v>34</v>
      </c>
      <c r="L85" s="629">
        <v>0.5</v>
      </c>
      <c r="M85" s="629">
        <v>17</v>
      </c>
      <c r="N85" s="629"/>
      <c r="O85" s="629"/>
      <c r="P85" s="642"/>
      <c r="Q85" s="630"/>
    </row>
    <row r="86" spans="1:17" ht="14.4" customHeight="1" x14ac:dyDescent="0.3">
      <c r="A86" s="625" t="s">
        <v>6439</v>
      </c>
      <c r="B86" s="626" t="s">
        <v>6440</v>
      </c>
      <c r="C86" s="626" t="s">
        <v>5097</v>
      </c>
      <c r="D86" s="626" t="s">
        <v>6465</v>
      </c>
      <c r="E86" s="626" t="s">
        <v>6466</v>
      </c>
      <c r="F86" s="629">
        <v>18</v>
      </c>
      <c r="G86" s="629">
        <v>3114</v>
      </c>
      <c r="H86" s="629">
        <v>1</v>
      </c>
      <c r="I86" s="629">
        <v>173</v>
      </c>
      <c r="J86" s="629">
        <v>21</v>
      </c>
      <c r="K86" s="629">
        <v>3633</v>
      </c>
      <c r="L86" s="629">
        <v>1.1666666666666667</v>
      </c>
      <c r="M86" s="629">
        <v>173</v>
      </c>
      <c r="N86" s="629">
        <v>13</v>
      </c>
      <c r="O86" s="629">
        <v>2262</v>
      </c>
      <c r="P86" s="642">
        <v>0.72639691714836219</v>
      </c>
      <c r="Q86" s="630">
        <v>174</v>
      </c>
    </row>
    <row r="87" spans="1:17" ht="14.4" customHeight="1" x14ac:dyDescent="0.3">
      <c r="A87" s="625" t="s">
        <v>6439</v>
      </c>
      <c r="B87" s="626" t="s">
        <v>6440</v>
      </c>
      <c r="C87" s="626" t="s">
        <v>5097</v>
      </c>
      <c r="D87" s="626" t="s">
        <v>6467</v>
      </c>
      <c r="E87" s="626" t="s">
        <v>6468</v>
      </c>
      <c r="F87" s="629">
        <v>47</v>
      </c>
      <c r="G87" s="629">
        <v>940</v>
      </c>
      <c r="H87" s="629">
        <v>1</v>
      </c>
      <c r="I87" s="629">
        <v>20</v>
      </c>
      <c r="J87" s="629">
        <v>55</v>
      </c>
      <c r="K87" s="629">
        <v>1100</v>
      </c>
      <c r="L87" s="629">
        <v>1.1702127659574468</v>
      </c>
      <c r="M87" s="629">
        <v>20</v>
      </c>
      <c r="N87" s="629">
        <v>45</v>
      </c>
      <c r="O87" s="629">
        <v>900</v>
      </c>
      <c r="P87" s="642">
        <v>0.95744680851063835</v>
      </c>
      <c r="Q87" s="630">
        <v>20</v>
      </c>
    </row>
    <row r="88" spans="1:17" ht="14.4" customHeight="1" x14ac:dyDescent="0.3">
      <c r="A88" s="625" t="s">
        <v>6439</v>
      </c>
      <c r="B88" s="626" t="s">
        <v>6440</v>
      </c>
      <c r="C88" s="626" t="s">
        <v>5097</v>
      </c>
      <c r="D88" s="626" t="s">
        <v>6469</v>
      </c>
      <c r="E88" s="626" t="s">
        <v>6470</v>
      </c>
      <c r="F88" s="629">
        <v>2548</v>
      </c>
      <c r="G88" s="629">
        <v>30576</v>
      </c>
      <c r="H88" s="629">
        <v>1</v>
      </c>
      <c r="I88" s="629">
        <v>12</v>
      </c>
      <c r="J88" s="629">
        <v>2711</v>
      </c>
      <c r="K88" s="629">
        <v>32532</v>
      </c>
      <c r="L88" s="629">
        <v>1.0639717425431712</v>
      </c>
      <c r="M88" s="629">
        <v>12</v>
      </c>
      <c r="N88" s="629">
        <v>2546</v>
      </c>
      <c r="O88" s="629">
        <v>30552</v>
      </c>
      <c r="P88" s="642">
        <v>0.99921507064364212</v>
      </c>
      <c r="Q88" s="630">
        <v>12</v>
      </c>
    </row>
    <row r="89" spans="1:17" ht="14.4" customHeight="1" x14ac:dyDescent="0.3">
      <c r="A89" s="625" t="s">
        <v>6439</v>
      </c>
      <c r="B89" s="626" t="s">
        <v>6440</v>
      </c>
      <c r="C89" s="626" t="s">
        <v>5097</v>
      </c>
      <c r="D89" s="626" t="s">
        <v>6471</v>
      </c>
      <c r="E89" s="626" t="s">
        <v>6472</v>
      </c>
      <c r="F89" s="629"/>
      <c r="G89" s="629"/>
      <c r="H89" s="629"/>
      <c r="I89" s="629"/>
      <c r="J89" s="629"/>
      <c r="K89" s="629"/>
      <c r="L89" s="629"/>
      <c r="M89" s="629"/>
      <c r="N89" s="629">
        <v>2</v>
      </c>
      <c r="O89" s="629">
        <v>380</v>
      </c>
      <c r="P89" s="642"/>
      <c r="Q89" s="630">
        <v>190</v>
      </c>
    </row>
    <row r="90" spans="1:17" ht="14.4" customHeight="1" x14ac:dyDescent="0.3">
      <c r="A90" s="625" t="s">
        <v>6439</v>
      </c>
      <c r="B90" s="626" t="s">
        <v>6440</v>
      </c>
      <c r="C90" s="626" t="s">
        <v>5097</v>
      </c>
      <c r="D90" s="626" t="s">
        <v>6473</v>
      </c>
      <c r="E90" s="626" t="s">
        <v>6474</v>
      </c>
      <c r="F90" s="629"/>
      <c r="G90" s="629"/>
      <c r="H90" s="629"/>
      <c r="I90" s="629"/>
      <c r="J90" s="629"/>
      <c r="K90" s="629"/>
      <c r="L90" s="629"/>
      <c r="M90" s="629"/>
      <c r="N90" s="629">
        <v>1</v>
      </c>
      <c r="O90" s="629">
        <v>185</v>
      </c>
      <c r="P90" s="642"/>
      <c r="Q90" s="630">
        <v>185</v>
      </c>
    </row>
    <row r="91" spans="1:17" ht="14.4" customHeight="1" x14ac:dyDescent="0.3">
      <c r="A91" s="625" t="s">
        <v>6439</v>
      </c>
      <c r="B91" s="626" t="s">
        <v>6440</v>
      </c>
      <c r="C91" s="626" t="s">
        <v>5097</v>
      </c>
      <c r="D91" s="626" t="s">
        <v>6475</v>
      </c>
      <c r="E91" s="626" t="s">
        <v>6476</v>
      </c>
      <c r="F91" s="629">
        <v>8</v>
      </c>
      <c r="G91" s="629">
        <v>1040</v>
      </c>
      <c r="H91" s="629">
        <v>1</v>
      </c>
      <c r="I91" s="629">
        <v>130</v>
      </c>
      <c r="J91" s="629">
        <v>5</v>
      </c>
      <c r="K91" s="629">
        <v>650</v>
      </c>
      <c r="L91" s="629">
        <v>0.625</v>
      </c>
      <c r="M91" s="629">
        <v>130</v>
      </c>
      <c r="N91" s="629"/>
      <c r="O91" s="629"/>
      <c r="P91" s="642"/>
      <c r="Q91" s="630"/>
    </row>
    <row r="92" spans="1:17" ht="14.4" customHeight="1" x14ac:dyDescent="0.3">
      <c r="A92" s="625" t="s">
        <v>6439</v>
      </c>
      <c r="B92" s="626" t="s">
        <v>6440</v>
      </c>
      <c r="C92" s="626" t="s">
        <v>5097</v>
      </c>
      <c r="D92" s="626" t="s">
        <v>6477</v>
      </c>
      <c r="E92" s="626" t="s">
        <v>6478</v>
      </c>
      <c r="F92" s="629">
        <v>4</v>
      </c>
      <c r="G92" s="629">
        <v>640</v>
      </c>
      <c r="H92" s="629">
        <v>1</v>
      </c>
      <c r="I92" s="629">
        <v>160</v>
      </c>
      <c r="J92" s="629">
        <v>12</v>
      </c>
      <c r="K92" s="629">
        <v>1920</v>
      </c>
      <c r="L92" s="629">
        <v>3</v>
      </c>
      <c r="M92" s="629">
        <v>160</v>
      </c>
      <c r="N92" s="629">
        <v>3</v>
      </c>
      <c r="O92" s="629">
        <v>483</v>
      </c>
      <c r="P92" s="642">
        <v>0.75468749999999996</v>
      </c>
      <c r="Q92" s="630">
        <v>161</v>
      </c>
    </row>
    <row r="93" spans="1:17" ht="14.4" customHeight="1" x14ac:dyDescent="0.3">
      <c r="A93" s="625" t="s">
        <v>6439</v>
      </c>
      <c r="B93" s="626" t="s">
        <v>6440</v>
      </c>
      <c r="C93" s="626" t="s">
        <v>5097</v>
      </c>
      <c r="D93" s="626" t="s">
        <v>6479</v>
      </c>
      <c r="E93" s="626" t="s">
        <v>6480</v>
      </c>
      <c r="F93" s="629">
        <v>3</v>
      </c>
      <c r="G93" s="629">
        <v>507</v>
      </c>
      <c r="H93" s="629">
        <v>1</v>
      </c>
      <c r="I93" s="629">
        <v>169</v>
      </c>
      <c r="J93" s="629">
        <v>8</v>
      </c>
      <c r="K93" s="629">
        <v>1352</v>
      </c>
      <c r="L93" s="629">
        <v>2.6666666666666665</v>
      </c>
      <c r="M93" s="629">
        <v>169</v>
      </c>
      <c r="N93" s="629">
        <v>3</v>
      </c>
      <c r="O93" s="629">
        <v>510</v>
      </c>
      <c r="P93" s="642">
        <v>1.0059171597633136</v>
      </c>
      <c r="Q93" s="630">
        <v>170</v>
      </c>
    </row>
    <row r="94" spans="1:17" ht="14.4" customHeight="1" x14ac:dyDescent="0.3">
      <c r="A94" s="625" t="s">
        <v>6439</v>
      </c>
      <c r="B94" s="626" t="s">
        <v>6440</v>
      </c>
      <c r="C94" s="626" t="s">
        <v>5097</v>
      </c>
      <c r="D94" s="626" t="s">
        <v>6481</v>
      </c>
      <c r="E94" s="626" t="s">
        <v>6482</v>
      </c>
      <c r="F94" s="629">
        <v>2</v>
      </c>
      <c r="G94" s="629">
        <v>822</v>
      </c>
      <c r="H94" s="629">
        <v>1</v>
      </c>
      <c r="I94" s="629">
        <v>411</v>
      </c>
      <c r="J94" s="629">
        <v>3</v>
      </c>
      <c r="K94" s="629">
        <v>1233</v>
      </c>
      <c r="L94" s="629">
        <v>1.5</v>
      </c>
      <c r="M94" s="629">
        <v>411</v>
      </c>
      <c r="N94" s="629"/>
      <c r="O94" s="629"/>
      <c r="P94" s="642"/>
      <c r="Q94" s="630"/>
    </row>
    <row r="95" spans="1:17" ht="14.4" customHeight="1" x14ac:dyDescent="0.3">
      <c r="A95" s="625" t="s">
        <v>6439</v>
      </c>
      <c r="B95" s="626" t="s">
        <v>6440</v>
      </c>
      <c r="C95" s="626" t="s">
        <v>5097</v>
      </c>
      <c r="D95" s="626" t="s">
        <v>6483</v>
      </c>
      <c r="E95" s="626" t="s">
        <v>6484</v>
      </c>
      <c r="F95" s="629">
        <v>392</v>
      </c>
      <c r="G95" s="629">
        <v>27832</v>
      </c>
      <c r="H95" s="629">
        <v>1</v>
      </c>
      <c r="I95" s="629">
        <v>71</v>
      </c>
      <c r="J95" s="629">
        <v>439</v>
      </c>
      <c r="K95" s="629">
        <v>31169</v>
      </c>
      <c r="L95" s="629">
        <v>1.1198979591836735</v>
      </c>
      <c r="M95" s="629">
        <v>71</v>
      </c>
      <c r="N95" s="629">
        <v>370</v>
      </c>
      <c r="O95" s="629">
        <v>26270</v>
      </c>
      <c r="P95" s="642">
        <v>0.94387755102040816</v>
      </c>
      <c r="Q95" s="630">
        <v>71</v>
      </c>
    </row>
    <row r="96" spans="1:17" ht="14.4" customHeight="1" x14ac:dyDescent="0.3">
      <c r="A96" s="625" t="s">
        <v>6439</v>
      </c>
      <c r="B96" s="626" t="s">
        <v>6440</v>
      </c>
      <c r="C96" s="626" t="s">
        <v>5097</v>
      </c>
      <c r="D96" s="626" t="s">
        <v>6485</v>
      </c>
      <c r="E96" s="626" t="s">
        <v>6486</v>
      </c>
      <c r="F96" s="629">
        <v>1</v>
      </c>
      <c r="G96" s="629">
        <v>252</v>
      </c>
      <c r="H96" s="629">
        <v>1</v>
      </c>
      <c r="I96" s="629">
        <v>252</v>
      </c>
      <c r="J96" s="629">
        <v>6</v>
      </c>
      <c r="K96" s="629">
        <v>1518</v>
      </c>
      <c r="L96" s="629">
        <v>6.0238095238095237</v>
      </c>
      <c r="M96" s="629">
        <v>253</v>
      </c>
      <c r="N96" s="629">
        <v>1</v>
      </c>
      <c r="O96" s="629">
        <v>253</v>
      </c>
      <c r="P96" s="642">
        <v>1.003968253968254</v>
      </c>
      <c r="Q96" s="630">
        <v>253</v>
      </c>
    </row>
    <row r="97" spans="1:17" ht="14.4" customHeight="1" x14ac:dyDescent="0.3">
      <c r="A97" s="625" t="s">
        <v>6439</v>
      </c>
      <c r="B97" s="626" t="s">
        <v>6440</v>
      </c>
      <c r="C97" s="626" t="s">
        <v>5097</v>
      </c>
      <c r="D97" s="626" t="s">
        <v>6487</v>
      </c>
      <c r="E97" s="626" t="s">
        <v>6488</v>
      </c>
      <c r="F97" s="629">
        <v>3</v>
      </c>
      <c r="G97" s="629">
        <v>1212</v>
      </c>
      <c r="H97" s="629">
        <v>1</v>
      </c>
      <c r="I97" s="629">
        <v>404</v>
      </c>
      <c r="J97" s="629">
        <v>3</v>
      </c>
      <c r="K97" s="629">
        <v>1212</v>
      </c>
      <c r="L97" s="629">
        <v>1</v>
      </c>
      <c r="M97" s="629">
        <v>404</v>
      </c>
      <c r="N97" s="629">
        <v>1</v>
      </c>
      <c r="O97" s="629">
        <v>405</v>
      </c>
      <c r="P97" s="642">
        <v>0.33415841584158418</v>
      </c>
      <c r="Q97" s="630">
        <v>405</v>
      </c>
    </row>
    <row r="98" spans="1:17" ht="14.4" customHeight="1" x14ac:dyDescent="0.3">
      <c r="A98" s="625" t="s">
        <v>6439</v>
      </c>
      <c r="B98" s="626" t="s">
        <v>6440</v>
      </c>
      <c r="C98" s="626" t="s">
        <v>5097</v>
      </c>
      <c r="D98" s="626" t="s">
        <v>6489</v>
      </c>
      <c r="E98" s="626" t="s">
        <v>6490</v>
      </c>
      <c r="F98" s="629">
        <v>863</v>
      </c>
      <c r="G98" s="629">
        <v>21575</v>
      </c>
      <c r="H98" s="629">
        <v>1</v>
      </c>
      <c r="I98" s="629">
        <v>25</v>
      </c>
      <c r="J98" s="629">
        <v>749</v>
      </c>
      <c r="K98" s="629">
        <v>18725</v>
      </c>
      <c r="L98" s="629">
        <v>0.86790266512166858</v>
      </c>
      <c r="M98" s="629">
        <v>25</v>
      </c>
      <c r="N98" s="629">
        <v>653</v>
      </c>
      <c r="O98" s="629">
        <v>16325</v>
      </c>
      <c r="P98" s="642">
        <v>0.75666280417149478</v>
      </c>
      <c r="Q98" s="630">
        <v>25</v>
      </c>
    </row>
    <row r="99" spans="1:17" ht="14.4" customHeight="1" x14ac:dyDescent="0.3">
      <c r="A99" s="625" t="s">
        <v>6439</v>
      </c>
      <c r="B99" s="626" t="s">
        <v>6440</v>
      </c>
      <c r="C99" s="626" t="s">
        <v>5097</v>
      </c>
      <c r="D99" s="626" t="s">
        <v>6491</v>
      </c>
      <c r="E99" s="626" t="s">
        <v>6492</v>
      </c>
      <c r="F99" s="629">
        <v>4</v>
      </c>
      <c r="G99" s="629">
        <v>60</v>
      </c>
      <c r="H99" s="629">
        <v>1</v>
      </c>
      <c r="I99" s="629">
        <v>15</v>
      </c>
      <c r="J99" s="629">
        <v>4</v>
      </c>
      <c r="K99" s="629">
        <v>60</v>
      </c>
      <c r="L99" s="629">
        <v>1</v>
      </c>
      <c r="M99" s="629">
        <v>15</v>
      </c>
      <c r="N99" s="629">
        <v>2</v>
      </c>
      <c r="O99" s="629">
        <v>30</v>
      </c>
      <c r="P99" s="642">
        <v>0.5</v>
      </c>
      <c r="Q99" s="630">
        <v>15</v>
      </c>
    </row>
    <row r="100" spans="1:17" ht="14.4" customHeight="1" x14ac:dyDescent="0.3">
      <c r="A100" s="625" t="s">
        <v>6439</v>
      </c>
      <c r="B100" s="626" t="s">
        <v>6440</v>
      </c>
      <c r="C100" s="626" t="s">
        <v>5097</v>
      </c>
      <c r="D100" s="626" t="s">
        <v>6493</v>
      </c>
      <c r="E100" s="626" t="s">
        <v>6494</v>
      </c>
      <c r="F100" s="629">
        <v>1</v>
      </c>
      <c r="G100" s="629">
        <v>22</v>
      </c>
      <c r="H100" s="629">
        <v>1</v>
      </c>
      <c r="I100" s="629">
        <v>22</v>
      </c>
      <c r="J100" s="629"/>
      <c r="K100" s="629"/>
      <c r="L100" s="629"/>
      <c r="M100" s="629"/>
      <c r="N100" s="629">
        <v>1</v>
      </c>
      <c r="O100" s="629">
        <v>22</v>
      </c>
      <c r="P100" s="642">
        <v>1</v>
      </c>
      <c r="Q100" s="630">
        <v>22</v>
      </c>
    </row>
    <row r="101" spans="1:17" ht="14.4" customHeight="1" x14ac:dyDescent="0.3">
      <c r="A101" s="625" t="s">
        <v>6439</v>
      </c>
      <c r="B101" s="626" t="s">
        <v>6440</v>
      </c>
      <c r="C101" s="626" t="s">
        <v>5097</v>
      </c>
      <c r="D101" s="626" t="s">
        <v>6495</v>
      </c>
      <c r="E101" s="626" t="s">
        <v>6496</v>
      </c>
      <c r="F101" s="629">
        <v>7</v>
      </c>
      <c r="G101" s="629">
        <v>350</v>
      </c>
      <c r="H101" s="629">
        <v>1</v>
      </c>
      <c r="I101" s="629">
        <v>50</v>
      </c>
      <c r="J101" s="629">
        <v>8</v>
      </c>
      <c r="K101" s="629">
        <v>400</v>
      </c>
      <c r="L101" s="629">
        <v>1.1428571428571428</v>
      </c>
      <c r="M101" s="629">
        <v>50</v>
      </c>
      <c r="N101" s="629">
        <v>1</v>
      </c>
      <c r="O101" s="629">
        <v>50</v>
      </c>
      <c r="P101" s="642">
        <v>0.14285714285714285</v>
      </c>
      <c r="Q101" s="630">
        <v>50</v>
      </c>
    </row>
    <row r="102" spans="1:17" ht="14.4" customHeight="1" x14ac:dyDescent="0.3">
      <c r="A102" s="625" t="s">
        <v>6439</v>
      </c>
      <c r="B102" s="626" t="s">
        <v>6440</v>
      </c>
      <c r="C102" s="626" t="s">
        <v>5097</v>
      </c>
      <c r="D102" s="626" t="s">
        <v>6497</v>
      </c>
      <c r="E102" s="626" t="s">
        <v>6498</v>
      </c>
      <c r="F102" s="629">
        <v>2</v>
      </c>
      <c r="G102" s="629">
        <v>786</v>
      </c>
      <c r="H102" s="629">
        <v>1</v>
      </c>
      <c r="I102" s="629">
        <v>393</v>
      </c>
      <c r="J102" s="629">
        <v>3</v>
      </c>
      <c r="K102" s="629">
        <v>1179</v>
      </c>
      <c r="L102" s="629">
        <v>1.5</v>
      </c>
      <c r="M102" s="629">
        <v>393</v>
      </c>
      <c r="N102" s="629"/>
      <c r="O102" s="629"/>
      <c r="P102" s="642"/>
      <c r="Q102" s="630"/>
    </row>
    <row r="103" spans="1:17" ht="14.4" customHeight="1" x14ac:dyDescent="0.3">
      <c r="A103" s="625" t="s">
        <v>6439</v>
      </c>
      <c r="B103" s="626" t="s">
        <v>6440</v>
      </c>
      <c r="C103" s="626" t="s">
        <v>5097</v>
      </c>
      <c r="D103" s="626" t="s">
        <v>6499</v>
      </c>
      <c r="E103" s="626" t="s">
        <v>6500</v>
      </c>
      <c r="F103" s="629">
        <v>7</v>
      </c>
      <c r="G103" s="629">
        <v>420</v>
      </c>
      <c r="H103" s="629">
        <v>1</v>
      </c>
      <c r="I103" s="629">
        <v>60</v>
      </c>
      <c r="J103" s="629">
        <v>8</v>
      </c>
      <c r="K103" s="629">
        <v>480</v>
      </c>
      <c r="L103" s="629">
        <v>1.1428571428571428</v>
      </c>
      <c r="M103" s="629">
        <v>60</v>
      </c>
      <c r="N103" s="629">
        <v>1</v>
      </c>
      <c r="O103" s="629">
        <v>60</v>
      </c>
      <c r="P103" s="642">
        <v>0.14285714285714285</v>
      </c>
      <c r="Q103" s="630">
        <v>60</v>
      </c>
    </row>
    <row r="104" spans="1:17" ht="14.4" customHeight="1" x14ac:dyDescent="0.3">
      <c r="A104" s="625" t="s">
        <v>6439</v>
      </c>
      <c r="B104" s="626" t="s">
        <v>6440</v>
      </c>
      <c r="C104" s="626" t="s">
        <v>5097</v>
      </c>
      <c r="D104" s="626" t="s">
        <v>6501</v>
      </c>
      <c r="E104" s="626" t="s">
        <v>6502</v>
      </c>
      <c r="F104" s="629"/>
      <c r="G104" s="629"/>
      <c r="H104" s="629"/>
      <c r="I104" s="629"/>
      <c r="J104" s="629"/>
      <c r="K104" s="629"/>
      <c r="L104" s="629"/>
      <c r="M104" s="629"/>
      <c r="N104" s="629">
        <v>4</v>
      </c>
      <c r="O104" s="629">
        <v>4840</v>
      </c>
      <c r="P104" s="642"/>
      <c r="Q104" s="630">
        <v>1210</v>
      </c>
    </row>
    <row r="105" spans="1:17" ht="14.4" customHeight="1" x14ac:dyDescent="0.3">
      <c r="A105" s="625" t="s">
        <v>6439</v>
      </c>
      <c r="B105" s="626" t="s">
        <v>6440</v>
      </c>
      <c r="C105" s="626" t="s">
        <v>5097</v>
      </c>
      <c r="D105" s="626" t="s">
        <v>6503</v>
      </c>
      <c r="E105" s="626" t="s">
        <v>6504</v>
      </c>
      <c r="F105" s="629">
        <v>603</v>
      </c>
      <c r="G105" s="629">
        <v>16281</v>
      </c>
      <c r="H105" s="629">
        <v>1</v>
      </c>
      <c r="I105" s="629">
        <v>27</v>
      </c>
      <c r="J105" s="629">
        <v>485</v>
      </c>
      <c r="K105" s="629">
        <v>13095</v>
      </c>
      <c r="L105" s="629">
        <v>0.80431177446102819</v>
      </c>
      <c r="M105" s="629">
        <v>27</v>
      </c>
      <c r="N105" s="629">
        <v>492</v>
      </c>
      <c r="O105" s="629">
        <v>13284</v>
      </c>
      <c r="P105" s="642">
        <v>0.8159203980099502</v>
      </c>
      <c r="Q105" s="630">
        <v>27</v>
      </c>
    </row>
    <row r="106" spans="1:17" ht="14.4" customHeight="1" x14ac:dyDescent="0.3">
      <c r="A106" s="625" t="s">
        <v>6439</v>
      </c>
      <c r="B106" s="626" t="s">
        <v>6440</v>
      </c>
      <c r="C106" s="626" t="s">
        <v>5097</v>
      </c>
      <c r="D106" s="626" t="s">
        <v>6505</v>
      </c>
      <c r="E106" s="626" t="s">
        <v>6506</v>
      </c>
      <c r="F106" s="629">
        <v>881</v>
      </c>
      <c r="G106" s="629">
        <v>23787</v>
      </c>
      <c r="H106" s="629">
        <v>1</v>
      </c>
      <c r="I106" s="629">
        <v>27</v>
      </c>
      <c r="J106" s="629">
        <v>754</v>
      </c>
      <c r="K106" s="629">
        <v>20358</v>
      </c>
      <c r="L106" s="629">
        <v>0.85584562996594782</v>
      </c>
      <c r="M106" s="629">
        <v>27</v>
      </c>
      <c r="N106" s="629">
        <v>663</v>
      </c>
      <c r="O106" s="629">
        <v>17901</v>
      </c>
      <c r="P106" s="642">
        <v>0.75255391600454025</v>
      </c>
      <c r="Q106" s="630">
        <v>27</v>
      </c>
    </row>
    <row r="107" spans="1:17" ht="14.4" customHeight="1" x14ac:dyDescent="0.3">
      <c r="A107" s="625" t="s">
        <v>6439</v>
      </c>
      <c r="B107" s="626" t="s">
        <v>6440</v>
      </c>
      <c r="C107" s="626" t="s">
        <v>5097</v>
      </c>
      <c r="D107" s="626" t="s">
        <v>6507</v>
      </c>
      <c r="E107" s="626" t="s">
        <v>6508</v>
      </c>
      <c r="F107" s="629">
        <v>479</v>
      </c>
      <c r="G107" s="629">
        <v>14849</v>
      </c>
      <c r="H107" s="629">
        <v>1</v>
      </c>
      <c r="I107" s="629">
        <v>31</v>
      </c>
      <c r="J107" s="629">
        <v>348</v>
      </c>
      <c r="K107" s="629">
        <v>10788</v>
      </c>
      <c r="L107" s="629">
        <v>0.72651356993736949</v>
      </c>
      <c r="M107" s="629">
        <v>31</v>
      </c>
      <c r="N107" s="629">
        <v>361</v>
      </c>
      <c r="O107" s="629">
        <v>11191</v>
      </c>
      <c r="P107" s="642">
        <v>0.75365344467640916</v>
      </c>
      <c r="Q107" s="630">
        <v>31</v>
      </c>
    </row>
    <row r="108" spans="1:17" ht="14.4" customHeight="1" x14ac:dyDescent="0.3">
      <c r="A108" s="625" t="s">
        <v>6439</v>
      </c>
      <c r="B108" s="626" t="s">
        <v>6440</v>
      </c>
      <c r="C108" s="626" t="s">
        <v>5097</v>
      </c>
      <c r="D108" s="626" t="s">
        <v>6509</v>
      </c>
      <c r="E108" s="626" t="s">
        <v>6510</v>
      </c>
      <c r="F108" s="629">
        <v>1</v>
      </c>
      <c r="G108" s="629">
        <v>63</v>
      </c>
      <c r="H108" s="629">
        <v>1</v>
      </c>
      <c r="I108" s="629">
        <v>63</v>
      </c>
      <c r="J108" s="629">
        <v>8</v>
      </c>
      <c r="K108" s="629">
        <v>504</v>
      </c>
      <c r="L108" s="629">
        <v>8</v>
      </c>
      <c r="M108" s="629">
        <v>63</v>
      </c>
      <c r="N108" s="629">
        <v>4</v>
      </c>
      <c r="O108" s="629">
        <v>252</v>
      </c>
      <c r="P108" s="642">
        <v>4</v>
      </c>
      <c r="Q108" s="630">
        <v>63</v>
      </c>
    </row>
    <row r="109" spans="1:17" ht="14.4" customHeight="1" x14ac:dyDescent="0.3">
      <c r="A109" s="625" t="s">
        <v>6439</v>
      </c>
      <c r="B109" s="626" t="s">
        <v>6440</v>
      </c>
      <c r="C109" s="626" t="s">
        <v>5097</v>
      </c>
      <c r="D109" s="626" t="s">
        <v>6511</v>
      </c>
      <c r="E109" s="626" t="s">
        <v>6512</v>
      </c>
      <c r="F109" s="629">
        <v>1</v>
      </c>
      <c r="G109" s="629">
        <v>84</v>
      </c>
      <c r="H109" s="629">
        <v>1</v>
      </c>
      <c r="I109" s="629">
        <v>84</v>
      </c>
      <c r="J109" s="629"/>
      <c r="K109" s="629"/>
      <c r="L109" s="629"/>
      <c r="M109" s="629"/>
      <c r="N109" s="629">
        <v>1</v>
      </c>
      <c r="O109" s="629">
        <v>84</v>
      </c>
      <c r="P109" s="642">
        <v>1</v>
      </c>
      <c r="Q109" s="630">
        <v>84</v>
      </c>
    </row>
    <row r="110" spans="1:17" ht="14.4" customHeight="1" x14ac:dyDescent="0.3">
      <c r="A110" s="625" t="s">
        <v>6439</v>
      </c>
      <c r="B110" s="626" t="s">
        <v>6440</v>
      </c>
      <c r="C110" s="626" t="s">
        <v>5097</v>
      </c>
      <c r="D110" s="626" t="s">
        <v>6513</v>
      </c>
      <c r="E110" s="626" t="s">
        <v>6514</v>
      </c>
      <c r="F110" s="629">
        <v>9</v>
      </c>
      <c r="G110" s="629">
        <v>207</v>
      </c>
      <c r="H110" s="629">
        <v>1</v>
      </c>
      <c r="I110" s="629">
        <v>23</v>
      </c>
      <c r="J110" s="629">
        <v>4</v>
      </c>
      <c r="K110" s="629">
        <v>92</v>
      </c>
      <c r="L110" s="629">
        <v>0.44444444444444442</v>
      </c>
      <c r="M110" s="629">
        <v>23</v>
      </c>
      <c r="N110" s="629">
        <v>4</v>
      </c>
      <c r="O110" s="629">
        <v>92</v>
      </c>
      <c r="P110" s="642">
        <v>0.44444444444444442</v>
      </c>
      <c r="Q110" s="630">
        <v>23</v>
      </c>
    </row>
    <row r="111" spans="1:17" ht="14.4" customHeight="1" x14ac:dyDescent="0.3">
      <c r="A111" s="625" t="s">
        <v>6439</v>
      </c>
      <c r="B111" s="626" t="s">
        <v>6440</v>
      </c>
      <c r="C111" s="626" t="s">
        <v>5097</v>
      </c>
      <c r="D111" s="626" t="s">
        <v>6515</v>
      </c>
      <c r="E111" s="626" t="s">
        <v>6516</v>
      </c>
      <c r="F111" s="629">
        <v>1</v>
      </c>
      <c r="G111" s="629">
        <v>197</v>
      </c>
      <c r="H111" s="629">
        <v>1</v>
      </c>
      <c r="I111" s="629">
        <v>197</v>
      </c>
      <c r="J111" s="629">
        <v>2</v>
      </c>
      <c r="K111" s="629">
        <v>396</v>
      </c>
      <c r="L111" s="629">
        <v>2.0101522842639592</v>
      </c>
      <c r="M111" s="629">
        <v>198</v>
      </c>
      <c r="N111" s="629">
        <v>2</v>
      </c>
      <c r="O111" s="629">
        <v>396</v>
      </c>
      <c r="P111" s="642">
        <v>2.0101522842639592</v>
      </c>
      <c r="Q111" s="630">
        <v>198</v>
      </c>
    </row>
    <row r="112" spans="1:17" ht="14.4" customHeight="1" x14ac:dyDescent="0.3">
      <c r="A112" s="625" t="s">
        <v>6439</v>
      </c>
      <c r="B112" s="626" t="s">
        <v>6440</v>
      </c>
      <c r="C112" s="626" t="s">
        <v>5097</v>
      </c>
      <c r="D112" s="626" t="s">
        <v>6517</v>
      </c>
      <c r="E112" s="626" t="s">
        <v>6518</v>
      </c>
      <c r="F112" s="629">
        <v>8</v>
      </c>
      <c r="G112" s="629">
        <v>152</v>
      </c>
      <c r="H112" s="629">
        <v>1</v>
      </c>
      <c r="I112" s="629">
        <v>19</v>
      </c>
      <c r="J112" s="629">
        <v>6</v>
      </c>
      <c r="K112" s="629">
        <v>114</v>
      </c>
      <c r="L112" s="629">
        <v>0.75</v>
      </c>
      <c r="M112" s="629">
        <v>19</v>
      </c>
      <c r="N112" s="629">
        <v>1</v>
      </c>
      <c r="O112" s="629">
        <v>19</v>
      </c>
      <c r="P112" s="642">
        <v>0.125</v>
      </c>
      <c r="Q112" s="630">
        <v>19</v>
      </c>
    </row>
    <row r="113" spans="1:17" ht="14.4" customHeight="1" x14ac:dyDescent="0.3">
      <c r="A113" s="625" t="s">
        <v>6439</v>
      </c>
      <c r="B113" s="626" t="s">
        <v>6440</v>
      </c>
      <c r="C113" s="626" t="s">
        <v>5097</v>
      </c>
      <c r="D113" s="626" t="s">
        <v>6519</v>
      </c>
      <c r="E113" s="626" t="s">
        <v>6520</v>
      </c>
      <c r="F113" s="629">
        <v>1</v>
      </c>
      <c r="G113" s="629">
        <v>15</v>
      </c>
      <c r="H113" s="629">
        <v>1</v>
      </c>
      <c r="I113" s="629">
        <v>15</v>
      </c>
      <c r="J113" s="629">
        <v>2</v>
      </c>
      <c r="K113" s="629">
        <v>30</v>
      </c>
      <c r="L113" s="629">
        <v>2</v>
      </c>
      <c r="M113" s="629">
        <v>15</v>
      </c>
      <c r="N113" s="629"/>
      <c r="O113" s="629"/>
      <c r="P113" s="642"/>
      <c r="Q113" s="630"/>
    </row>
    <row r="114" spans="1:17" ht="14.4" customHeight="1" x14ac:dyDescent="0.3">
      <c r="A114" s="625" t="s">
        <v>6439</v>
      </c>
      <c r="B114" s="626" t="s">
        <v>6440</v>
      </c>
      <c r="C114" s="626" t="s">
        <v>5097</v>
      </c>
      <c r="D114" s="626" t="s">
        <v>6521</v>
      </c>
      <c r="E114" s="626" t="s">
        <v>6522</v>
      </c>
      <c r="F114" s="629"/>
      <c r="G114" s="629"/>
      <c r="H114" s="629"/>
      <c r="I114" s="629"/>
      <c r="J114" s="629"/>
      <c r="K114" s="629"/>
      <c r="L114" s="629"/>
      <c r="M114" s="629"/>
      <c r="N114" s="629">
        <v>1</v>
      </c>
      <c r="O114" s="629">
        <v>391</v>
      </c>
      <c r="P114" s="642"/>
      <c r="Q114" s="630">
        <v>391</v>
      </c>
    </row>
    <row r="115" spans="1:17" ht="14.4" customHeight="1" x14ac:dyDescent="0.3">
      <c r="A115" s="625" t="s">
        <v>6439</v>
      </c>
      <c r="B115" s="626" t="s">
        <v>6440</v>
      </c>
      <c r="C115" s="626" t="s">
        <v>5097</v>
      </c>
      <c r="D115" s="626" t="s">
        <v>6523</v>
      </c>
      <c r="E115" s="626" t="s">
        <v>6524</v>
      </c>
      <c r="F115" s="629"/>
      <c r="G115" s="629"/>
      <c r="H115" s="629"/>
      <c r="I115" s="629"/>
      <c r="J115" s="629"/>
      <c r="K115" s="629"/>
      <c r="L115" s="629"/>
      <c r="M115" s="629"/>
      <c r="N115" s="629">
        <v>2</v>
      </c>
      <c r="O115" s="629">
        <v>532</v>
      </c>
      <c r="P115" s="642"/>
      <c r="Q115" s="630">
        <v>266</v>
      </c>
    </row>
    <row r="116" spans="1:17" ht="14.4" customHeight="1" x14ac:dyDescent="0.3">
      <c r="A116" s="625" t="s">
        <v>6439</v>
      </c>
      <c r="B116" s="626" t="s">
        <v>6440</v>
      </c>
      <c r="C116" s="626" t="s">
        <v>5097</v>
      </c>
      <c r="D116" s="626" t="s">
        <v>6525</v>
      </c>
      <c r="E116" s="626" t="s">
        <v>6526</v>
      </c>
      <c r="F116" s="629">
        <v>3</v>
      </c>
      <c r="G116" s="629">
        <v>555</v>
      </c>
      <c r="H116" s="629">
        <v>1</v>
      </c>
      <c r="I116" s="629">
        <v>185</v>
      </c>
      <c r="J116" s="629">
        <v>19</v>
      </c>
      <c r="K116" s="629">
        <v>3534</v>
      </c>
      <c r="L116" s="629">
        <v>6.3675675675675674</v>
      </c>
      <c r="M116" s="629">
        <v>186</v>
      </c>
      <c r="N116" s="629">
        <v>3</v>
      </c>
      <c r="O116" s="629">
        <v>558</v>
      </c>
      <c r="P116" s="642">
        <v>1.0054054054054054</v>
      </c>
      <c r="Q116" s="630">
        <v>186</v>
      </c>
    </row>
    <row r="117" spans="1:17" ht="14.4" customHeight="1" x14ac:dyDescent="0.3">
      <c r="A117" s="625" t="s">
        <v>6439</v>
      </c>
      <c r="B117" s="626" t="s">
        <v>6440</v>
      </c>
      <c r="C117" s="626" t="s">
        <v>5097</v>
      </c>
      <c r="D117" s="626" t="s">
        <v>6527</v>
      </c>
      <c r="E117" s="626" t="s">
        <v>6528</v>
      </c>
      <c r="F117" s="629">
        <v>4</v>
      </c>
      <c r="G117" s="629">
        <v>76</v>
      </c>
      <c r="H117" s="629">
        <v>1</v>
      </c>
      <c r="I117" s="629">
        <v>19</v>
      </c>
      <c r="J117" s="629">
        <v>6</v>
      </c>
      <c r="K117" s="629">
        <v>114</v>
      </c>
      <c r="L117" s="629">
        <v>1.5</v>
      </c>
      <c r="M117" s="629">
        <v>19</v>
      </c>
      <c r="N117" s="629">
        <v>3</v>
      </c>
      <c r="O117" s="629">
        <v>57</v>
      </c>
      <c r="P117" s="642">
        <v>0.75</v>
      </c>
      <c r="Q117" s="630">
        <v>19</v>
      </c>
    </row>
    <row r="118" spans="1:17" ht="14.4" customHeight="1" x14ac:dyDescent="0.3">
      <c r="A118" s="625" t="s">
        <v>6439</v>
      </c>
      <c r="B118" s="626" t="s">
        <v>6440</v>
      </c>
      <c r="C118" s="626" t="s">
        <v>5097</v>
      </c>
      <c r="D118" s="626" t="s">
        <v>6529</v>
      </c>
      <c r="E118" s="626" t="s">
        <v>6530</v>
      </c>
      <c r="F118" s="629">
        <v>15</v>
      </c>
      <c r="G118" s="629">
        <v>2700</v>
      </c>
      <c r="H118" s="629">
        <v>1</v>
      </c>
      <c r="I118" s="629">
        <v>180</v>
      </c>
      <c r="J118" s="629">
        <v>16</v>
      </c>
      <c r="K118" s="629">
        <v>2880</v>
      </c>
      <c r="L118" s="629">
        <v>1.0666666666666667</v>
      </c>
      <c r="M118" s="629">
        <v>180</v>
      </c>
      <c r="N118" s="629">
        <v>9</v>
      </c>
      <c r="O118" s="629">
        <v>1629</v>
      </c>
      <c r="P118" s="642">
        <v>0.60333333333333339</v>
      </c>
      <c r="Q118" s="630">
        <v>181</v>
      </c>
    </row>
    <row r="119" spans="1:17" ht="14.4" customHeight="1" x14ac:dyDescent="0.3">
      <c r="A119" s="625" t="s">
        <v>6439</v>
      </c>
      <c r="B119" s="626" t="s">
        <v>6440</v>
      </c>
      <c r="C119" s="626" t="s">
        <v>5097</v>
      </c>
      <c r="D119" s="626" t="s">
        <v>6531</v>
      </c>
      <c r="E119" s="626" t="s">
        <v>6532</v>
      </c>
      <c r="F119" s="629">
        <v>14</v>
      </c>
      <c r="G119" s="629">
        <v>11900</v>
      </c>
      <c r="H119" s="629">
        <v>1</v>
      </c>
      <c r="I119" s="629">
        <v>850</v>
      </c>
      <c r="J119" s="629">
        <v>17</v>
      </c>
      <c r="K119" s="629">
        <v>14450</v>
      </c>
      <c r="L119" s="629">
        <v>1.2142857142857142</v>
      </c>
      <c r="M119" s="629">
        <v>850</v>
      </c>
      <c r="N119" s="629">
        <v>14</v>
      </c>
      <c r="O119" s="629">
        <v>11914</v>
      </c>
      <c r="P119" s="642">
        <v>1.0011764705882353</v>
      </c>
      <c r="Q119" s="630">
        <v>851</v>
      </c>
    </row>
    <row r="120" spans="1:17" ht="14.4" customHeight="1" x14ac:dyDescent="0.3">
      <c r="A120" s="625" t="s">
        <v>6439</v>
      </c>
      <c r="B120" s="626" t="s">
        <v>6440</v>
      </c>
      <c r="C120" s="626" t="s">
        <v>5097</v>
      </c>
      <c r="D120" s="626" t="s">
        <v>6533</v>
      </c>
      <c r="E120" s="626" t="s">
        <v>6534</v>
      </c>
      <c r="F120" s="629">
        <v>4</v>
      </c>
      <c r="G120" s="629">
        <v>1980</v>
      </c>
      <c r="H120" s="629">
        <v>1</v>
      </c>
      <c r="I120" s="629">
        <v>495</v>
      </c>
      <c r="J120" s="629">
        <v>4</v>
      </c>
      <c r="K120" s="629">
        <v>1980</v>
      </c>
      <c r="L120" s="629">
        <v>1</v>
      </c>
      <c r="M120" s="629">
        <v>495</v>
      </c>
      <c r="N120" s="629">
        <v>2</v>
      </c>
      <c r="O120" s="629">
        <v>990</v>
      </c>
      <c r="P120" s="642">
        <v>0.5</v>
      </c>
      <c r="Q120" s="630">
        <v>495</v>
      </c>
    </row>
    <row r="121" spans="1:17" ht="14.4" customHeight="1" x14ac:dyDescent="0.3">
      <c r="A121" s="625" t="s">
        <v>6439</v>
      </c>
      <c r="B121" s="626" t="s">
        <v>6440</v>
      </c>
      <c r="C121" s="626" t="s">
        <v>5097</v>
      </c>
      <c r="D121" s="626" t="s">
        <v>6535</v>
      </c>
      <c r="E121" s="626" t="s">
        <v>6536</v>
      </c>
      <c r="F121" s="629">
        <v>66</v>
      </c>
      <c r="G121" s="629">
        <v>65142</v>
      </c>
      <c r="H121" s="629">
        <v>1</v>
      </c>
      <c r="I121" s="629">
        <v>987</v>
      </c>
      <c r="J121" s="629">
        <v>58</v>
      </c>
      <c r="K121" s="629">
        <v>57246</v>
      </c>
      <c r="L121" s="629">
        <v>0.87878787878787878</v>
      </c>
      <c r="M121" s="629">
        <v>987</v>
      </c>
      <c r="N121" s="629">
        <v>69</v>
      </c>
      <c r="O121" s="629">
        <v>68103</v>
      </c>
      <c r="P121" s="642">
        <v>1.0454545454545454</v>
      </c>
      <c r="Q121" s="630">
        <v>987</v>
      </c>
    </row>
    <row r="122" spans="1:17" ht="14.4" customHeight="1" x14ac:dyDescent="0.3">
      <c r="A122" s="625" t="s">
        <v>6439</v>
      </c>
      <c r="B122" s="626" t="s">
        <v>6440</v>
      </c>
      <c r="C122" s="626" t="s">
        <v>5097</v>
      </c>
      <c r="D122" s="626" t="s">
        <v>6537</v>
      </c>
      <c r="E122" s="626" t="s">
        <v>6538</v>
      </c>
      <c r="F122" s="629"/>
      <c r="G122" s="629"/>
      <c r="H122" s="629"/>
      <c r="I122" s="629"/>
      <c r="J122" s="629"/>
      <c r="K122" s="629"/>
      <c r="L122" s="629"/>
      <c r="M122" s="629"/>
      <c r="N122" s="629">
        <v>1</v>
      </c>
      <c r="O122" s="629">
        <v>127</v>
      </c>
      <c r="P122" s="642"/>
      <c r="Q122" s="630">
        <v>127</v>
      </c>
    </row>
    <row r="123" spans="1:17" ht="14.4" customHeight="1" x14ac:dyDescent="0.3">
      <c r="A123" s="625" t="s">
        <v>6439</v>
      </c>
      <c r="B123" s="626" t="s">
        <v>6440</v>
      </c>
      <c r="C123" s="626" t="s">
        <v>5097</v>
      </c>
      <c r="D123" s="626" t="s">
        <v>6539</v>
      </c>
      <c r="E123" s="626" t="s">
        <v>6540</v>
      </c>
      <c r="F123" s="629">
        <v>26</v>
      </c>
      <c r="G123" s="629">
        <v>7540</v>
      </c>
      <c r="H123" s="629">
        <v>1</v>
      </c>
      <c r="I123" s="629">
        <v>290</v>
      </c>
      <c r="J123" s="629">
        <v>18</v>
      </c>
      <c r="K123" s="629">
        <v>5238</v>
      </c>
      <c r="L123" s="629">
        <v>0.69469496021220156</v>
      </c>
      <c r="M123" s="629">
        <v>291</v>
      </c>
      <c r="N123" s="629">
        <v>6</v>
      </c>
      <c r="O123" s="629">
        <v>1746</v>
      </c>
      <c r="P123" s="642">
        <v>0.23156498673740053</v>
      </c>
      <c r="Q123" s="630">
        <v>291</v>
      </c>
    </row>
    <row r="124" spans="1:17" ht="14.4" customHeight="1" x14ac:dyDescent="0.3">
      <c r="A124" s="625" t="s">
        <v>6439</v>
      </c>
      <c r="B124" s="626" t="s">
        <v>6440</v>
      </c>
      <c r="C124" s="626" t="s">
        <v>5097</v>
      </c>
      <c r="D124" s="626" t="s">
        <v>6541</v>
      </c>
      <c r="E124" s="626" t="s">
        <v>6542</v>
      </c>
      <c r="F124" s="629"/>
      <c r="G124" s="629"/>
      <c r="H124" s="629"/>
      <c r="I124" s="629"/>
      <c r="J124" s="629"/>
      <c r="K124" s="629"/>
      <c r="L124" s="629"/>
      <c r="M124" s="629"/>
      <c r="N124" s="629">
        <v>1</v>
      </c>
      <c r="O124" s="629">
        <v>362</v>
      </c>
      <c r="P124" s="642"/>
      <c r="Q124" s="630">
        <v>362</v>
      </c>
    </row>
    <row r="125" spans="1:17" ht="14.4" customHeight="1" x14ac:dyDescent="0.3">
      <c r="A125" s="625" t="s">
        <v>6439</v>
      </c>
      <c r="B125" s="626" t="s">
        <v>6440</v>
      </c>
      <c r="C125" s="626" t="s">
        <v>5097</v>
      </c>
      <c r="D125" s="626" t="s">
        <v>6543</v>
      </c>
      <c r="E125" s="626" t="s">
        <v>6544</v>
      </c>
      <c r="F125" s="629">
        <v>1</v>
      </c>
      <c r="G125" s="629">
        <v>350</v>
      </c>
      <c r="H125" s="629">
        <v>1</v>
      </c>
      <c r="I125" s="629">
        <v>350</v>
      </c>
      <c r="J125" s="629"/>
      <c r="K125" s="629"/>
      <c r="L125" s="629"/>
      <c r="M125" s="629"/>
      <c r="N125" s="629"/>
      <c r="O125" s="629"/>
      <c r="P125" s="642"/>
      <c r="Q125" s="630"/>
    </row>
    <row r="126" spans="1:17" ht="14.4" customHeight="1" x14ac:dyDescent="0.3">
      <c r="A126" s="625" t="s">
        <v>6439</v>
      </c>
      <c r="B126" s="626" t="s">
        <v>6440</v>
      </c>
      <c r="C126" s="626" t="s">
        <v>5097</v>
      </c>
      <c r="D126" s="626" t="s">
        <v>6545</v>
      </c>
      <c r="E126" s="626" t="s">
        <v>6546</v>
      </c>
      <c r="F126" s="629">
        <v>11</v>
      </c>
      <c r="G126" s="629">
        <v>1430</v>
      </c>
      <c r="H126" s="629">
        <v>1</v>
      </c>
      <c r="I126" s="629">
        <v>130</v>
      </c>
      <c r="J126" s="629">
        <v>11</v>
      </c>
      <c r="K126" s="629">
        <v>1430</v>
      </c>
      <c r="L126" s="629">
        <v>1</v>
      </c>
      <c r="M126" s="629">
        <v>130</v>
      </c>
      <c r="N126" s="629"/>
      <c r="O126" s="629"/>
      <c r="P126" s="642"/>
      <c r="Q126" s="630"/>
    </row>
    <row r="127" spans="1:17" ht="14.4" customHeight="1" x14ac:dyDescent="0.3">
      <c r="A127" s="625" t="s">
        <v>6439</v>
      </c>
      <c r="B127" s="626" t="s">
        <v>6440</v>
      </c>
      <c r="C127" s="626" t="s">
        <v>5097</v>
      </c>
      <c r="D127" s="626" t="s">
        <v>6547</v>
      </c>
      <c r="E127" s="626" t="s">
        <v>6548</v>
      </c>
      <c r="F127" s="629">
        <v>10</v>
      </c>
      <c r="G127" s="629">
        <v>1810</v>
      </c>
      <c r="H127" s="629">
        <v>1</v>
      </c>
      <c r="I127" s="629">
        <v>181</v>
      </c>
      <c r="J127" s="629">
        <v>10</v>
      </c>
      <c r="K127" s="629">
        <v>1810</v>
      </c>
      <c r="L127" s="629">
        <v>1</v>
      </c>
      <c r="M127" s="629">
        <v>181</v>
      </c>
      <c r="N127" s="629">
        <v>8</v>
      </c>
      <c r="O127" s="629">
        <v>1456</v>
      </c>
      <c r="P127" s="642">
        <v>0.80441988950276244</v>
      </c>
      <c r="Q127" s="630">
        <v>182</v>
      </c>
    </row>
    <row r="128" spans="1:17" ht="14.4" customHeight="1" x14ac:dyDescent="0.3">
      <c r="A128" s="625" t="s">
        <v>6439</v>
      </c>
      <c r="B128" s="626" t="s">
        <v>6440</v>
      </c>
      <c r="C128" s="626" t="s">
        <v>5097</v>
      </c>
      <c r="D128" s="626" t="s">
        <v>6345</v>
      </c>
      <c r="E128" s="626" t="s">
        <v>6346</v>
      </c>
      <c r="F128" s="629"/>
      <c r="G128" s="629"/>
      <c r="H128" s="629"/>
      <c r="I128" s="629"/>
      <c r="J128" s="629">
        <v>1</v>
      </c>
      <c r="K128" s="629">
        <v>562</v>
      </c>
      <c r="L128" s="629"/>
      <c r="M128" s="629">
        <v>562</v>
      </c>
      <c r="N128" s="629"/>
      <c r="O128" s="629"/>
      <c r="P128" s="642"/>
      <c r="Q128" s="630"/>
    </row>
    <row r="129" spans="1:17" ht="14.4" customHeight="1" x14ac:dyDescent="0.3">
      <c r="A129" s="625" t="s">
        <v>6439</v>
      </c>
      <c r="B129" s="626" t="s">
        <v>6440</v>
      </c>
      <c r="C129" s="626" t="s">
        <v>5097</v>
      </c>
      <c r="D129" s="626" t="s">
        <v>6549</v>
      </c>
      <c r="E129" s="626" t="s">
        <v>6550</v>
      </c>
      <c r="F129" s="629">
        <v>2</v>
      </c>
      <c r="G129" s="629">
        <v>74</v>
      </c>
      <c r="H129" s="629">
        <v>1</v>
      </c>
      <c r="I129" s="629">
        <v>37</v>
      </c>
      <c r="J129" s="629">
        <v>1</v>
      </c>
      <c r="K129" s="629">
        <v>37</v>
      </c>
      <c r="L129" s="629">
        <v>0.5</v>
      </c>
      <c r="M129" s="629">
        <v>37</v>
      </c>
      <c r="N129" s="629">
        <v>1</v>
      </c>
      <c r="O129" s="629">
        <v>37</v>
      </c>
      <c r="P129" s="642">
        <v>0.5</v>
      </c>
      <c r="Q129" s="630">
        <v>37</v>
      </c>
    </row>
    <row r="130" spans="1:17" ht="14.4" customHeight="1" x14ac:dyDescent="0.3">
      <c r="A130" s="625" t="s">
        <v>6439</v>
      </c>
      <c r="B130" s="626" t="s">
        <v>6440</v>
      </c>
      <c r="C130" s="626" t="s">
        <v>5097</v>
      </c>
      <c r="D130" s="626" t="s">
        <v>6551</v>
      </c>
      <c r="E130" s="626" t="s">
        <v>6552</v>
      </c>
      <c r="F130" s="629"/>
      <c r="G130" s="629"/>
      <c r="H130" s="629"/>
      <c r="I130" s="629"/>
      <c r="J130" s="629"/>
      <c r="K130" s="629"/>
      <c r="L130" s="629"/>
      <c r="M130" s="629"/>
      <c r="N130" s="629">
        <v>1</v>
      </c>
      <c r="O130" s="629">
        <v>1752</v>
      </c>
      <c r="P130" s="642"/>
      <c r="Q130" s="630">
        <v>1752</v>
      </c>
    </row>
    <row r="131" spans="1:17" ht="14.4" customHeight="1" x14ac:dyDescent="0.3">
      <c r="A131" s="625" t="s">
        <v>6439</v>
      </c>
      <c r="B131" s="626" t="s">
        <v>6440</v>
      </c>
      <c r="C131" s="626" t="s">
        <v>5097</v>
      </c>
      <c r="D131" s="626" t="s">
        <v>6553</v>
      </c>
      <c r="E131" s="626" t="s">
        <v>6554</v>
      </c>
      <c r="F131" s="629">
        <v>1</v>
      </c>
      <c r="G131" s="629">
        <v>649</v>
      </c>
      <c r="H131" s="629">
        <v>1</v>
      </c>
      <c r="I131" s="629">
        <v>649</v>
      </c>
      <c r="J131" s="629"/>
      <c r="K131" s="629"/>
      <c r="L131" s="629"/>
      <c r="M131" s="629"/>
      <c r="N131" s="629"/>
      <c r="O131" s="629"/>
      <c r="P131" s="642"/>
      <c r="Q131" s="630"/>
    </row>
    <row r="132" spans="1:17" ht="14.4" customHeight="1" x14ac:dyDescent="0.3">
      <c r="A132" s="625" t="s">
        <v>6439</v>
      </c>
      <c r="B132" s="626" t="s">
        <v>6440</v>
      </c>
      <c r="C132" s="626" t="s">
        <v>5097</v>
      </c>
      <c r="D132" s="626" t="s">
        <v>6555</v>
      </c>
      <c r="E132" s="626" t="s">
        <v>6556</v>
      </c>
      <c r="F132" s="629">
        <v>35</v>
      </c>
      <c r="G132" s="629">
        <v>1015</v>
      </c>
      <c r="H132" s="629">
        <v>1</v>
      </c>
      <c r="I132" s="629">
        <v>29</v>
      </c>
      <c r="J132" s="629">
        <v>39</v>
      </c>
      <c r="K132" s="629">
        <v>1131</v>
      </c>
      <c r="L132" s="629">
        <v>1.1142857142857143</v>
      </c>
      <c r="M132" s="629">
        <v>29</v>
      </c>
      <c r="N132" s="629">
        <v>28</v>
      </c>
      <c r="O132" s="629">
        <v>812</v>
      </c>
      <c r="P132" s="642">
        <v>0.8</v>
      </c>
      <c r="Q132" s="630">
        <v>29</v>
      </c>
    </row>
    <row r="133" spans="1:17" ht="14.4" customHeight="1" x14ac:dyDescent="0.3">
      <c r="A133" s="625" t="s">
        <v>6439</v>
      </c>
      <c r="B133" s="626" t="s">
        <v>6440</v>
      </c>
      <c r="C133" s="626" t="s">
        <v>5097</v>
      </c>
      <c r="D133" s="626" t="s">
        <v>6557</v>
      </c>
      <c r="E133" s="626" t="s">
        <v>6558</v>
      </c>
      <c r="F133" s="629">
        <v>2664</v>
      </c>
      <c r="G133" s="629">
        <v>61272</v>
      </c>
      <c r="H133" s="629">
        <v>1</v>
      </c>
      <c r="I133" s="629">
        <v>23</v>
      </c>
      <c r="J133" s="629">
        <v>2781</v>
      </c>
      <c r="K133" s="629">
        <v>63963</v>
      </c>
      <c r="L133" s="629">
        <v>1.0439189189189189</v>
      </c>
      <c r="M133" s="629">
        <v>23</v>
      </c>
      <c r="N133" s="629">
        <v>2631</v>
      </c>
      <c r="O133" s="629">
        <v>60513</v>
      </c>
      <c r="P133" s="642">
        <v>0.98761261261261257</v>
      </c>
      <c r="Q133" s="630">
        <v>23</v>
      </c>
    </row>
    <row r="134" spans="1:17" ht="14.4" customHeight="1" x14ac:dyDescent="0.3">
      <c r="A134" s="625" t="s">
        <v>6439</v>
      </c>
      <c r="B134" s="626" t="s">
        <v>6440</v>
      </c>
      <c r="C134" s="626" t="s">
        <v>5097</v>
      </c>
      <c r="D134" s="626" t="s">
        <v>6559</v>
      </c>
      <c r="E134" s="626" t="s">
        <v>6560</v>
      </c>
      <c r="F134" s="629">
        <v>1</v>
      </c>
      <c r="G134" s="629">
        <v>60</v>
      </c>
      <c r="H134" s="629">
        <v>1</v>
      </c>
      <c r="I134" s="629">
        <v>60</v>
      </c>
      <c r="J134" s="629">
        <v>2</v>
      </c>
      <c r="K134" s="629">
        <v>120</v>
      </c>
      <c r="L134" s="629">
        <v>2</v>
      </c>
      <c r="M134" s="629">
        <v>60</v>
      </c>
      <c r="N134" s="629"/>
      <c r="O134" s="629"/>
      <c r="P134" s="642"/>
      <c r="Q134" s="630"/>
    </row>
    <row r="135" spans="1:17" ht="14.4" customHeight="1" x14ac:dyDescent="0.3">
      <c r="A135" s="625" t="s">
        <v>6439</v>
      </c>
      <c r="B135" s="626" t="s">
        <v>6440</v>
      </c>
      <c r="C135" s="626" t="s">
        <v>5097</v>
      </c>
      <c r="D135" s="626" t="s">
        <v>6561</v>
      </c>
      <c r="E135" s="626" t="s">
        <v>6562</v>
      </c>
      <c r="F135" s="629">
        <v>1</v>
      </c>
      <c r="G135" s="629">
        <v>169</v>
      </c>
      <c r="H135" s="629">
        <v>1</v>
      </c>
      <c r="I135" s="629">
        <v>169</v>
      </c>
      <c r="J135" s="629"/>
      <c r="K135" s="629"/>
      <c r="L135" s="629"/>
      <c r="M135" s="629"/>
      <c r="N135" s="629"/>
      <c r="O135" s="629"/>
      <c r="P135" s="642"/>
      <c r="Q135" s="630"/>
    </row>
    <row r="136" spans="1:17" ht="14.4" customHeight="1" x14ac:dyDescent="0.3">
      <c r="A136" s="625" t="s">
        <v>6439</v>
      </c>
      <c r="B136" s="626" t="s">
        <v>6440</v>
      </c>
      <c r="C136" s="626" t="s">
        <v>5097</v>
      </c>
      <c r="D136" s="626" t="s">
        <v>6563</v>
      </c>
      <c r="E136" s="626" t="s">
        <v>6564</v>
      </c>
      <c r="F136" s="629"/>
      <c r="G136" s="629"/>
      <c r="H136" s="629"/>
      <c r="I136" s="629"/>
      <c r="J136" s="629">
        <v>5</v>
      </c>
      <c r="K136" s="629">
        <v>1970</v>
      </c>
      <c r="L136" s="629"/>
      <c r="M136" s="629">
        <v>394</v>
      </c>
      <c r="N136" s="629"/>
      <c r="O136" s="629"/>
      <c r="P136" s="642"/>
      <c r="Q136" s="630"/>
    </row>
    <row r="137" spans="1:17" ht="14.4" customHeight="1" x14ac:dyDescent="0.3">
      <c r="A137" s="625" t="s">
        <v>6439</v>
      </c>
      <c r="B137" s="626" t="s">
        <v>6440</v>
      </c>
      <c r="C137" s="626" t="s">
        <v>5097</v>
      </c>
      <c r="D137" s="626" t="s">
        <v>6565</v>
      </c>
      <c r="E137" s="626" t="s">
        <v>6566</v>
      </c>
      <c r="F137" s="629">
        <v>7</v>
      </c>
      <c r="G137" s="629">
        <v>434</v>
      </c>
      <c r="H137" s="629">
        <v>1</v>
      </c>
      <c r="I137" s="629">
        <v>62</v>
      </c>
      <c r="J137" s="629">
        <v>1</v>
      </c>
      <c r="K137" s="629">
        <v>62</v>
      </c>
      <c r="L137" s="629">
        <v>0.14285714285714285</v>
      </c>
      <c r="M137" s="629">
        <v>62</v>
      </c>
      <c r="N137" s="629"/>
      <c r="O137" s="629"/>
      <c r="P137" s="642"/>
      <c r="Q137" s="630"/>
    </row>
    <row r="138" spans="1:17" ht="14.4" customHeight="1" x14ac:dyDescent="0.3">
      <c r="A138" s="625" t="s">
        <v>6439</v>
      </c>
      <c r="B138" s="626" t="s">
        <v>6440</v>
      </c>
      <c r="C138" s="626" t="s">
        <v>5097</v>
      </c>
      <c r="D138" s="626" t="s">
        <v>6567</v>
      </c>
      <c r="E138" s="626" t="s">
        <v>6568</v>
      </c>
      <c r="F138" s="629">
        <v>1</v>
      </c>
      <c r="G138" s="629">
        <v>78</v>
      </c>
      <c r="H138" s="629">
        <v>1</v>
      </c>
      <c r="I138" s="629">
        <v>78</v>
      </c>
      <c r="J138" s="629">
        <v>2</v>
      </c>
      <c r="K138" s="629">
        <v>156</v>
      </c>
      <c r="L138" s="629">
        <v>2</v>
      </c>
      <c r="M138" s="629">
        <v>78</v>
      </c>
      <c r="N138" s="629">
        <v>1</v>
      </c>
      <c r="O138" s="629">
        <v>78</v>
      </c>
      <c r="P138" s="642">
        <v>1</v>
      </c>
      <c r="Q138" s="630">
        <v>78</v>
      </c>
    </row>
    <row r="139" spans="1:17" ht="14.4" customHeight="1" x14ac:dyDescent="0.3">
      <c r="A139" s="625" t="s">
        <v>6439</v>
      </c>
      <c r="B139" s="626" t="s">
        <v>6440</v>
      </c>
      <c r="C139" s="626" t="s">
        <v>5097</v>
      </c>
      <c r="D139" s="626" t="s">
        <v>6569</v>
      </c>
      <c r="E139" s="626" t="s">
        <v>6570</v>
      </c>
      <c r="F139" s="629"/>
      <c r="G139" s="629"/>
      <c r="H139" s="629"/>
      <c r="I139" s="629"/>
      <c r="J139" s="629">
        <v>1</v>
      </c>
      <c r="K139" s="629">
        <v>249</v>
      </c>
      <c r="L139" s="629"/>
      <c r="M139" s="629">
        <v>249</v>
      </c>
      <c r="N139" s="629">
        <v>1</v>
      </c>
      <c r="O139" s="629">
        <v>249</v>
      </c>
      <c r="P139" s="642"/>
      <c r="Q139" s="630">
        <v>249</v>
      </c>
    </row>
    <row r="140" spans="1:17" ht="14.4" customHeight="1" x14ac:dyDescent="0.3">
      <c r="A140" s="625" t="s">
        <v>6439</v>
      </c>
      <c r="B140" s="626" t="s">
        <v>6440</v>
      </c>
      <c r="C140" s="626" t="s">
        <v>5097</v>
      </c>
      <c r="D140" s="626" t="s">
        <v>6571</v>
      </c>
      <c r="E140" s="626" t="s">
        <v>6572</v>
      </c>
      <c r="F140" s="629"/>
      <c r="G140" s="629"/>
      <c r="H140" s="629"/>
      <c r="I140" s="629"/>
      <c r="J140" s="629">
        <v>1</v>
      </c>
      <c r="K140" s="629">
        <v>585</v>
      </c>
      <c r="L140" s="629"/>
      <c r="M140" s="629">
        <v>585</v>
      </c>
      <c r="N140" s="629"/>
      <c r="O140" s="629"/>
      <c r="P140" s="642"/>
      <c r="Q140" s="630"/>
    </row>
    <row r="141" spans="1:17" ht="14.4" customHeight="1" x14ac:dyDescent="0.3">
      <c r="A141" s="625" t="s">
        <v>6439</v>
      </c>
      <c r="B141" s="626" t="s">
        <v>6440</v>
      </c>
      <c r="C141" s="626" t="s">
        <v>5097</v>
      </c>
      <c r="D141" s="626" t="s">
        <v>6573</v>
      </c>
      <c r="E141" s="626" t="s">
        <v>6574</v>
      </c>
      <c r="F141" s="629">
        <v>1620</v>
      </c>
      <c r="G141" s="629">
        <v>238140</v>
      </c>
      <c r="H141" s="629">
        <v>1</v>
      </c>
      <c r="I141" s="629">
        <v>147</v>
      </c>
      <c r="J141" s="629">
        <v>1563</v>
      </c>
      <c r="K141" s="629">
        <v>229761</v>
      </c>
      <c r="L141" s="629">
        <v>0.96481481481481479</v>
      </c>
      <c r="M141" s="629">
        <v>147</v>
      </c>
      <c r="N141" s="629">
        <v>1360</v>
      </c>
      <c r="O141" s="629">
        <v>199920</v>
      </c>
      <c r="P141" s="642">
        <v>0.83950617283950613</v>
      </c>
      <c r="Q141" s="630">
        <v>147</v>
      </c>
    </row>
    <row r="142" spans="1:17" ht="14.4" customHeight="1" x14ac:dyDescent="0.3">
      <c r="A142" s="625" t="s">
        <v>6439</v>
      </c>
      <c r="B142" s="626" t="s">
        <v>6440</v>
      </c>
      <c r="C142" s="626" t="s">
        <v>5097</v>
      </c>
      <c r="D142" s="626" t="s">
        <v>6575</v>
      </c>
      <c r="E142" s="626" t="s">
        <v>6576</v>
      </c>
      <c r="F142" s="629">
        <v>60</v>
      </c>
      <c r="G142" s="629">
        <v>1380</v>
      </c>
      <c r="H142" s="629">
        <v>1</v>
      </c>
      <c r="I142" s="629">
        <v>23</v>
      </c>
      <c r="J142" s="629">
        <v>90</v>
      </c>
      <c r="K142" s="629">
        <v>2070</v>
      </c>
      <c r="L142" s="629">
        <v>1.5</v>
      </c>
      <c r="M142" s="629">
        <v>23</v>
      </c>
      <c r="N142" s="629">
        <v>61</v>
      </c>
      <c r="O142" s="629">
        <v>1403</v>
      </c>
      <c r="P142" s="642">
        <v>1.0166666666666666</v>
      </c>
      <c r="Q142" s="630">
        <v>23</v>
      </c>
    </row>
    <row r="143" spans="1:17" ht="14.4" customHeight="1" x14ac:dyDescent="0.3">
      <c r="A143" s="625" t="s">
        <v>6439</v>
      </c>
      <c r="B143" s="626" t="s">
        <v>6440</v>
      </c>
      <c r="C143" s="626" t="s">
        <v>5097</v>
      </c>
      <c r="D143" s="626" t="s">
        <v>6577</v>
      </c>
      <c r="E143" s="626" t="s">
        <v>6578</v>
      </c>
      <c r="F143" s="629">
        <v>1</v>
      </c>
      <c r="G143" s="629">
        <v>525</v>
      </c>
      <c r="H143" s="629">
        <v>1</v>
      </c>
      <c r="I143" s="629">
        <v>525</v>
      </c>
      <c r="J143" s="629"/>
      <c r="K143" s="629"/>
      <c r="L143" s="629"/>
      <c r="M143" s="629"/>
      <c r="N143" s="629"/>
      <c r="O143" s="629"/>
      <c r="P143" s="642"/>
      <c r="Q143" s="630"/>
    </row>
    <row r="144" spans="1:17" ht="14.4" customHeight="1" x14ac:dyDescent="0.3">
      <c r="A144" s="625" t="s">
        <v>6439</v>
      </c>
      <c r="B144" s="626" t="s">
        <v>6440</v>
      </c>
      <c r="C144" s="626" t="s">
        <v>5097</v>
      </c>
      <c r="D144" s="626" t="s">
        <v>6579</v>
      </c>
      <c r="E144" s="626" t="s">
        <v>6580</v>
      </c>
      <c r="F144" s="629">
        <v>6</v>
      </c>
      <c r="G144" s="629">
        <v>198</v>
      </c>
      <c r="H144" s="629">
        <v>1</v>
      </c>
      <c r="I144" s="629">
        <v>33</v>
      </c>
      <c r="J144" s="629">
        <v>2</v>
      </c>
      <c r="K144" s="629">
        <v>66</v>
      </c>
      <c r="L144" s="629">
        <v>0.33333333333333331</v>
      </c>
      <c r="M144" s="629">
        <v>33</v>
      </c>
      <c r="N144" s="629"/>
      <c r="O144" s="629"/>
      <c r="P144" s="642"/>
      <c r="Q144" s="630"/>
    </row>
    <row r="145" spans="1:17" ht="14.4" customHeight="1" x14ac:dyDescent="0.3">
      <c r="A145" s="625" t="s">
        <v>6439</v>
      </c>
      <c r="B145" s="626" t="s">
        <v>6440</v>
      </c>
      <c r="C145" s="626" t="s">
        <v>5097</v>
      </c>
      <c r="D145" s="626" t="s">
        <v>6581</v>
      </c>
      <c r="E145" s="626" t="s">
        <v>6582</v>
      </c>
      <c r="F145" s="629">
        <v>1</v>
      </c>
      <c r="G145" s="629">
        <v>26</v>
      </c>
      <c r="H145" s="629">
        <v>1</v>
      </c>
      <c r="I145" s="629">
        <v>26</v>
      </c>
      <c r="J145" s="629">
        <v>1</v>
      </c>
      <c r="K145" s="629">
        <v>26</v>
      </c>
      <c r="L145" s="629">
        <v>1</v>
      </c>
      <c r="M145" s="629">
        <v>26</v>
      </c>
      <c r="N145" s="629">
        <v>1</v>
      </c>
      <c r="O145" s="629">
        <v>26</v>
      </c>
      <c r="P145" s="642">
        <v>1</v>
      </c>
      <c r="Q145" s="630">
        <v>26</v>
      </c>
    </row>
    <row r="146" spans="1:17" ht="14.4" customHeight="1" x14ac:dyDescent="0.3">
      <c r="A146" s="625" t="s">
        <v>6439</v>
      </c>
      <c r="B146" s="626" t="s">
        <v>6440</v>
      </c>
      <c r="C146" s="626" t="s">
        <v>5097</v>
      </c>
      <c r="D146" s="626" t="s">
        <v>6583</v>
      </c>
      <c r="E146" s="626" t="s">
        <v>6584</v>
      </c>
      <c r="F146" s="629">
        <v>2</v>
      </c>
      <c r="G146" s="629">
        <v>410</v>
      </c>
      <c r="H146" s="629">
        <v>1</v>
      </c>
      <c r="I146" s="629">
        <v>205</v>
      </c>
      <c r="J146" s="629">
        <v>2</v>
      </c>
      <c r="K146" s="629">
        <v>410</v>
      </c>
      <c r="L146" s="629">
        <v>1</v>
      </c>
      <c r="M146" s="629">
        <v>205</v>
      </c>
      <c r="N146" s="629"/>
      <c r="O146" s="629"/>
      <c r="P146" s="642"/>
      <c r="Q146" s="630"/>
    </row>
    <row r="147" spans="1:17" ht="14.4" customHeight="1" x14ac:dyDescent="0.3">
      <c r="A147" s="625" t="s">
        <v>6439</v>
      </c>
      <c r="B147" s="626" t="s">
        <v>6440</v>
      </c>
      <c r="C147" s="626" t="s">
        <v>5097</v>
      </c>
      <c r="D147" s="626" t="s">
        <v>6585</v>
      </c>
      <c r="E147" s="626" t="s">
        <v>6586</v>
      </c>
      <c r="F147" s="629"/>
      <c r="G147" s="629"/>
      <c r="H147" s="629"/>
      <c r="I147" s="629"/>
      <c r="J147" s="629"/>
      <c r="K147" s="629"/>
      <c r="L147" s="629"/>
      <c r="M147" s="629"/>
      <c r="N147" s="629">
        <v>1</v>
      </c>
      <c r="O147" s="629">
        <v>236</v>
      </c>
      <c r="P147" s="642"/>
      <c r="Q147" s="630">
        <v>236</v>
      </c>
    </row>
    <row r="148" spans="1:17" ht="14.4" customHeight="1" x14ac:dyDescent="0.3">
      <c r="A148" s="625" t="s">
        <v>6439</v>
      </c>
      <c r="B148" s="626" t="s">
        <v>6440</v>
      </c>
      <c r="C148" s="626" t="s">
        <v>5097</v>
      </c>
      <c r="D148" s="626" t="s">
        <v>6587</v>
      </c>
      <c r="E148" s="626" t="s">
        <v>6588</v>
      </c>
      <c r="F148" s="629">
        <v>87</v>
      </c>
      <c r="G148" s="629">
        <v>5307</v>
      </c>
      <c r="H148" s="629">
        <v>1</v>
      </c>
      <c r="I148" s="629">
        <v>61</v>
      </c>
      <c r="J148" s="629">
        <v>118</v>
      </c>
      <c r="K148" s="629">
        <v>7198</v>
      </c>
      <c r="L148" s="629">
        <v>1.3563218390804597</v>
      </c>
      <c r="M148" s="629">
        <v>61</v>
      </c>
      <c r="N148" s="629">
        <v>110</v>
      </c>
      <c r="O148" s="629">
        <v>6710</v>
      </c>
      <c r="P148" s="642">
        <v>1.264367816091954</v>
      </c>
      <c r="Q148" s="630">
        <v>61</v>
      </c>
    </row>
    <row r="149" spans="1:17" ht="14.4" customHeight="1" x14ac:dyDescent="0.3">
      <c r="A149" s="625" t="s">
        <v>6439</v>
      </c>
      <c r="B149" s="626" t="s">
        <v>6440</v>
      </c>
      <c r="C149" s="626" t="s">
        <v>5097</v>
      </c>
      <c r="D149" s="626" t="s">
        <v>6589</v>
      </c>
      <c r="E149" s="626" t="s">
        <v>6590</v>
      </c>
      <c r="F149" s="629">
        <v>33</v>
      </c>
      <c r="G149" s="629">
        <v>5808</v>
      </c>
      <c r="H149" s="629">
        <v>1</v>
      </c>
      <c r="I149" s="629">
        <v>176</v>
      </c>
      <c r="J149" s="629">
        <v>15</v>
      </c>
      <c r="K149" s="629">
        <v>2640</v>
      </c>
      <c r="L149" s="629">
        <v>0.45454545454545453</v>
      </c>
      <c r="M149" s="629">
        <v>176</v>
      </c>
      <c r="N149" s="629">
        <v>29</v>
      </c>
      <c r="O149" s="629">
        <v>5104</v>
      </c>
      <c r="P149" s="642">
        <v>0.87878787878787878</v>
      </c>
      <c r="Q149" s="630">
        <v>176</v>
      </c>
    </row>
    <row r="150" spans="1:17" ht="14.4" customHeight="1" x14ac:dyDescent="0.3">
      <c r="A150" s="625" t="s">
        <v>6439</v>
      </c>
      <c r="B150" s="626" t="s">
        <v>6440</v>
      </c>
      <c r="C150" s="626" t="s">
        <v>5097</v>
      </c>
      <c r="D150" s="626" t="s">
        <v>6591</v>
      </c>
      <c r="E150" s="626" t="s">
        <v>6592</v>
      </c>
      <c r="F150" s="629">
        <v>1</v>
      </c>
      <c r="G150" s="629">
        <v>249</v>
      </c>
      <c r="H150" s="629">
        <v>1</v>
      </c>
      <c r="I150" s="629">
        <v>249</v>
      </c>
      <c r="J150" s="629">
        <v>2</v>
      </c>
      <c r="K150" s="629">
        <v>500</v>
      </c>
      <c r="L150" s="629">
        <v>2.0080321285140563</v>
      </c>
      <c r="M150" s="629">
        <v>250</v>
      </c>
      <c r="N150" s="629">
        <v>1</v>
      </c>
      <c r="O150" s="629">
        <v>250</v>
      </c>
      <c r="P150" s="642">
        <v>1.0040160642570282</v>
      </c>
      <c r="Q150" s="630">
        <v>250</v>
      </c>
    </row>
    <row r="151" spans="1:17" ht="14.4" customHeight="1" x14ac:dyDescent="0.3">
      <c r="A151" s="625" t="s">
        <v>6439</v>
      </c>
      <c r="B151" s="626" t="s">
        <v>6440</v>
      </c>
      <c r="C151" s="626" t="s">
        <v>5097</v>
      </c>
      <c r="D151" s="626" t="s">
        <v>6593</v>
      </c>
      <c r="E151" s="626" t="s">
        <v>6594</v>
      </c>
      <c r="F151" s="629">
        <v>2805</v>
      </c>
      <c r="G151" s="629">
        <v>81345</v>
      </c>
      <c r="H151" s="629">
        <v>1</v>
      </c>
      <c r="I151" s="629">
        <v>29</v>
      </c>
      <c r="J151" s="629">
        <v>2996</v>
      </c>
      <c r="K151" s="629">
        <v>86884</v>
      </c>
      <c r="L151" s="629">
        <v>1.0680926916221034</v>
      </c>
      <c r="M151" s="629">
        <v>29</v>
      </c>
      <c r="N151" s="629">
        <v>2821</v>
      </c>
      <c r="O151" s="629">
        <v>81809</v>
      </c>
      <c r="P151" s="642">
        <v>1.0057040998217468</v>
      </c>
      <c r="Q151" s="630">
        <v>29</v>
      </c>
    </row>
    <row r="152" spans="1:17" ht="14.4" customHeight="1" x14ac:dyDescent="0.3">
      <c r="A152" s="625" t="s">
        <v>6439</v>
      </c>
      <c r="B152" s="626" t="s">
        <v>6440</v>
      </c>
      <c r="C152" s="626" t="s">
        <v>5097</v>
      </c>
      <c r="D152" s="626" t="s">
        <v>6595</v>
      </c>
      <c r="E152" s="626" t="s">
        <v>6596</v>
      </c>
      <c r="F152" s="629">
        <v>10</v>
      </c>
      <c r="G152" s="629">
        <v>210</v>
      </c>
      <c r="H152" s="629">
        <v>1</v>
      </c>
      <c r="I152" s="629">
        <v>21</v>
      </c>
      <c r="J152" s="629">
        <v>10</v>
      </c>
      <c r="K152" s="629">
        <v>210</v>
      </c>
      <c r="L152" s="629">
        <v>1</v>
      </c>
      <c r="M152" s="629">
        <v>21</v>
      </c>
      <c r="N152" s="629">
        <v>3</v>
      </c>
      <c r="O152" s="629">
        <v>63</v>
      </c>
      <c r="P152" s="642">
        <v>0.3</v>
      </c>
      <c r="Q152" s="630">
        <v>21</v>
      </c>
    </row>
    <row r="153" spans="1:17" ht="14.4" customHeight="1" x14ac:dyDescent="0.3">
      <c r="A153" s="625" t="s">
        <v>6439</v>
      </c>
      <c r="B153" s="626" t="s">
        <v>6440</v>
      </c>
      <c r="C153" s="626" t="s">
        <v>5097</v>
      </c>
      <c r="D153" s="626" t="s">
        <v>6597</v>
      </c>
      <c r="E153" s="626" t="s">
        <v>6598</v>
      </c>
      <c r="F153" s="629"/>
      <c r="G153" s="629"/>
      <c r="H153" s="629"/>
      <c r="I153" s="629"/>
      <c r="J153" s="629"/>
      <c r="K153" s="629"/>
      <c r="L153" s="629"/>
      <c r="M153" s="629"/>
      <c r="N153" s="629">
        <v>1</v>
      </c>
      <c r="O153" s="629">
        <v>308</v>
      </c>
      <c r="P153" s="642"/>
      <c r="Q153" s="630">
        <v>308</v>
      </c>
    </row>
    <row r="154" spans="1:17" ht="14.4" customHeight="1" x14ac:dyDescent="0.3">
      <c r="A154" s="625" t="s">
        <v>6439</v>
      </c>
      <c r="B154" s="626" t="s">
        <v>6440</v>
      </c>
      <c r="C154" s="626" t="s">
        <v>5097</v>
      </c>
      <c r="D154" s="626" t="s">
        <v>6599</v>
      </c>
      <c r="E154" s="626" t="s">
        <v>6600</v>
      </c>
      <c r="F154" s="629"/>
      <c r="G154" s="629"/>
      <c r="H154" s="629"/>
      <c r="I154" s="629"/>
      <c r="J154" s="629"/>
      <c r="K154" s="629"/>
      <c r="L154" s="629"/>
      <c r="M154" s="629"/>
      <c r="N154" s="629">
        <v>1</v>
      </c>
      <c r="O154" s="629">
        <v>349</v>
      </c>
      <c r="P154" s="642"/>
      <c r="Q154" s="630">
        <v>349</v>
      </c>
    </row>
    <row r="155" spans="1:17" ht="14.4" customHeight="1" x14ac:dyDescent="0.3">
      <c r="A155" s="625" t="s">
        <v>6439</v>
      </c>
      <c r="B155" s="626" t="s">
        <v>6440</v>
      </c>
      <c r="C155" s="626" t="s">
        <v>5097</v>
      </c>
      <c r="D155" s="626" t="s">
        <v>6601</v>
      </c>
      <c r="E155" s="626" t="s">
        <v>6602</v>
      </c>
      <c r="F155" s="629">
        <v>7</v>
      </c>
      <c r="G155" s="629">
        <v>1162</v>
      </c>
      <c r="H155" s="629">
        <v>1</v>
      </c>
      <c r="I155" s="629">
        <v>166</v>
      </c>
      <c r="J155" s="629">
        <v>27</v>
      </c>
      <c r="K155" s="629">
        <v>4482</v>
      </c>
      <c r="L155" s="629">
        <v>3.8571428571428572</v>
      </c>
      <c r="M155" s="629">
        <v>166</v>
      </c>
      <c r="N155" s="629">
        <v>12</v>
      </c>
      <c r="O155" s="629">
        <v>1992</v>
      </c>
      <c r="P155" s="642">
        <v>1.7142857142857142</v>
      </c>
      <c r="Q155" s="630">
        <v>166</v>
      </c>
    </row>
    <row r="156" spans="1:17" ht="14.4" customHeight="1" x14ac:dyDescent="0.3">
      <c r="A156" s="625" t="s">
        <v>6439</v>
      </c>
      <c r="B156" s="626" t="s">
        <v>6440</v>
      </c>
      <c r="C156" s="626" t="s">
        <v>5097</v>
      </c>
      <c r="D156" s="626" t="s">
        <v>6603</v>
      </c>
      <c r="E156" s="626" t="s">
        <v>6604</v>
      </c>
      <c r="F156" s="629">
        <v>11</v>
      </c>
      <c r="G156" s="629">
        <v>286</v>
      </c>
      <c r="H156" s="629">
        <v>1</v>
      </c>
      <c r="I156" s="629">
        <v>26</v>
      </c>
      <c r="J156" s="629">
        <v>7</v>
      </c>
      <c r="K156" s="629">
        <v>182</v>
      </c>
      <c r="L156" s="629">
        <v>0.63636363636363635</v>
      </c>
      <c r="M156" s="629">
        <v>26</v>
      </c>
      <c r="N156" s="629">
        <v>4</v>
      </c>
      <c r="O156" s="629">
        <v>104</v>
      </c>
      <c r="P156" s="642">
        <v>0.36363636363636365</v>
      </c>
      <c r="Q156" s="630">
        <v>26</v>
      </c>
    </row>
    <row r="157" spans="1:17" ht="14.4" customHeight="1" x14ac:dyDescent="0.3">
      <c r="A157" s="625" t="s">
        <v>6439</v>
      </c>
      <c r="B157" s="626" t="s">
        <v>6440</v>
      </c>
      <c r="C157" s="626" t="s">
        <v>5097</v>
      </c>
      <c r="D157" s="626" t="s">
        <v>6605</v>
      </c>
      <c r="E157" s="626" t="s">
        <v>6606</v>
      </c>
      <c r="F157" s="629">
        <v>2805</v>
      </c>
      <c r="G157" s="629">
        <v>81345</v>
      </c>
      <c r="H157" s="629">
        <v>1</v>
      </c>
      <c r="I157" s="629">
        <v>29</v>
      </c>
      <c r="J157" s="629">
        <v>2959</v>
      </c>
      <c r="K157" s="629">
        <v>85811</v>
      </c>
      <c r="L157" s="629">
        <v>1.0549019607843138</v>
      </c>
      <c r="M157" s="629">
        <v>29</v>
      </c>
      <c r="N157" s="629">
        <v>2788</v>
      </c>
      <c r="O157" s="629">
        <v>80852</v>
      </c>
      <c r="P157" s="642">
        <v>0.9939393939393939</v>
      </c>
      <c r="Q157" s="630">
        <v>29</v>
      </c>
    </row>
    <row r="158" spans="1:17" ht="14.4" customHeight="1" x14ac:dyDescent="0.3">
      <c r="A158" s="625" t="s">
        <v>6439</v>
      </c>
      <c r="B158" s="626" t="s">
        <v>6440</v>
      </c>
      <c r="C158" s="626" t="s">
        <v>5097</v>
      </c>
      <c r="D158" s="626" t="s">
        <v>6607</v>
      </c>
      <c r="E158" s="626" t="s">
        <v>6608</v>
      </c>
      <c r="F158" s="629">
        <v>324</v>
      </c>
      <c r="G158" s="629">
        <v>8748</v>
      </c>
      <c r="H158" s="629">
        <v>1</v>
      </c>
      <c r="I158" s="629">
        <v>27</v>
      </c>
      <c r="J158" s="629">
        <v>282</v>
      </c>
      <c r="K158" s="629">
        <v>7614</v>
      </c>
      <c r="L158" s="629">
        <v>0.87037037037037035</v>
      </c>
      <c r="M158" s="629">
        <v>27</v>
      </c>
      <c r="N158" s="629">
        <v>212</v>
      </c>
      <c r="O158" s="629">
        <v>5724</v>
      </c>
      <c r="P158" s="642">
        <v>0.65432098765432101</v>
      </c>
      <c r="Q158" s="630">
        <v>27</v>
      </c>
    </row>
    <row r="159" spans="1:17" ht="14.4" customHeight="1" x14ac:dyDescent="0.3">
      <c r="A159" s="625" t="s">
        <v>6439</v>
      </c>
      <c r="B159" s="626" t="s">
        <v>6440</v>
      </c>
      <c r="C159" s="626" t="s">
        <v>5097</v>
      </c>
      <c r="D159" s="626" t="s">
        <v>6609</v>
      </c>
      <c r="E159" s="626" t="s">
        <v>6610</v>
      </c>
      <c r="F159" s="629">
        <v>16</v>
      </c>
      <c r="G159" s="629">
        <v>720</v>
      </c>
      <c r="H159" s="629">
        <v>1</v>
      </c>
      <c r="I159" s="629">
        <v>45</v>
      </c>
      <c r="J159" s="629">
        <v>14</v>
      </c>
      <c r="K159" s="629">
        <v>630</v>
      </c>
      <c r="L159" s="629">
        <v>0.875</v>
      </c>
      <c r="M159" s="629">
        <v>45</v>
      </c>
      <c r="N159" s="629">
        <v>10</v>
      </c>
      <c r="O159" s="629">
        <v>450</v>
      </c>
      <c r="P159" s="642">
        <v>0.625</v>
      </c>
      <c r="Q159" s="630">
        <v>45</v>
      </c>
    </row>
    <row r="160" spans="1:17" ht="14.4" customHeight="1" x14ac:dyDescent="0.3">
      <c r="A160" s="625" t="s">
        <v>6439</v>
      </c>
      <c r="B160" s="626" t="s">
        <v>6440</v>
      </c>
      <c r="C160" s="626" t="s">
        <v>5097</v>
      </c>
      <c r="D160" s="626" t="s">
        <v>6611</v>
      </c>
      <c r="E160" s="626" t="s">
        <v>6612</v>
      </c>
      <c r="F160" s="629">
        <v>21</v>
      </c>
      <c r="G160" s="629">
        <v>1302</v>
      </c>
      <c r="H160" s="629">
        <v>1</v>
      </c>
      <c r="I160" s="629">
        <v>62</v>
      </c>
      <c r="J160" s="629">
        <v>12</v>
      </c>
      <c r="K160" s="629">
        <v>744</v>
      </c>
      <c r="L160" s="629">
        <v>0.5714285714285714</v>
      </c>
      <c r="M160" s="629">
        <v>62</v>
      </c>
      <c r="N160" s="629">
        <v>11</v>
      </c>
      <c r="O160" s="629">
        <v>682</v>
      </c>
      <c r="P160" s="642">
        <v>0.52380952380952384</v>
      </c>
      <c r="Q160" s="630">
        <v>62</v>
      </c>
    </row>
    <row r="161" spans="1:17" ht="14.4" customHeight="1" x14ac:dyDescent="0.3">
      <c r="A161" s="625" t="s">
        <v>6439</v>
      </c>
      <c r="B161" s="626" t="s">
        <v>6440</v>
      </c>
      <c r="C161" s="626" t="s">
        <v>5097</v>
      </c>
      <c r="D161" s="626" t="s">
        <v>6613</v>
      </c>
      <c r="E161" s="626" t="s">
        <v>6614</v>
      </c>
      <c r="F161" s="629">
        <v>1</v>
      </c>
      <c r="G161" s="629">
        <v>191</v>
      </c>
      <c r="H161" s="629">
        <v>1</v>
      </c>
      <c r="I161" s="629">
        <v>191</v>
      </c>
      <c r="J161" s="629">
        <v>5</v>
      </c>
      <c r="K161" s="629">
        <v>955</v>
      </c>
      <c r="L161" s="629">
        <v>5</v>
      </c>
      <c r="M161" s="629">
        <v>191</v>
      </c>
      <c r="N161" s="629">
        <v>2</v>
      </c>
      <c r="O161" s="629">
        <v>382</v>
      </c>
      <c r="P161" s="642">
        <v>2</v>
      </c>
      <c r="Q161" s="630">
        <v>191</v>
      </c>
    </row>
    <row r="162" spans="1:17" ht="14.4" customHeight="1" x14ac:dyDescent="0.3">
      <c r="A162" s="625" t="s">
        <v>6439</v>
      </c>
      <c r="B162" s="626" t="s">
        <v>6440</v>
      </c>
      <c r="C162" s="626" t="s">
        <v>5097</v>
      </c>
      <c r="D162" s="626" t="s">
        <v>6615</v>
      </c>
      <c r="E162" s="626" t="s">
        <v>6616</v>
      </c>
      <c r="F162" s="629">
        <v>23</v>
      </c>
      <c r="G162" s="629">
        <v>1932</v>
      </c>
      <c r="H162" s="629">
        <v>1</v>
      </c>
      <c r="I162" s="629">
        <v>84</v>
      </c>
      <c r="J162" s="629">
        <v>13</v>
      </c>
      <c r="K162" s="629">
        <v>1092</v>
      </c>
      <c r="L162" s="629">
        <v>0.56521739130434778</v>
      </c>
      <c r="M162" s="629">
        <v>84</v>
      </c>
      <c r="N162" s="629">
        <v>18</v>
      </c>
      <c r="O162" s="629">
        <v>1512</v>
      </c>
      <c r="P162" s="642">
        <v>0.78260869565217395</v>
      </c>
      <c r="Q162" s="630">
        <v>84</v>
      </c>
    </row>
    <row r="163" spans="1:17" ht="14.4" customHeight="1" x14ac:dyDescent="0.3">
      <c r="A163" s="625" t="s">
        <v>6439</v>
      </c>
      <c r="B163" s="626" t="s">
        <v>6440</v>
      </c>
      <c r="C163" s="626" t="s">
        <v>5097</v>
      </c>
      <c r="D163" s="626" t="s">
        <v>6617</v>
      </c>
      <c r="E163" s="626" t="s">
        <v>6618</v>
      </c>
      <c r="F163" s="629"/>
      <c r="G163" s="629"/>
      <c r="H163" s="629"/>
      <c r="I163" s="629"/>
      <c r="J163" s="629"/>
      <c r="K163" s="629"/>
      <c r="L163" s="629"/>
      <c r="M163" s="629"/>
      <c r="N163" s="629">
        <v>1</v>
      </c>
      <c r="O163" s="629">
        <v>528</v>
      </c>
      <c r="P163" s="642"/>
      <c r="Q163" s="630">
        <v>528</v>
      </c>
    </row>
    <row r="164" spans="1:17" ht="14.4" customHeight="1" x14ac:dyDescent="0.3">
      <c r="A164" s="625" t="s">
        <v>6439</v>
      </c>
      <c r="B164" s="626" t="s">
        <v>6440</v>
      </c>
      <c r="C164" s="626" t="s">
        <v>5097</v>
      </c>
      <c r="D164" s="626" t="s">
        <v>6619</v>
      </c>
      <c r="E164" s="626" t="s">
        <v>6620</v>
      </c>
      <c r="F164" s="629">
        <v>463</v>
      </c>
      <c r="G164" s="629">
        <v>11112</v>
      </c>
      <c r="H164" s="629">
        <v>1</v>
      </c>
      <c r="I164" s="629">
        <v>24</v>
      </c>
      <c r="J164" s="629">
        <v>425</v>
      </c>
      <c r="K164" s="629">
        <v>10200</v>
      </c>
      <c r="L164" s="629">
        <v>0.91792656587472998</v>
      </c>
      <c r="M164" s="629">
        <v>24</v>
      </c>
      <c r="N164" s="629">
        <v>437</v>
      </c>
      <c r="O164" s="629">
        <v>10488</v>
      </c>
      <c r="P164" s="642">
        <v>0.94384449244060475</v>
      </c>
      <c r="Q164" s="630">
        <v>24</v>
      </c>
    </row>
    <row r="165" spans="1:17" ht="14.4" customHeight="1" x14ac:dyDescent="0.3">
      <c r="A165" s="625" t="s">
        <v>6439</v>
      </c>
      <c r="B165" s="626" t="s">
        <v>6440</v>
      </c>
      <c r="C165" s="626" t="s">
        <v>5097</v>
      </c>
      <c r="D165" s="626" t="s">
        <v>6621</v>
      </c>
      <c r="E165" s="626" t="s">
        <v>6622</v>
      </c>
      <c r="F165" s="629">
        <v>15</v>
      </c>
      <c r="G165" s="629">
        <v>1020</v>
      </c>
      <c r="H165" s="629">
        <v>1</v>
      </c>
      <c r="I165" s="629">
        <v>68</v>
      </c>
      <c r="J165" s="629">
        <v>8</v>
      </c>
      <c r="K165" s="629">
        <v>544</v>
      </c>
      <c r="L165" s="629">
        <v>0.53333333333333333</v>
      </c>
      <c r="M165" s="629">
        <v>68</v>
      </c>
      <c r="N165" s="629">
        <v>8</v>
      </c>
      <c r="O165" s="629">
        <v>544</v>
      </c>
      <c r="P165" s="642">
        <v>0.53333333333333333</v>
      </c>
      <c r="Q165" s="630">
        <v>68</v>
      </c>
    </row>
    <row r="166" spans="1:17" ht="14.4" customHeight="1" x14ac:dyDescent="0.3">
      <c r="A166" s="625" t="s">
        <v>6439</v>
      </c>
      <c r="B166" s="626" t="s">
        <v>6440</v>
      </c>
      <c r="C166" s="626" t="s">
        <v>5097</v>
      </c>
      <c r="D166" s="626" t="s">
        <v>6623</v>
      </c>
      <c r="E166" s="626" t="s">
        <v>6624</v>
      </c>
      <c r="F166" s="629">
        <v>50</v>
      </c>
      <c r="G166" s="629">
        <v>1100</v>
      </c>
      <c r="H166" s="629">
        <v>1</v>
      </c>
      <c r="I166" s="629">
        <v>22</v>
      </c>
      <c r="J166" s="629">
        <v>55</v>
      </c>
      <c r="K166" s="629">
        <v>1210</v>
      </c>
      <c r="L166" s="629">
        <v>1.1000000000000001</v>
      </c>
      <c r="M166" s="629">
        <v>22</v>
      </c>
      <c r="N166" s="629">
        <v>58</v>
      </c>
      <c r="O166" s="629">
        <v>1276</v>
      </c>
      <c r="P166" s="642">
        <v>1.1599999999999999</v>
      </c>
      <c r="Q166" s="630">
        <v>22</v>
      </c>
    </row>
    <row r="167" spans="1:17" ht="14.4" customHeight="1" x14ac:dyDescent="0.3">
      <c r="A167" s="625" t="s">
        <v>6439</v>
      </c>
      <c r="B167" s="626" t="s">
        <v>6440</v>
      </c>
      <c r="C167" s="626" t="s">
        <v>5097</v>
      </c>
      <c r="D167" s="626" t="s">
        <v>6625</v>
      </c>
      <c r="E167" s="626" t="s">
        <v>6626</v>
      </c>
      <c r="F167" s="629"/>
      <c r="G167" s="629"/>
      <c r="H167" s="629"/>
      <c r="I167" s="629"/>
      <c r="J167" s="629">
        <v>3</v>
      </c>
      <c r="K167" s="629">
        <v>786</v>
      </c>
      <c r="L167" s="629"/>
      <c r="M167" s="629">
        <v>262</v>
      </c>
      <c r="N167" s="629"/>
      <c r="O167" s="629"/>
      <c r="P167" s="642"/>
      <c r="Q167" s="630"/>
    </row>
    <row r="168" spans="1:17" ht="14.4" customHeight="1" x14ac:dyDescent="0.3">
      <c r="A168" s="625" t="s">
        <v>6439</v>
      </c>
      <c r="B168" s="626" t="s">
        <v>6440</v>
      </c>
      <c r="C168" s="626" t="s">
        <v>5097</v>
      </c>
      <c r="D168" s="626" t="s">
        <v>6627</v>
      </c>
      <c r="E168" s="626" t="s">
        <v>6628</v>
      </c>
      <c r="F168" s="629"/>
      <c r="G168" s="629"/>
      <c r="H168" s="629"/>
      <c r="I168" s="629"/>
      <c r="J168" s="629"/>
      <c r="K168" s="629"/>
      <c r="L168" s="629"/>
      <c r="M168" s="629"/>
      <c r="N168" s="629">
        <v>2</v>
      </c>
      <c r="O168" s="629">
        <v>616</v>
      </c>
      <c r="P168" s="642"/>
      <c r="Q168" s="630">
        <v>308</v>
      </c>
    </row>
    <row r="169" spans="1:17" ht="14.4" customHeight="1" x14ac:dyDescent="0.3">
      <c r="A169" s="625" t="s">
        <v>6439</v>
      </c>
      <c r="B169" s="626" t="s">
        <v>6440</v>
      </c>
      <c r="C169" s="626" t="s">
        <v>5097</v>
      </c>
      <c r="D169" s="626" t="s">
        <v>6629</v>
      </c>
      <c r="E169" s="626" t="s">
        <v>6630</v>
      </c>
      <c r="F169" s="629"/>
      <c r="G169" s="629"/>
      <c r="H169" s="629"/>
      <c r="I169" s="629"/>
      <c r="J169" s="629">
        <v>1</v>
      </c>
      <c r="K169" s="629">
        <v>559</v>
      </c>
      <c r="L169" s="629"/>
      <c r="M169" s="629">
        <v>559</v>
      </c>
      <c r="N169" s="629">
        <v>3</v>
      </c>
      <c r="O169" s="629">
        <v>1680</v>
      </c>
      <c r="P169" s="642"/>
      <c r="Q169" s="630">
        <v>560</v>
      </c>
    </row>
    <row r="170" spans="1:17" ht="14.4" customHeight="1" x14ac:dyDescent="0.3">
      <c r="A170" s="625" t="s">
        <v>6439</v>
      </c>
      <c r="B170" s="626" t="s">
        <v>6440</v>
      </c>
      <c r="C170" s="626" t="s">
        <v>5097</v>
      </c>
      <c r="D170" s="626" t="s">
        <v>6631</v>
      </c>
      <c r="E170" s="626" t="s">
        <v>6632</v>
      </c>
      <c r="F170" s="629">
        <v>2701</v>
      </c>
      <c r="G170" s="629">
        <v>59422</v>
      </c>
      <c r="H170" s="629">
        <v>1</v>
      </c>
      <c r="I170" s="629">
        <v>22</v>
      </c>
      <c r="J170" s="629">
        <v>2841</v>
      </c>
      <c r="K170" s="629">
        <v>62502</v>
      </c>
      <c r="L170" s="629">
        <v>1.0518326545723806</v>
      </c>
      <c r="M170" s="629">
        <v>22</v>
      </c>
      <c r="N170" s="629">
        <v>2696</v>
      </c>
      <c r="O170" s="629">
        <v>59312</v>
      </c>
      <c r="P170" s="642">
        <v>0.99814883376527208</v>
      </c>
      <c r="Q170" s="630">
        <v>22</v>
      </c>
    </row>
    <row r="171" spans="1:17" ht="14.4" customHeight="1" x14ac:dyDescent="0.3">
      <c r="A171" s="625" t="s">
        <v>6439</v>
      </c>
      <c r="B171" s="626" t="s">
        <v>6440</v>
      </c>
      <c r="C171" s="626" t="s">
        <v>5097</v>
      </c>
      <c r="D171" s="626" t="s">
        <v>6633</v>
      </c>
      <c r="E171" s="626" t="s">
        <v>6634</v>
      </c>
      <c r="F171" s="629"/>
      <c r="G171" s="629"/>
      <c r="H171" s="629"/>
      <c r="I171" s="629"/>
      <c r="J171" s="629"/>
      <c r="K171" s="629"/>
      <c r="L171" s="629"/>
      <c r="M171" s="629"/>
      <c r="N171" s="629">
        <v>1</v>
      </c>
      <c r="O171" s="629">
        <v>573</v>
      </c>
      <c r="P171" s="642"/>
      <c r="Q171" s="630">
        <v>573</v>
      </c>
    </row>
    <row r="172" spans="1:17" ht="14.4" customHeight="1" x14ac:dyDescent="0.3">
      <c r="A172" s="625" t="s">
        <v>6439</v>
      </c>
      <c r="B172" s="626" t="s">
        <v>6440</v>
      </c>
      <c r="C172" s="626" t="s">
        <v>5097</v>
      </c>
      <c r="D172" s="626" t="s">
        <v>6635</v>
      </c>
      <c r="E172" s="626" t="s">
        <v>6636</v>
      </c>
      <c r="F172" s="629"/>
      <c r="G172" s="629"/>
      <c r="H172" s="629"/>
      <c r="I172" s="629"/>
      <c r="J172" s="629"/>
      <c r="K172" s="629"/>
      <c r="L172" s="629"/>
      <c r="M172" s="629"/>
      <c r="N172" s="629">
        <v>2</v>
      </c>
      <c r="O172" s="629">
        <v>710</v>
      </c>
      <c r="P172" s="642"/>
      <c r="Q172" s="630">
        <v>355</v>
      </c>
    </row>
    <row r="173" spans="1:17" ht="14.4" customHeight="1" x14ac:dyDescent="0.3">
      <c r="A173" s="625" t="s">
        <v>6439</v>
      </c>
      <c r="B173" s="626" t="s">
        <v>6440</v>
      </c>
      <c r="C173" s="626" t="s">
        <v>5097</v>
      </c>
      <c r="D173" s="626" t="s">
        <v>6637</v>
      </c>
      <c r="E173" s="626" t="s">
        <v>6638</v>
      </c>
      <c r="F173" s="629"/>
      <c r="G173" s="629"/>
      <c r="H173" s="629"/>
      <c r="I173" s="629"/>
      <c r="J173" s="629">
        <v>1</v>
      </c>
      <c r="K173" s="629">
        <v>96</v>
      </c>
      <c r="L173" s="629"/>
      <c r="M173" s="629">
        <v>96</v>
      </c>
      <c r="N173" s="629"/>
      <c r="O173" s="629"/>
      <c r="P173" s="642"/>
      <c r="Q173" s="630"/>
    </row>
    <row r="174" spans="1:17" ht="14.4" customHeight="1" x14ac:dyDescent="0.3">
      <c r="A174" s="625" t="s">
        <v>6439</v>
      </c>
      <c r="B174" s="626" t="s">
        <v>6440</v>
      </c>
      <c r="C174" s="626" t="s">
        <v>5097</v>
      </c>
      <c r="D174" s="626" t="s">
        <v>6639</v>
      </c>
      <c r="E174" s="626" t="s">
        <v>6640</v>
      </c>
      <c r="F174" s="629">
        <v>1</v>
      </c>
      <c r="G174" s="629">
        <v>204</v>
      </c>
      <c r="H174" s="629">
        <v>1</v>
      </c>
      <c r="I174" s="629">
        <v>204</v>
      </c>
      <c r="J174" s="629"/>
      <c r="K174" s="629"/>
      <c r="L174" s="629"/>
      <c r="M174" s="629"/>
      <c r="N174" s="629">
        <v>1</v>
      </c>
      <c r="O174" s="629">
        <v>204</v>
      </c>
      <c r="P174" s="642">
        <v>1</v>
      </c>
      <c r="Q174" s="630">
        <v>204</v>
      </c>
    </row>
    <row r="175" spans="1:17" ht="14.4" customHeight="1" x14ac:dyDescent="0.3">
      <c r="A175" s="625" t="s">
        <v>6439</v>
      </c>
      <c r="B175" s="626" t="s">
        <v>6440</v>
      </c>
      <c r="C175" s="626" t="s">
        <v>5097</v>
      </c>
      <c r="D175" s="626" t="s">
        <v>6641</v>
      </c>
      <c r="E175" s="626" t="s">
        <v>6642</v>
      </c>
      <c r="F175" s="629"/>
      <c r="G175" s="629"/>
      <c r="H175" s="629"/>
      <c r="I175" s="629"/>
      <c r="J175" s="629"/>
      <c r="K175" s="629"/>
      <c r="L175" s="629"/>
      <c r="M175" s="629"/>
      <c r="N175" s="629">
        <v>1</v>
      </c>
      <c r="O175" s="629">
        <v>312</v>
      </c>
      <c r="P175" s="642"/>
      <c r="Q175" s="630">
        <v>312</v>
      </c>
    </row>
    <row r="176" spans="1:17" ht="14.4" customHeight="1" x14ac:dyDescent="0.3">
      <c r="A176" s="625" t="s">
        <v>6439</v>
      </c>
      <c r="B176" s="626" t="s">
        <v>6440</v>
      </c>
      <c r="C176" s="626" t="s">
        <v>5097</v>
      </c>
      <c r="D176" s="626" t="s">
        <v>6643</v>
      </c>
      <c r="E176" s="626" t="s">
        <v>6644</v>
      </c>
      <c r="F176" s="629">
        <v>95</v>
      </c>
      <c r="G176" s="629">
        <v>5130</v>
      </c>
      <c r="H176" s="629">
        <v>1</v>
      </c>
      <c r="I176" s="629">
        <v>54</v>
      </c>
      <c r="J176" s="629">
        <v>100</v>
      </c>
      <c r="K176" s="629">
        <v>5400</v>
      </c>
      <c r="L176" s="629">
        <v>1.0526315789473684</v>
      </c>
      <c r="M176" s="629">
        <v>54</v>
      </c>
      <c r="N176" s="629">
        <v>117</v>
      </c>
      <c r="O176" s="629">
        <v>6318</v>
      </c>
      <c r="P176" s="642">
        <v>1.2315789473684211</v>
      </c>
      <c r="Q176" s="630">
        <v>54</v>
      </c>
    </row>
    <row r="177" spans="1:17" ht="14.4" customHeight="1" x14ac:dyDescent="0.3">
      <c r="A177" s="625" t="s">
        <v>6439</v>
      </c>
      <c r="B177" s="626" t="s">
        <v>6440</v>
      </c>
      <c r="C177" s="626" t="s">
        <v>5097</v>
      </c>
      <c r="D177" s="626" t="s">
        <v>6645</v>
      </c>
      <c r="E177" s="626" t="s">
        <v>6646</v>
      </c>
      <c r="F177" s="629">
        <v>1</v>
      </c>
      <c r="G177" s="629">
        <v>53</v>
      </c>
      <c r="H177" s="629">
        <v>1</v>
      </c>
      <c r="I177" s="629">
        <v>53</v>
      </c>
      <c r="J177" s="629"/>
      <c r="K177" s="629"/>
      <c r="L177" s="629"/>
      <c r="M177" s="629"/>
      <c r="N177" s="629">
        <v>1</v>
      </c>
      <c r="O177" s="629">
        <v>53</v>
      </c>
      <c r="P177" s="642">
        <v>1</v>
      </c>
      <c r="Q177" s="630">
        <v>53</v>
      </c>
    </row>
    <row r="178" spans="1:17" ht="14.4" customHeight="1" x14ac:dyDescent="0.3">
      <c r="A178" s="625" t="s">
        <v>6439</v>
      </c>
      <c r="B178" s="626" t="s">
        <v>6440</v>
      </c>
      <c r="C178" s="626" t="s">
        <v>5097</v>
      </c>
      <c r="D178" s="626" t="s">
        <v>6647</v>
      </c>
      <c r="E178" s="626" t="s">
        <v>6648</v>
      </c>
      <c r="F178" s="629">
        <v>600</v>
      </c>
      <c r="G178" s="629">
        <v>16200</v>
      </c>
      <c r="H178" s="629">
        <v>1</v>
      </c>
      <c r="I178" s="629">
        <v>27</v>
      </c>
      <c r="J178" s="629">
        <v>488</v>
      </c>
      <c r="K178" s="629">
        <v>13176</v>
      </c>
      <c r="L178" s="629">
        <v>0.81333333333333335</v>
      </c>
      <c r="M178" s="629">
        <v>27</v>
      </c>
      <c r="N178" s="629">
        <v>496</v>
      </c>
      <c r="O178" s="629">
        <v>13392</v>
      </c>
      <c r="P178" s="642">
        <v>0.82666666666666666</v>
      </c>
      <c r="Q178" s="630">
        <v>27</v>
      </c>
    </row>
    <row r="179" spans="1:17" ht="14.4" customHeight="1" x14ac:dyDescent="0.3">
      <c r="A179" s="625" t="s">
        <v>6439</v>
      </c>
      <c r="B179" s="626" t="s">
        <v>6440</v>
      </c>
      <c r="C179" s="626" t="s">
        <v>5097</v>
      </c>
      <c r="D179" s="626" t="s">
        <v>6649</v>
      </c>
      <c r="E179" s="626" t="s">
        <v>6650</v>
      </c>
      <c r="F179" s="629"/>
      <c r="G179" s="629"/>
      <c r="H179" s="629"/>
      <c r="I179" s="629"/>
      <c r="J179" s="629">
        <v>1</v>
      </c>
      <c r="K179" s="629">
        <v>196</v>
      </c>
      <c r="L179" s="629"/>
      <c r="M179" s="629">
        <v>196</v>
      </c>
      <c r="N179" s="629"/>
      <c r="O179" s="629"/>
      <c r="P179" s="642"/>
      <c r="Q179" s="630"/>
    </row>
    <row r="180" spans="1:17" ht="14.4" customHeight="1" x14ac:dyDescent="0.3">
      <c r="A180" s="625" t="s">
        <v>6439</v>
      </c>
      <c r="B180" s="626" t="s">
        <v>6440</v>
      </c>
      <c r="C180" s="626" t="s">
        <v>5097</v>
      </c>
      <c r="D180" s="626" t="s">
        <v>6651</v>
      </c>
      <c r="E180" s="626" t="s">
        <v>6652</v>
      </c>
      <c r="F180" s="629">
        <v>1</v>
      </c>
      <c r="G180" s="629">
        <v>938</v>
      </c>
      <c r="H180" s="629">
        <v>1</v>
      </c>
      <c r="I180" s="629">
        <v>938</v>
      </c>
      <c r="J180" s="629"/>
      <c r="K180" s="629"/>
      <c r="L180" s="629"/>
      <c r="M180" s="629"/>
      <c r="N180" s="629"/>
      <c r="O180" s="629"/>
      <c r="P180" s="642"/>
      <c r="Q180" s="630"/>
    </row>
    <row r="181" spans="1:17" ht="14.4" customHeight="1" x14ac:dyDescent="0.3">
      <c r="A181" s="625" t="s">
        <v>6439</v>
      </c>
      <c r="B181" s="626" t="s">
        <v>6440</v>
      </c>
      <c r="C181" s="626" t="s">
        <v>5097</v>
      </c>
      <c r="D181" s="626" t="s">
        <v>6653</v>
      </c>
      <c r="E181" s="626" t="s">
        <v>6654</v>
      </c>
      <c r="F181" s="629">
        <v>8</v>
      </c>
      <c r="G181" s="629">
        <v>56</v>
      </c>
      <c r="H181" s="629">
        <v>1</v>
      </c>
      <c r="I181" s="629">
        <v>7</v>
      </c>
      <c r="J181" s="629">
        <v>12</v>
      </c>
      <c r="K181" s="629">
        <v>84</v>
      </c>
      <c r="L181" s="629">
        <v>1.5</v>
      </c>
      <c r="M181" s="629">
        <v>7</v>
      </c>
      <c r="N181" s="629"/>
      <c r="O181" s="629"/>
      <c r="P181" s="642"/>
      <c r="Q181" s="630"/>
    </row>
    <row r="182" spans="1:17" ht="14.4" customHeight="1" x14ac:dyDescent="0.3">
      <c r="A182" s="625" t="s">
        <v>6439</v>
      </c>
      <c r="B182" s="626" t="s">
        <v>6440</v>
      </c>
      <c r="C182" s="626" t="s">
        <v>5097</v>
      </c>
      <c r="D182" s="626" t="s">
        <v>6655</v>
      </c>
      <c r="E182" s="626" t="s">
        <v>6656</v>
      </c>
      <c r="F182" s="629">
        <v>172</v>
      </c>
      <c r="G182" s="629">
        <v>9632</v>
      </c>
      <c r="H182" s="629">
        <v>1</v>
      </c>
      <c r="I182" s="629">
        <v>56</v>
      </c>
      <c r="J182" s="629">
        <v>130</v>
      </c>
      <c r="K182" s="629">
        <v>7280</v>
      </c>
      <c r="L182" s="629">
        <v>0.7558139534883721</v>
      </c>
      <c r="M182" s="629">
        <v>56</v>
      </c>
      <c r="N182" s="629">
        <v>107</v>
      </c>
      <c r="O182" s="629">
        <v>5992</v>
      </c>
      <c r="P182" s="642">
        <v>0.62209302325581395</v>
      </c>
      <c r="Q182" s="630">
        <v>56</v>
      </c>
    </row>
    <row r="183" spans="1:17" ht="14.4" customHeight="1" x14ac:dyDescent="0.3">
      <c r="A183" s="625" t="s">
        <v>6439</v>
      </c>
      <c r="B183" s="626" t="s">
        <v>6440</v>
      </c>
      <c r="C183" s="626" t="s">
        <v>5097</v>
      </c>
      <c r="D183" s="626" t="s">
        <v>6657</v>
      </c>
      <c r="E183" s="626" t="s">
        <v>6658</v>
      </c>
      <c r="F183" s="629">
        <v>13</v>
      </c>
      <c r="G183" s="629">
        <v>10153</v>
      </c>
      <c r="H183" s="629">
        <v>1</v>
      </c>
      <c r="I183" s="629">
        <v>781</v>
      </c>
      <c r="J183" s="629">
        <v>7</v>
      </c>
      <c r="K183" s="629">
        <v>5474</v>
      </c>
      <c r="L183" s="629">
        <v>0.53915098985521526</v>
      </c>
      <c r="M183" s="629">
        <v>782</v>
      </c>
      <c r="N183" s="629">
        <v>21</v>
      </c>
      <c r="O183" s="629">
        <v>16443</v>
      </c>
      <c r="P183" s="642">
        <v>1.6195213237466759</v>
      </c>
      <c r="Q183" s="630">
        <v>783</v>
      </c>
    </row>
    <row r="184" spans="1:17" ht="14.4" customHeight="1" x14ac:dyDescent="0.3">
      <c r="A184" s="625" t="s">
        <v>6439</v>
      </c>
      <c r="B184" s="626" t="s">
        <v>6440</v>
      </c>
      <c r="C184" s="626" t="s">
        <v>5097</v>
      </c>
      <c r="D184" s="626" t="s">
        <v>6659</v>
      </c>
      <c r="E184" s="626" t="s">
        <v>6660</v>
      </c>
      <c r="F184" s="629">
        <v>6</v>
      </c>
      <c r="G184" s="629">
        <v>816</v>
      </c>
      <c r="H184" s="629">
        <v>1</v>
      </c>
      <c r="I184" s="629">
        <v>136</v>
      </c>
      <c r="J184" s="629">
        <v>8</v>
      </c>
      <c r="K184" s="629">
        <v>1088</v>
      </c>
      <c r="L184" s="629">
        <v>1.3333333333333333</v>
      </c>
      <c r="M184" s="629">
        <v>136</v>
      </c>
      <c r="N184" s="629"/>
      <c r="O184" s="629"/>
      <c r="P184" s="642"/>
      <c r="Q184" s="630"/>
    </row>
    <row r="185" spans="1:17" ht="14.4" customHeight="1" x14ac:dyDescent="0.3">
      <c r="A185" s="625" t="s">
        <v>6439</v>
      </c>
      <c r="B185" s="626" t="s">
        <v>6440</v>
      </c>
      <c r="C185" s="626" t="s">
        <v>5097</v>
      </c>
      <c r="D185" s="626" t="s">
        <v>6661</v>
      </c>
      <c r="E185" s="626" t="s">
        <v>6662</v>
      </c>
      <c r="F185" s="629"/>
      <c r="G185" s="629"/>
      <c r="H185" s="629"/>
      <c r="I185" s="629"/>
      <c r="J185" s="629">
        <v>4</v>
      </c>
      <c r="K185" s="629">
        <v>120</v>
      </c>
      <c r="L185" s="629"/>
      <c r="M185" s="629">
        <v>30</v>
      </c>
      <c r="N185" s="629">
        <v>5</v>
      </c>
      <c r="O185" s="629">
        <v>150</v>
      </c>
      <c r="P185" s="642"/>
      <c r="Q185" s="630">
        <v>30</v>
      </c>
    </row>
    <row r="186" spans="1:17" ht="14.4" customHeight="1" x14ac:dyDescent="0.3">
      <c r="A186" s="625" t="s">
        <v>6439</v>
      </c>
      <c r="B186" s="626" t="s">
        <v>6440</v>
      </c>
      <c r="C186" s="626" t="s">
        <v>5097</v>
      </c>
      <c r="D186" s="626" t="s">
        <v>6663</v>
      </c>
      <c r="E186" s="626" t="s">
        <v>6664</v>
      </c>
      <c r="F186" s="629"/>
      <c r="G186" s="629"/>
      <c r="H186" s="629"/>
      <c r="I186" s="629"/>
      <c r="J186" s="629"/>
      <c r="K186" s="629"/>
      <c r="L186" s="629"/>
      <c r="M186" s="629"/>
      <c r="N186" s="629">
        <v>155</v>
      </c>
      <c r="O186" s="629">
        <v>7130</v>
      </c>
      <c r="P186" s="642"/>
      <c r="Q186" s="630">
        <v>46</v>
      </c>
    </row>
    <row r="187" spans="1:17" ht="14.4" customHeight="1" x14ac:dyDescent="0.3">
      <c r="A187" s="625" t="s">
        <v>6439</v>
      </c>
      <c r="B187" s="626" t="s">
        <v>6440</v>
      </c>
      <c r="C187" s="626" t="s">
        <v>5097</v>
      </c>
      <c r="D187" s="626" t="s">
        <v>6665</v>
      </c>
      <c r="E187" s="626" t="s">
        <v>6666</v>
      </c>
      <c r="F187" s="629"/>
      <c r="G187" s="629"/>
      <c r="H187" s="629"/>
      <c r="I187" s="629"/>
      <c r="J187" s="629"/>
      <c r="K187" s="629"/>
      <c r="L187" s="629"/>
      <c r="M187" s="629"/>
      <c r="N187" s="629">
        <v>155</v>
      </c>
      <c r="O187" s="629">
        <v>12555</v>
      </c>
      <c r="P187" s="642"/>
      <c r="Q187" s="630">
        <v>81</v>
      </c>
    </row>
    <row r="188" spans="1:17" ht="14.4" customHeight="1" x14ac:dyDescent="0.3">
      <c r="A188" s="625" t="s">
        <v>6439</v>
      </c>
      <c r="B188" s="626" t="s">
        <v>951</v>
      </c>
      <c r="C188" s="626" t="s">
        <v>5097</v>
      </c>
      <c r="D188" s="626" t="s">
        <v>6327</v>
      </c>
      <c r="E188" s="626" t="s">
        <v>6328</v>
      </c>
      <c r="F188" s="629"/>
      <c r="G188" s="629"/>
      <c r="H188" s="629"/>
      <c r="I188" s="629"/>
      <c r="J188" s="629">
        <v>1</v>
      </c>
      <c r="K188" s="629">
        <v>1236</v>
      </c>
      <c r="L188" s="629"/>
      <c r="M188" s="629">
        <v>1236</v>
      </c>
      <c r="N188" s="629"/>
      <c r="O188" s="629"/>
      <c r="P188" s="642"/>
      <c r="Q188" s="630"/>
    </row>
    <row r="189" spans="1:17" ht="14.4" customHeight="1" x14ac:dyDescent="0.3">
      <c r="A189" s="625" t="s">
        <v>6667</v>
      </c>
      <c r="B189" s="626" t="s">
        <v>6075</v>
      </c>
      <c r="C189" s="626" t="s">
        <v>5094</v>
      </c>
      <c r="D189" s="626" t="s">
        <v>6668</v>
      </c>
      <c r="E189" s="626" t="s">
        <v>6669</v>
      </c>
      <c r="F189" s="629"/>
      <c r="G189" s="629"/>
      <c r="H189" s="629"/>
      <c r="I189" s="629"/>
      <c r="J189" s="629"/>
      <c r="K189" s="629"/>
      <c r="L189" s="629"/>
      <c r="M189" s="629"/>
      <c r="N189" s="629">
        <v>4</v>
      </c>
      <c r="O189" s="629">
        <v>3993.66</v>
      </c>
      <c r="P189" s="642"/>
      <c r="Q189" s="630">
        <v>998.41499999999996</v>
      </c>
    </row>
    <row r="190" spans="1:17" ht="14.4" customHeight="1" x14ac:dyDescent="0.3">
      <c r="A190" s="625" t="s">
        <v>6667</v>
      </c>
      <c r="B190" s="626" t="s">
        <v>6075</v>
      </c>
      <c r="C190" s="626" t="s">
        <v>5094</v>
      </c>
      <c r="D190" s="626" t="s">
        <v>6670</v>
      </c>
      <c r="E190" s="626" t="s">
        <v>6669</v>
      </c>
      <c r="F190" s="629">
        <v>13.75</v>
      </c>
      <c r="G190" s="629">
        <v>30079.980000000007</v>
      </c>
      <c r="H190" s="629">
        <v>1</v>
      </c>
      <c r="I190" s="629">
        <v>2187.6349090909098</v>
      </c>
      <c r="J190" s="629">
        <v>14.75</v>
      </c>
      <c r="K190" s="629">
        <v>29247.48</v>
      </c>
      <c r="L190" s="629">
        <v>0.97232378478975034</v>
      </c>
      <c r="M190" s="629">
        <v>1982.8799999999999</v>
      </c>
      <c r="N190" s="629">
        <v>5.5</v>
      </c>
      <c r="O190" s="629">
        <v>10958.000000000002</v>
      </c>
      <c r="P190" s="642">
        <v>0.36429545498368016</v>
      </c>
      <c r="Q190" s="630">
        <v>1992.3636363636367</v>
      </c>
    </row>
    <row r="191" spans="1:17" ht="14.4" customHeight="1" x14ac:dyDescent="0.3">
      <c r="A191" s="625" t="s">
        <v>6667</v>
      </c>
      <c r="B191" s="626" t="s">
        <v>6075</v>
      </c>
      <c r="C191" s="626" t="s">
        <v>5094</v>
      </c>
      <c r="D191" s="626" t="s">
        <v>6671</v>
      </c>
      <c r="E191" s="626" t="s">
        <v>6672</v>
      </c>
      <c r="F191" s="629">
        <v>12.350000000000001</v>
      </c>
      <c r="G191" s="629">
        <v>31555.379999999997</v>
      </c>
      <c r="H191" s="629">
        <v>1</v>
      </c>
      <c r="I191" s="629">
        <v>2555.0914979757081</v>
      </c>
      <c r="J191" s="629">
        <v>10.02</v>
      </c>
      <c r="K191" s="629">
        <v>26535.21</v>
      </c>
      <c r="L191" s="629">
        <v>0.84090922055129746</v>
      </c>
      <c r="M191" s="629">
        <v>2648.2245508982037</v>
      </c>
      <c r="N191" s="629">
        <v>4.49</v>
      </c>
      <c r="O191" s="629">
        <v>11940.97</v>
      </c>
      <c r="P191" s="642">
        <v>0.37841312638288621</v>
      </c>
      <c r="Q191" s="630">
        <v>2659.4587973273938</v>
      </c>
    </row>
    <row r="192" spans="1:17" ht="14.4" customHeight="1" x14ac:dyDescent="0.3">
      <c r="A192" s="625" t="s">
        <v>6667</v>
      </c>
      <c r="B192" s="626" t="s">
        <v>6075</v>
      </c>
      <c r="C192" s="626" t="s">
        <v>5094</v>
      </c>
      <c r="D192" s="626" t="s">
        <v>6673</v>
      </c>
      <c r="E192" s="626" t="s">
        <v>6672</v>
      </c>
      <c r="F192" s="629">
        <v>11</v>
      </c>
      <c r="G192" s="629">
        <v>70248.2</v>
      </c>
      <c r="H192" s="629">
        <v>1</v>
      </c>
      <c r="I192" s="629">
        <v>6386.2</v>
      </c>
      <c r="J192" s="629">
        <v>6.3</v>
      </c>
      <c r="K192" s="629">
        <v>41709.460000000006</v>
      </c>
      <c r="L192" s="629">
        <v>0.59374418134557194</v>
      </c>
      <c r="M192" s="629">
        <v>6620.5492063492075</v>
      </c>
      <c r="N192" s="629">
        <v>5.6000000000000005</v>
      </c>
      <c r="O192" s="629">
        <v>37284.06</v>
      </c>
      <c r="P192" s="642">
        <v>0.53074754940340108</v>
      </c>
      <c r="Q192" s="630">
        <v>6657.8678571428563</v>
      </c>
    </row>
    <row r="193" spans="1:17" ht="14.4" customHeight="1" x14ac:dyDescent="0.3">
      <c r="A193" s="625" t="s">
        <v>6667</v>
      </c>
      <c r="B193" s="626" t="s">
        <v>6075</v>
      </c>
      <c r="C193" s="626" t="s">
        <v>5094</v>
      </c>
      <c r="D193" s="626" t="s">
        <v>6674</v>
      </c>
      <c r="E193" s="626" t="s">
        <v>6675</v>
      </c>
      <c r="F193" s="629">
        <v>19.700000000000003</v>
      </c>
      <c r="G193" s="629">
        <v>28270.11</v>
      </c>
      <c r="H193" s="629">
        <v>1</v>
      </c>
      <c r="I193" s="629">
        <v>1435.0309644670049</v>
      </c>
      <c r="J193" s="629">
        <v>14.16</v>
      </c>
      <c r="K193" s="629">
        <v>14338.28</v>
      </c>
      <c r="L193" s="629">
        <v>0.50718868798175887</v>
      </c>
      <c r="M193" s="629">
        <v>1012.590395480226</v>
      </c>
      <c r="N193" s="629">
        <v>15.899999999999999</v>
      </c>
      <c r="O193" s="629">
        <v>15663.52</v>
      </c>
      <c r="P193" s="642">
        <v>0.55406646808236681</v>
      </c>
      <c r="Q193" s="630">
        <v>985.12704402515737</v>
      </c>
    </row>
    <row r="194" spans="1:17" ht="14.4" customHeight="1" x14ac:dyDescent="0.3">
      <c r="A194" s="625" t="s">
        <v>6667</v>
      </c>
      <c r="B194" s="626" t="s">
        <v>6075</v>
      </c>
      <c r="C194" s="626" t="s">
        <v>5094</v>
      </c>
      <c r="D194" s="626" t="s">
        <v>6676</v>
      </c>
      <c r="E194" s="626" t="s">
        <v>6677</v>
      </c>
      <c r="F194" s="629">
        <v>0.57000000000000006</v>
      </c>
      <c r="G194" s="629">
        <v>7811</v>
      </c>
      <c r="H194" s="629">
        <v>1</v>
      </c>
      <c r="I194" s="629">
        <v>13703.508771929823</v>
      </c>
      <c r="J194" s="629"/>
      <c r="K194" s="629"/>
      <c r="L194" s="629"/>
      <c r="M194" s="629"/>
      <c r="N194" s="629"/>
      <c r="O194" s="629"/>
      <c r="P194" s="642"/>
      <c r="Q194" s="630"/>
    </row>
    <row r="195" spans="1:17" ht="14.4" customHeight="1" x14ac:dyDescent="0.3">
      <c r="A195" s="625" t="s">
        <v>6667</v>
      </c>
      <c r="B195" s="626" t="s">
        <v>6075</v>
      </c>
      <c r="C195" s="626" t="s">
        <v>5094</v>
      </c>
      <c r="D195" s="626" t="s">
        <v>6678</v>
      </c>
      <c r="E195" s="626" t="s">
        <v>6679</v>
      </c>
      <c r="F195" s="629">
        <v>3.14</v>
      </c>
      <c r="G195" s="629">
        <v>52753.639999999992</v>
      </c>
      <c r="H195" s="629">
        <v>1</v>
      </c>
      <c r="I195" s="629">
        <v>16800.522292993628</v>
      </c>
      <c r="J195" s="629">
        <v>4.7200000000000006</v>
      </c>
      <c r="K195" s="629">
        <v>60887.44000000001</v>
      </c>
      <c r="L195" s="629">
        <v>1.1541846211939122</v>
      </c>
      <c r="M195" s="629">
        <v>12899.881355932204</v>
      </c>
      <c r="N195" s="629">
        <v>4.99</v>
      </c>
      <c r="O195" s="629">
        <v>54504.75</v>
      </c>
      <c r="P195" s="642">
        <v>1.0331941075535263</v>
      </c>
      <c r="Q195" s="630">
        <v>10922.795591182365</v>
      </c>
    </row>
    <row r="196" spans="1:17" ht="14.4" customHeight="1" x14ac:dyDescent="0.3">
      <c r="A196" s="625" t="s">
        <v>6667</v>
      </c>
      <c r="B196" s="626" t="s">
        <v>6075</v>
      </c>
      <c r="C196" s="626" t="s">
        <v>5094</v>
      </c>
      <c r="D196" s="626" t="s">
        <v>6680</v>
      </c>
      <c r="E196" s="626" t="s">
        <v>6679</v>
      </c>
      <c r="F196" s="629"/>
      <c r="G196" s="629"/>
      <c r="H196" s="629"/>
      <c r="I196" s="629"/>
      <c r="J196" s="629"/>
      <c r="K196" s="629"/>
      <c r="L196" s="629"/>
      <c r="M196" s="629"/>
      <c r="N196" s="629">
        <v>0.08</v>
      </c>
      <c r="O196" s="629">
        <v>1638.28</v>
      </c>
      <c r="P196" s="642"/>
      <c r="Q196" s="630">
        <v>20478.5</v>
      </c>
    </row>
    <row r="197" spans="1:17" ht="14.4" customHeight="1" x14ac:dyDescent="0.3">
      <c r="A197" s="625" t="s">
        <v>6667</v>
      </c>
      <c r="B197" s="626" t="s">
        <v>6075</v>
      </c>
      <c r="C197" s="626" t="s">
        <v>5094</v>
      </c>
      <c r="D197" s="626" t="s">
        <v>6681</v>
      </c>
      <c r="E197" s="626" t="s">
        <v>6677</v>
      </c>
      <c r="F197" s="629">
        <v>0.3</v>
      </c>
      <c r="G197" s="629">
        <v>2055.5300000000002</v>
      </c>
      <c r="H197" s="629">
        <v>1</v>
      </c>
      <c r="I197" s="629">
        <v>6851.7666666666673</v>
      </c>
      <c r="J197" s="629"/>
      <c r="K197" s="629"/>
      <c r="L197" s="629"/>
      <c r="M197" s="629"/>
      <c r="N197" s="629"/>
      <c r="O197" s="629"/>
      <c r="P197" s="642"/>
      <c r="Q197" s="630"/>
    </row>
    <row r="198" spans="1:17" ht="14.4" customHeight="1" x14ac:dyDescent="0.3">
      <c r="A198" s="625" t="s">
        <v>6667</v>
      </c>
      <c r="B198" s="626" t="s">
        <v>6075</v>
      </c>
      <c r="C198" s="626" t="s">
        <v>5094</v>
      </c>
      <c r="D198" s="626" t="s">
        <v>6682</v>
      </c>
      <c r="E198" s="626" t="s">
        <v>6679</v>
      </c>
      <c r="F198" s="629">
        <v>0.62</v>
      </c>
      <c r="G198" s="629">
        <v>4489.6000000000004</v>
      </c>
      <c r="H198" s="629">
        <v>1</v>
      </c>
      <c r="I198" s="629">
        <v>7241.2903225806458</v>
      </c>
      <c r="J198" s="629">
        <v>0.4</v>
      </c>
      <c r="K198" s="629">
        <v>2579.98</v>
      </c>
      <c r="L198" s="629">
        <v>0.57465698503207407</v>
      </c>
      <c r="M198" s="629">
        <v>6449.95</v>
      </c>
      <c r="N198" s="629">
        <v>1.04</v>
      </c>
      <c r="O198" s="629">
        <v>6711.89</v>
      </c>
      <c r="P198" s="642">
        <v>1.4949861903064861</v>
      </c>
      <c r="Q198" s="630">
        <v>6453.7403846153848</v>
      </c>
    </row>
    <row r="199" spans="1:17" ht="14.4" customHeight="1" x14ac:dyDescent="0.3">
      <c r="A199" s="625" t="s">
        <v>6667</v>
      </c>
      <c r="B199" s="626" t="s">
        <v>6075</v>
      </c>
      <c r="C199" s="626" t="s">
        <v>5094</v>
      </c>
      <c r="D199" s="626" t="s">
        <v>6683</v>
      </c>
      <c r="E199" s="626" t="s">
        <v>6679</v>
      </c>
      <c r="F199" s="629">
        <v>0.38000000000000006</v>
      </c>
      <c r="G199" s="629">
        <v>6621.8799999999992</v>
      </c>
      <c r="H199" s="629">
        <v>1</v>
      </c>
      <c r="I199" s="629">
        <v>17425.999999999996</v>
      </c>
      <c r="J199" s="629"/>
      <c r="K199" s="629"/>
      <c r="L199" s="629"/>
      <c r="M199" s="629"/>
      <c r="N199" s="629">
        <v>0.14000000000000001</v>
      </c>
      <c r="O199" s="629">
        <v>1613.27</v>
      </c>
      <c r="P199" s="642">
        <v>0.24362718744525727</v>
      </c>
      <c r="Q199" s="630">
        <v>11523.357142857141</v>
      </c>
    </row>
    <row r="200" spans="1:17" ht="14.4" customHeight="1" x14ac:dyDescent="0.3">
      <c r="A200" s="625" t="s">
        <v>6667</v>
      </c>
      <c r="B200" s="626" t="s">
        <v>6075</v>
      </c>
      <c r="C200" s="626" t="s">
        <v>5094</v>
      </c>
      <c r="D200" s="626" t="s">
        <v>6684</v>
      </c>
      <c r="E200" s="626" t="s">
        <v>6685</v>
      </c>
      <c r="F200" s="629">
        <v>40.200000000000003</v>
      </c>
      <c r="G200" s="629">
        <v>37790.75</v>
      </c>
      <c r="H200" s="629">
        <v>1</v>
      </c>
      <c r="I200" s="629">
        <v>940.0684079601989</v>
      </c>
      <c r="J200" s="629">
        <v>34.5</v>
      </c>
      <c r="K200" s="629">
        <v>33352.53</v>
      </c>
      <c r="L200" s="629">
        <v>0.88255803338118455</v>
      </c>
      <c r="M200" s="629">
        <v>966.74</v>
      </c>
      <c r="N200" s="629">
        <v>23</v>
      </c>
      <c r="O200" s="629">
        <v>22362.22</v>
      </c>
      <c r="P200" s="642">
        <v>0.5917379252859496</v>
      </c>
      <c r="Q200" s="630">
        <v>972.27043478260873</v>
      </c>
    </row>
    <row r="201" spans="1:17" ht="14.4" customHeight="1" x14ac:dyDescent="0.3">
      <c r="A201" s="625" t="s">
        <v>6667</v>
      </c>
      <c r="B201" s="626" t="s">
        <v>6075</v>
      </c>
      <c r="C201" s="626" t="s">
        <v>5094</v>
      </c>
      <c r="D201" s="626" t="s">
        <v>6686</v>
      </c>
      <c r="E201" s="626" t="s">
        <v>6685</v>
      </c>
      <c r="F201" s="629"/>
      <c r="G201" s="629"/>
      <c r="H201" s="629"/>
      <c r="I201" s="629"/>
      <c r="J201" s="629">
        <v>5</v>
      </c>
      <c r="K201" s="629">
        <v>9667.2999999999993</v>
      </c>
      <c r="L201" s="629"/>
      <c r="M201" s="629">
        <v>1933.4599999999998</v>
      </c>
      <c r="N201" s="629">
        <v>2</v>
      </c>
      <c r="O201" s="629">
        <v>3715.46</v>
      </c>
      <c r="P201" s="642"/>
      <c r="Q201" s="630">
        <v>1857.73</v>
      </c>
    </row>
    <row r="202" spans="1:17" ht="14.4" customHeight="1" x14ac:dyDescent="0.3">
      <c r="A202" s="625" t="s">
        <v>6667</v>
      </c>
      <c r="B202" s="626" t="s">
        <v>6075</v>
      </c>
      <c r="C202" s="626" t="s">
        <v>5094</v>
      </c>
      <c r="D202" s="626" t="s">
        <v>6687</v>
      </c>
      <c r="E202" s="626" t="s">
        <v>6688</v>
      </c>
      <c r="F202" s="629">
        <v>0.1</v>
      </c>
      <c r="G202" s="629">
        <v>1041.97</v>
      </c>
      <c r="H202" s="629">
        <v>1</v>
      </c>
      <c r="I202" s="629">
        <v>10419.699999999999</v>
      </c>
      <c r="J202" s="629"/>
      <c r="K202" s="629"/>
      <c r="L202" s="629"/>
      <c r="M202" s="629"/>
      <c r="N202" s="629"/>
      <c r="O202" s="629"/>
      <c r="P202" s="642"/>
      <c r="Q202" s="630"/>
    </row>
    <row r="203" spans="1:17" ht="14.4" customHeight="1" x14ac:dyDescent="0.3">
      <c r="A203" s="625" t="s">
        <v>6667</v>
      </c>
      <c r="B203" s="626" t="s">
        <v>6075</v>
      </c>
      <c r="C203" s="626" t="s">
        <v>5094</v>
      </c>
      <c r="D203" s="626" t="s">
        <v>6689</v>
      </c>
      <c r="E203" s="626" t="s">
        <v>6356</v>
      </c>
      <c r="F203" s="629">
        <v>0.4</v>
      </c>
      <c r="G203" s="629">
        <v>2089.0100000000002</v>
      </c>
      <c r="H203" s="629">
        <v>1</v>
      </c>
      <c r="I203" s="629">
        <v>5222.5250000000005</v>
      </c>
      <c r="J203" s="629">
        <v>0.18</v>
      </c>
      <c r="K203" s="629">
        <v>974.3900000000001</v>
      </c>
      <c r="L203" s="629">
        <v>0.46643625449375542</v>
      </c>
      <c r="M203" s="629">
        <v>5413.2777777777783</v>
      </c>
      <c r="N203" s="629">
        <v>0.12</v>
      </c>
      <c r="O203" s="629">
        <v>655.29</v>
      </c>
      <c r="P203" s="642">
        <v>0.3136844725491979</v>
      </c>
      <c r="Q203" s="630">
        <v>5460.75</v>
      </c>
    </row>
    <row r="204" spans="1:17" ht="14.4" customHeight="1" x14ac:dyDescent="0.3">
      <c r="A204" s="625" t="s">
        <v>6667</v>
      </c>
      <c r="B204" s="626" t="s">
        <v>6075</v>
      </c>
      <c r="C204" s="626" t="s">
        <v>5094</v>
      </c>
      <c r="D204" s="626" t="s">
        <v>6690</v>
      </c>
      <c r="E204" s="626" t="s">
        <v>6356</v>
      </c>
      <c r="F204" s="629">
        <v>8.9899999999999984</v>
      </c>
      <c r="G204" s="629">
        <v>102036.91000000002</v>
      </c>
      <c r="H204" s="629">
        <v>1</v>
      </c>
      <c r="I204" s="629">
        <v>11350.045606229147</v>
      </c>
      <c r="J204" s="629">
        <v>7.0400000000000009</v>
      </c>
      <c r="K204" s="629">
        <v>76093.260000000009</v>
      </c>
      <c r="L204" s="629">
        <v>0.74574249651425151</v>
      </c>
      <c r="M204" s="629">
        <v>10808.701704545454</v>
      </c>
      <c r="N204" s="629">
        <v>8.06</v>
      </c>
      <c r="O204" s="629">
        <v>87697.19</v>
      </c>
      <c r="P204" s="642">
        <v>0.85946536405306651</v>
      </c>
      <c r="Q204" s="630">
        <v>10880.544665012407</v>
      </c>
    </row>
    <row r="205" spans="1:17" ht="14.4" customHeight="1" x14ac:dyDescent="0.3">
      <c r="A205" s="625" t="s">
        <v>6667</v>
      </c>
      <c r="B205" s="626" t="s">
        <v>6075</v>
      </c>
      <c r="C205" s="626" t="s">
        <v>5094</v>
      </c>
      <c r="D205" s="626" t="s">
        <v>6691</v>
      </c>
      <c r="E205" s="626" t="s">
        <v>6688</v>
      </c>
      <c r="F205" s="629">
        <v>0.1</v>
      </c>
      <c r="G205" s="629">
        <v>282.98</v>
      </c>
      <c r="H205" s="629">
        <v>1</v>
      </c>
      <c r="I205" s="629">
        <v>2829.8</v>
      </c>
      <c r="J205" s="629">
        <v>0.02</v>
      </c>
      <c r="K205" s="629">
        <v>38.78</v>
      </c>
      <c r="L205" s="629">
        <v>0.13704148703088556</v>
      </c>
      <c r="M205" s="629">
        <v>1939</v>
      </c>
      <c r="N205" s="629">
        <v>0.2</v>
      </c>
      <c r="O205" s="629">
        <v>389.52</v>
      </c>
      <c r="P205" s="642">
        <v>1.3764930383772702</v>
      </c>
      <c r="Q205" s="630">
        <v>1947.6</v>
      </c>
    </row>
    <row r="206" spans="1:17" ht="14.4" customHeight="1" x14ac:dyDescent="0.3">
      <c r="A206" s="625" t="s">
        <v>6667</v>
      </c>
      <c r="B206" s="626" t="s">
        <v>6075</v>
      </c>
      <c r="C206" s="626" t="s">
        <v>5094</v>
      </c>
      <c r="D206" s="626" t="s">
        <v>6692</v>
      </c>
      <c r="E206" s="626" t="s">
        <v>6356</v>
      </c>
      <c r="F206" s="629"/>
      <c r="G206" s="629"/>
      <c r="H206" s="629"/>
      <c r="I206" s="629"/>
      <c r="J206" s="629"/>
      <c r="K206" s="629"/>
      <c r="L206" s="629"/>
      <c r="M206" s="629"/>
      <c r="N206" s="629">
        <v>4.0600000000000005</v>
      </c>
      <c r="O206" s="629">
        <v>4415.16</v>
      </c>
      <c r="P206" s="642"/>
      <c r="Q206" s="630">
        <v>1087.477832512315</v>
      </c>
    </row>
    <row r="207" spans="1:17" ht="14.4" customHeight="1" x14ac:dyDescent="0.3">
      <c r="A207" s="625" t="s">
        <v>6667</v>
      </c>
      <c r="B207" s="626" t="s">
        <v>6075</v>
      </c>
      <c r="C207" s="626" t="s">
        <v>5195</v>
      </c>
      <c r="D207" s="626" t="s">
        <v>6693</v>
      </c>
      <c r="E207" s="626" t="s">
        <v>6694</v>
      </c>
      <c r="F207" s="629">
        <v>1</v>
      </c>
      <c r="G207" s="629">
        <v>938.2</v>
      </c>
      <c r="H207" s="629">
        <v>1</v>
      </c>
      <c r="I207" s="629">
        <v>938.2</v>
      </c>
      <c r="J207" s="629">
        <v>1</v>
      </c>
      <c r="K207" s="629">
        <v>972.32</v>
      </c>
      <c r="L207" s="629">
        <v>1.0363675122575144</v>
      </c>
      <c r="M207" s="629">
        <v>972.32</v>
      </c>
      <c r="N207" s="629">
        <v>2</v>
      </c>
      <c r="O207" s="629">
        <v>1944.64</v>
      </c>
      <c r="P207" s="642">
        <v>2.0727350245150289</v>
      </c>
      <c r="Q207" s="630">
        <v>972.32</v>
      </c>
    </row>
    <row r="208" spans="1:17" ht="14.4" customHeight="1" x14ac:dyDescent="0.3">
      <c r="A208" s="625" t="s">
        <v>6667</v>
      </c>
      <c r="B208" s="626" t="s">
        <v>6075</v>
      </c>
      <c r="C208" s="626" t="s">
        <v>5195</v>
      </c>
      <c r="D208" s="626" t="s">
        <v>6695</v>
      </c>
      <c r="E208" s="626" t="s">
        <v>6694</v>
      </c>
      <c r="F208" s="629"/>
      <c r="G208" s="629"/>
      <c r="H208" s="629"/>
      <c r="I208" s="629"/>
      <c r="J208" s="629"/>
      <c r="K208" s="629"/>
      <c r="L208" s="629"/>
      <c r="M208" s="629"/>
      <c r="N208" s="629">
        <v>1</v>
      </c>
      <c r="O208" s="629">
        <v>1408.42</v>
      </c>
      <c r="P208" s="642"/>
      <c r="Q208" s="630">
        <v>1408.42</v>
      </c>
    </row>
    <row r="209" spans="1:17" ht="14.4" customHeight="1" x14ac:dyDescent="0.3">
      <c r="A209" s="625" t="s">
        <v>6667</v>
      </c>
      <c r="B209" s="626" t="s">
        <v>6075</v>
      </c>
      <c r="C209" s="626" t="s">
        <v>5195</v>
      </c>
      <c r="D209" s="626" t="s">
        <v>6696</v>
      </c>
      <c r="E209" s="626" t="s">
        <v>6694</v>
      </c>
      <c r="F209" s="629"/>
      <c r="G209" s="629"/>
      <c r="H209" s="629"/>
      <c r="I209" s="629"/>
      <c r="J209" s="629">
        <v>1</v>
      </c>
      <c r="K209" s="629">
        <v>1647.4</v>
      </c>
      <c r="L209" s="629"/>
      <c r="M209" s="629">
        <v>1647.4</v>
      </c>
      <c r="N209" s="629"/>
      <c r="O209" s="629"/>
      <c r="P209" s="642"/>
      <c r="Q209" s="630"/>
    </row>
    <row r="210" spans="1:17" ht="14.4" customHeight="1" x14ac:dyDescent="0.3">
      <c r="A210" s="625" t="s">
        <v>6667</v>
      </c>
      <c r="B210" s="626" t="s">
        <v>6075</v>
      </c>
      <c r="C210" s="626" t="s">
        <v>5195</v>
      </c>
      <c r="D210" s="626" t="s">
        <v>6697</v>
      </c>
      <c r="E210" s="626" t="s">
        <v>6694</v>
      </c>
      <c r="F210" s="629">
        <v>18</v>
      </c>
      <c r="G210" s="629">
        <v>35888.400000000001</v>
      </c>
      <c r="H210" s="629">
        <v>1</v>
      </c>
      <c r="I210" s="629">
        <v>1993.8000000000002</v>
      </c>
      <c r="J210" s="629">
        <v>22</v>
      </c>
      <c r="K210" s="629">
        <v>45241.100000000006</v>
      </c>
      <c r="L210" s="629">
        <v>1.2606050980261032</v>
      </c>
      <c r="M210" s="629">
        <v>2056.4136363636367</v>
      </c>
      <c r="N210" s="629">
        <v>30</v>
      </c>
      <c r="O210" s="629">
        <v>61989.000000000007</v>
      </c>
      <c r="P210" s="642">
        <v>1.7272712074096366</v>
      </c>
      <c r="Q210" s="630">
        <v>2066.3000000000002</v>
      </c>
    </row>
    <row r="211" spans="1:17" ht="14.4" customHeight="1" x14ac:dyDescent="0.3">
      <c r="A211" s="625" t="s">
        <v>6667</v>
      </c>
      <c r="B211" s="626" t="s">
        <v>6075</v>
      </c>
      <c r="C211" s="626" t="s">
        <v>5195</v>
      </c>
      <c r="D211" s="626" t="s">
        <v>6698</v>
      </c>
      <c r="E211" s="626" t="s">
        <v>6699</v>
      </c>
      <c r="F211" s="629"/>
      <c r="G211" s="629"/>
      <c r="H211" s="629"/>
      <c r="I211" s="629"/>
      <c r="J211" s="629"/>
      <c r="K211" s="629"/>
      <c r="L211" s="629"/>
      <c r="M211" s="629"/>
      <c r="N211" s="629">
        <v>3</v>
      </c>
      <c r="O211" s="629">
        <v>5796.2699999999995</v>
      </c>
      <c r="P211" s="642"/>
      <c r="Q211" s="630">
        <v>1932.09</v>
      </c>
    </row>
    <row r="212" spans="1:17" ht="14.4" customHeight="1" x14ac:dyDescent="0.3">
      <c r="A212" s="625" t="s">
        <v>6667</v>
      </c>
      <c r="B212" s="626" t="s">
        <v>6075</v>
      </c>
      <c r="C212" s="626" t="s">
        <v>5195</v>
      </c>
      <c r="D212" s="626" t="s">
        <v>6700</v>
      </c>
      <c r="E212" s="626" t="s">
        <v>6701</v>
      </c>
      <c r="F212" s="629">
        <v>25</v>
      </c>
      <c r="G212" s="629">
        <v>24792.500000000004</v>
      </c>
      <c r="H212" s="629">
        <v>1</v>
      </c>
      <c r="I212" s="629">
        <v>991.70000000000016</v>
      </c>
      <c r="J212" s="629">
        <v>24</v>
      </c>
      <c r="K212" s="629">
        <v>24522</v>
      </c>
      <c r="L212" s="629">
        <v>0.98908944237168483</v>
      </c>
      <c r="M212" s="629">
        <v>1021.75</v>
      </c>
      <c r="N212" s="629">
        <v>32</v>
      </c>
      <c r="O212" s="629">
        <v>32888.32</v>
      </c>
      <c r="P212" s="642">
        <v>1.3265431077946959</v>
      </c>
      <c r="Q212" s="630">
        <v>1027.76</v>
      </c>
    </row>
    <row r="213" spans="1:17" ht="14.4" customHeight="1" x14ac:dyDescent="0.3">
      <c r="A213" s="625" t="s">
        <v>6667</v>
      </c>
      <c r="B213" s="626" t="s">
        <v>6075</v>
      </c>
      <c r="C213" s="626" t="s">
        <v>5195</v>
      </c>
      <c r="D213" s="626" t="s">
        <v>6702</v>
      </c>
      <c r="E213" s="626" t="s">
        <v>6701</v>
      </c>
      <c r="F213" s="629">
        <v>1</v>
      </c>
      <c r="G213" s="629">
        <v>2066.6999999999998</v>
      </c>
      <c r="H213" s="629">
        <v>1</v>
      </c>
      <c r="I213" s="629">
        <v>2066.6999999999998</v>
      </c>
      <c r="J213" s="629">
        <v>2</v>
      </c>
      <c r="K213" s="629">
        <v>4283.7</v>
      </c>
      <c r="L213" s="629">
        <v>2.0727246334736535</v>
      </c>
      <c r="M213" s="629">
        <v>2141.85</v>
      </c>
      <c r="N213" s="629">
        <v>1</v>
      </c>
      <c r="O213" s="629">
        <v>2141.85</v>
      </c>
      <c r="P213" s="642">
        <v>1.0363623167368268</v>
      </c>
      <c r="Q213" s="630">
        <v>2141.85</v>
      </c>
    </row>
    <row r="214" spans="1:17" ht="14.4" customHeight="1" x14ac:dyDescent="0.3">
      <c r="A214" s="625" t="s">
        <v>6667</v>
      </c>
      <c r="B214" s="626" t="s">
        <v>6075</v>
      </c>
      <c r="C214" s="626" t="s">
        <v>5195</v>
      </c>
      <c r="D214" s="626" t="s">
        <v>6703</v>
      </c>
      <c r="E214" s="626" t="s">
        <v>6704</v>
      </c>
      <c r="F214" s="629">
        <v>3</v>
      </c>
      <c r="G214" s="629">
        <v>2289</v>
      </c>
      <c r="H214" s="629">
        <v>1</v>
      </c>
      <c r="I214" s="629">
        <v>763</v>
      </c>
      <c r="J214" s="629"/>
      <c r="K214" s="629"/>
      <c r="L214" s="629"/>
      <c r="M214" s="629"/>
      <c r="N214" s="629"/>
      <c r="O214" s="629"/>
      <c r="P214" s="642"/>
      <c r="Q214" s="630"/>
    </row>
    <row r="215" spans="1:17" ht="14.4" customHeight="1" x14ac:dyDescent="0.3">
      <c r="A215" s="625" t="s">
        <v>6667</v>
      </c>
      <c r="B215" s="626" t="s">
        <v>6075</v>
      </c>
      <c r="C215" s="626" t="s">
        <v>5195</v>
      </c>
      <c r="D215" s="626" t="s">
        <v>6705</v>
      </c>
      <c r="E215" s="626" t="s">
        <v>6706</v>
      </c>
      <c r="F215" s="629">
        <v>13</v>
      </c>
      <c r="G215" s="629">
        <v>225550</v>
      </c>
      <c r="H215" s="629">
        <v>1</v>
      </c>
      <c r="I215" s="629">
        <v>17350</v>
      </c>
      <c r="J215" s="629">
        <v>18</v>
      </c>
      <c r="K215" s="629">
        <v>312300</v>
      </c>
      <c r="L215" s="629">
        <v>1.3846153846153846</v>
      </c>
      <c r="M215" s="629">
        <v>17350</v>
      </c>
      <c r="N215" s="629">
        <v>17</v>
      </c>
      <c r="O215" s="629">
        <v>294950</v>
      </c>
      <c r="P215" s="642">
        <v>1.3076923076923077</v>
      </c>
      <c r="Q215" s="630">
        <v>17350</v>
      </c>
    </row>
    <row r="216" spans="1:17" ht="14.4" customHeight="1" x14ac:dyDescent="0.3">
      <c r="A216" s="625" t="s">
        <v>6667</v>
      </c>
      <c r="B216" s="626" t="s">
        <v>6075</v>
      </c>
      <c r="C216" s="626" t="s">
        <v>5195</v>
      </c>
      <c r="D216" s="626" t="s">
        <v>6707</v>
      </c>
      <c r="E216" s="626" t="s">
        <v>6708</v>
      </c>
      <c r="F216" s="629">
        <v>1</v>
      </c>
      <c r="G216" s="629">
        <v>26500</v>
      </c>
      <c r="H216" s="629">
        <v>1</v>
      </c>
      <c r="I216" s="629">
        <v>26500</v>
      </c>
      <c r="J216" s="629"/>
      <c r="K216" s="629"/>
      <c r="L216" s="629"/>
      <c r="M216" s="629"/>
      <c r="N216" s="629"/>
      <c r="O216" s="629"/>
      <c r="P216" s="642"/>
      <c r="Q216" s="630"/>
    </row>
    <row r="217" spans="1:17" ht="14.4" customHeight="1" x14ac:dyDescent="0.3">
      <c r="A217" s="625" t="s">
        <v>6667</v>
      </c>
      <c r="B217" s="626" t="s">
        <v>6075</v>
      </c>
      <c r="C217" s="626" t="s">
        <v>5195</v>
      </c>
      <c r="D217" s="626" t="s">
        <v>6709</v>
      </c>
      <c r="E217" s="626" t="s">
        <v>6710</v>
      </c>
      <c r="F217" s="629">
        <v>1</v>
      </c>
      <c r="G217" s="629">
        <v>3198</v>
      </c>
      <c r="H217" s="629">
        <v>1</v>
      </c>
      <c r="I217" s="629">
        <v>3198</v>
      </c>
      <c r="J217" s="629">
        <v>11</v>
      </c>
      <c r="K217" s="629">
        <v>36457.19</v>
      </c>
      <c r="L217" s="629">
        <v>11.399996873045655</v>
      </c>
      <c r="M217" s="629">
        <v>3314.2900000000004</v>
      </c>
      <c r="N217" s="629">
        <v>11</v>
      </c>
      <c r="O217" s="629">
        <v>36457.19</v>
      </c>
      <c r="P217" s="642">
        <v>11.399996873045655</v>
      </c>
      <c r="Q217" s="630">
        <v>3314.2900000000004</v>
      </c>
    </row>
    <row r="218" spans="1:17" ht="14.4" customHeight="1" x14ac:dyDescent="0.3">
      <c r="A218" s="625" t="s">
        <v>6667</v>
      </c>
      <c r="B218" s="626" t="s">
        <v>6075</v>
      </c>
      <c r="C218" s="626" t="s">
        <v>5195</v>
      </c>
      <c r="D218" s="626" t="s">
        <v>6711</v>
      </c>
      <c r="E218" s="626" t="s">
        <v>6712</v>
      </c>
      <c r="F218" s="629">
        <v>9</v>
      </c>
      <c r="G218" s="629">
        <v>105948</v>
      </c>
      <c r="H218" s="629">
        <v>1</v>
      </c>
      <c r="I218" s="629">
        <v>11772</v>
      </c>
      <c r="J218" s="629">
        <v>14</v>
      </c>
      <c r="K218" s="629">
        <v>164808</v>
      </c>
      <c r="L218" s="629">
        <v>1.5555555555555556</v>
      </c>
      <c r="M218" s="629">
        <v>11772</v>
      </c>
      <c r="N218" s="629">
        <v>17</v>
      </c>
      <c r="O218" s="629">
        <v>200124</v>
      </c>
      <c r="P218" s="642">
        <v>1.8888888888888888</v>
      </c>
      <c r="Q218" s="630">
        <v>11772</v>
      </c>
    </row>
    <row r="219" spans="1:17" ht="14.4" customHeight="1" x14ac:dyDescent="0.3">
      <c r="A219" s="625" t="s">
        <v>6667</v>
      </c>
      <c r="B219" s="626" t="s">
        <v>6075</v>
      </c>
      <c r="C219" s="626" t="s">
        <v>5195</v>
      </c>
      <c r="D219" s="626" t="s">
        <v>6713</v>
      </c>
      <c r="E219" s="626" t="s">
        <v>6714</v>
      </c>
      <c r="F219" s="629">
        <v>1</v>
      </c>
      <c r="G219" s="629">
        <v>30135</v>
      </c>
      <c r="H219" s="629">
        <v>1</v>
      </c>
      <c r="I219" s="629">
        <v>30135</v>
      </c>
      <c r="J219" s="629"/>
      <c r="K219" s="629"/>
      <c r="L219" s="629"/>
      <c r="M219" s="629"/>
      <c r="N219" s="629"/>
      <c r="O219" s="629"/>
      <c r="P219" s="642"/>
      <c r="Q219" s="630"/>
    </row>
    <row r="220" spans="1:17" ht="14.4" customHeight="1" x14ac:dyDescent="0.3">
      <c r="A220" s="625" t="s">
        <v>6667</v>
      </c>
      <c r="B220" s="626" t="s">
        <v>6075</v>
      </c>
      <c r="C220" s="626" t="s">
        <v>5195</v>
      </c>
      <c r="D220" s="626" t="s">
        <v>6715</v>
      </c>
      <c r="E220" s="626" t="s">
        <v>6716</v>
      </c>
      <c r="F220" s="629">
        <v>2</v>
      </c>
      <c r="G220" s="629">
        <v>4473</v>
      </c>
      <c r="H220" s="629">
        <v>1</v>
      </c>
      <c r="I220" s="629">
        <v>2236.5</v>
      </c>
      <c r="J220" s="629"/>
      <c r="K220" s="629"/>
      <c r="L220" s="629"/>
      <c r="M220" s="629"/>
      <c r="N220" s="629"/>
      <c r="O220" s="629"/>
      <c r="P220" s="642"/>
      <c r="Q220" s="630"/>
    </row>
    <row r="221" spans="1:17" ht="14.4" customHeight="1" x14ac:dyDescent="0.3">
      <c r="A221" s="625" t="s">
        <v>6667</v>
      </c>
      <c r="B221" s="626" t="s">
        <v>6075</v>
      </c>
      <c r="C221" s="626" t="s">
        <v>5195</v>
      </c>
      <c r="D221" s="626" t="s">
        <v>6717</v>
      </c>
      <c r="E221" s="626" t="s">
        <v>6718</v>
      </c>
      <c r="F221" s="629"/>
      <c r="G221" s="629"/>
      <c r="H221" s="629"/>
      <c r="I221" s="629"/>
      <c r="J221" s="629">
        <v>1</v>
      </c>
      <c r="K221" s="629">
        <v>24131.8</v>
      </c>
      <c r="L221" s="629"/>
      <c r="M221" s="629">
        <v>24131.8</v>
      </c>
      <c r="N221" s="629"/>
      <c r="O221" s="629"/>
      <c r="P221" s="642"/>
      <c r="Q221" s="630"/>
    </row>
    <row r="222" spans="1:17" ht="14.4" customHeight="1" x14ac:dyDescent="0.3">
      <c r="A222" s="625" t="s">
        <v>6667</v>
      </c>
      <c r="B222" s="626" t="s">
        <v>6075</v>
      </c>
      <c r="C222" s="626" t="s">
        <v>5195</v>
      </c>
      <c r="D222" s="626" t="s">
        <v>6719</v>
      </c>
      <c r="E222" s="626" t="s">
        <v>6720</v>
      </c>
      <c r="F222" s="629"/>
      <c r="G222" s="629"/>
      <c r="H222" s="629"/>
      <c r="I222" s="629"/>
      <c r="J222" s="629"/>
      <c r="K222" s="629"/>
      <c r="L222" s="629"/>
      <c r="M222" s="629"/>
      <c r="N222" s="629">
        <v>1</v>
      </c>
      <c r="O222" s="629">
        <v>1123.73</v>
      </c>
      <c r="P222" s="642"/>
      <c r="Q222" s="630">
        <v>1123.73</v>
      </c>
    </row>
    <row r="223" spans="1:17" ht="14.4" customHeight="1" x14ac:dyDescent="0.3">
      <c r="A223" s="625" t="s">
        <v>6667</v>
      </c>
      <c r="B223" s="626" t="s">
        <v>6075</v>
      </c>
      <c r="C223" s="626" t="s">
        <v>5195</v>
      </c>
      <c r="D223" s="626" t="s">
        <v>6721</v>
      </c>
      <c r="E223" s="626" t="s">
        <v>6722</v>
      </c>
      <c r="F223" s="629">
        <v>1</v>
      </c>
      <c r="G223" s="629">
        <v>4718.7</v>
      </c>
      <c r="H223" s="629">
        <v>1</v>
      </c>
      <c r="I223" s="629">
        <v>4718.7</v>
      </c>
      <c r="J223" s="629"/>
      <c r="K223" s="629"/>
      <c r="L223" s="629"/>
      <c r="M223" s="629"/>
      <c r="N223" s="629"/>
      <c r="O223" s="629"/>
      <c r="P223" s="642"/>
      <c r="Q223" s="630"/>
    </row>
    <row r="224" spans="1:17" ht="14.4" customHeight="1" x14ac:dyDescent="0.3">
      <c r="A224" s="625" t="s">
        <v>6667</v>
      </c>
      <c r="B224" s="626" t="s">
        <v>6075</v>
      </c>
      <c r="C224" s="626" t="s">
        <v>5195</v>
      </c>
      <c r="D224" s="626" t="s">
        <v>6723</v>
      </c>
      <c r="E224" s="626" t="s">
        <v>6724</v>
      </c>
      <c r="F224" s="629"/>
      <c r="G224" s="629"/>
      <c r="H224" s="629"/>
      <c r="I224" s="629"/>
      <c r="J224" s="629">
        <v>5</v>
      </c>
      <c r="K224" s="629">
        <v>101561</v>
      </c>
      <c r="L224" s="629"/>
      <c r="M224" s="629">
        <v>20312.2</v>
      </c>
      <c r="N224" s="629"/>
      <c r="O224" s="629"/>
      <c r="P224" s="642"/>
      <c r="Q224" s="630"/>
    </row>
    <row r="225" spans="1:17" ht="14.4" customHeight="1" x14ac:dyDescent="0.3">
      <c r="A225" s="625" t="s">
        <v>6667</v>
      </c>
      <c r="B225" s="626" t="s">
        <v>6075</v>
      </c>
      <c r="C225" s="626" t="s">
        <v>5195</v>
      </c>
      <c r="D225" s="626" t="s">
        <v>6725</v>
      </c>
      <c r="E225" s="626" t="s">
        <v>6726</v>
      </c>
      <c r="F225" s="629">
        <v>1</v>
      </c>
      <c r="G225" s="629">
        <v>3900</v>
      </c>
      <c r="H225" s="629">
        <v>1</v>
      </c>
      <c r="I225" s="629">
        <v>3900</v>
      </c>
      <c r="J225" s="629"/>
      <c r="K225" s="629"/>
      <c r="L225" s="629"/>
      <c r="M225" s="629"/>
      <c r="N225" s="629"/>
      <c r="O225" s="629"/>
      <c r="P225" s="642"/>
      <c r="Q225" s="630"/>
    </row>
    <row r="226" spans="1:17" ht="14.4" customHeight="1" x14ac:dyDescent="0.3">
      <c r="A226" s="625" t="s">
        <v>6667</v>
      </c>
      <c r="B226" s="626" t="s">
        <v>6075</v>
      </c>
      <c r="C226" s="626" t="s">
        <v>5195</v>
      </c>
      <c r="D226" s="626" t="s">
        <v>6727</v>
      </c>
      <c r="E226" s="626" t="s">
        <v>6728</v>
      </c>
      <c r="F226" s="629"/>
      <c r="G226" s="629"/>
      <c r="H226" s="629"/>
      <c r="I226" s="629"/>
      <c r="J226" s="629"/>
      <c r="K226" s="629"/>
      <c r="L226" s="629"/>
      <c r="M226" s="629"/>
      <c r="N226" s="629">
        <v>1</v>
      </c>
      <c r="O226" s="629">
        <v>605.65</v>
      </c>
      <c r="P226" s="642"/>
      <c r="Q226" s="630">
        <v>605.65</v>
      </c>
    </row>
    <row r="227" spans="1:17" ht="14.4" customHeight="1" x14ac:dyDescent="0.3">
      <c r="A227" s="625" t="s">
        <v>6667</v>
      </c>
      <c r="B227" s="626" t="s">
        <v>6075</v>
      </c>
      <c r="C227" s="626" t="s">
        <v>5195</v>
      </c>
      <c r="D227" s="626" t="s">
        <v>6729</v>
      </c>
      <c r="E227" s="626" t="s">
        <v>6730</v>
      </c>
      <c r="F227" s="629">
        <v>20</v>
      </c>
      <c r="G227" s="629">
        <v>16040</v>
      </c>
      <c r="H227" s="629">
        <v>1</v>
      </c>
      <c r="I227" s="629">
        <v>802</v>
      </c>
      <c r="J227" s="629">
        <v>23</v>
      </c>
      <c r="K227" s="629">
        <v>18970.879999999997</v>
      </c>
      <c r="L227" s="629">
        <v>1.1827231920199499</v>
      </c>
      <c r="M227" s="629">
        <v>824.82086956521732</v>
      </c>
      <c r="N227" s="629">
        <v>33</v>
      </c>
      <c r="O227" s="629">
        <v>27428.280000000002</v>
      </c>
      <c r="P227" s="642">
        <v>1.7099925187032421</v>
      </c>
      <c r="Q227" s="630">
        <v>831.16000000000008</v>
      </c>
    </row>
    <row r="228" spans="1:17" ht="14.4" customHeight="1" x14ac:dyDescent="0.3">
      <c r="A228" s="625" t="s">
        <v>6667</v>
      </c>
      <c r="B228" s="626" t="s">
        <v>6075</v>
      </c>
      <c r="C228" s="626" t="s">
        <v>5195</v>
      </c>
      <c r="D228" s="626" t="s">
        <v>6731</v>
      </c>
      <c r="E228" s="626" t="s">
        <v>6730</v>
      </c>
      <c r="F228" s="629">
        <v>4</v>
      </c>
      <c r="G228" s="629">
        <v>3427.6</v>
      </c>
      <c r="H228" s="629">
        <v>1</v>
      </c>
      <c r="I228" s="629">
        <v>856.9</v>
      </c>
      <c r="J228" s="629">
        <v>2</v>
      </c>
      <c r="K228" s="629">
        <v>1776.12</v>
      </c>
      <c r="L228" s="629">
        <v>0.51818181818181819</v>
      </c>
      <c r="M228" s="629">
        <v>888.06</v>
      </c>
      <c r="N228" s="629">
        <v>2</v>
      </c>
      <c r="O228" s="629">
        <v>1776.12</v>
      </c>
      <c r="P228" s="642">
        <v>0.51818181818181819</v>
      </c>
      <c r="Q228" s="630">
        <v>888.06</v>
      </c>
    </row>
    <row r="229" spans="1:17" ht="14.4" customHeight="1" x14ac:dyDescent="0.3">
      <c r="A229" s="625" t="s">
        <v>6667</v>
      </c>
      <c r="B229" s="626" t="s">
        <v>6075</v>
      </c>
      <c r="C229" s="626" t="s">
        <v>5195</v>
      </c>
      <c r="D229" s="626" t="s">
        <v>6732</v>
      </c>
      <c r="E229" s="626" t="s">
        <v>6733</v>
      </c>
      <c r="F229" s="629">
        <v>1</v>
      </c>
      <c r="G229" s="629">
        <v>856.9</v>
      </c>
      <c r="H229" s="629">
        <v>1</v>
      </c>
      <c r="I229" s="629">
        <v>856.9</v>
      </c>
      <c r="J229" s="629">
        <v>1</v>
      </c>
      <c r="K229" s="629">
        <v>888.06</v>
      </c>
      <c r="L229" s="629">
        <v>1.0363636363636364</v>
      </c>
      <c r="M229" s="629">
        <v>888.06</v>
      </c>
      <c r="N229" s="629">
        <v>1</v>
      </c>
      <c r="O229" s="629">
        <v>888.06</v>
      </c>
      <c r="P229" s="642">
        <v>1.0363636363636364</v>
      </c>
      <c r="Q229" s="630">
        <v>888.06</v>
      </c>
    </row>
    <row r="230" spans="1:17" ht="14.4" customHeight="1" x14ac:dyDescent="0.3">
      <c r="A230" s="625" t="s">
        <v>6667</v>
      </c>
      <c r="B230" s="626" t="s">
        <v>6075</v>
      </c>
      <c r="C230" s="626" t="s">
        <v>5195</v>
      </c>
      <c r="D230" s="626" t="s">
        <v>6734</v>
      </c>
      <c r="E230" s="626" t="s">
        <v>6735</v>
      </c>
      <c r="F230" s="629"/>
      <c r="G230" s="629"/>
      <c r="H230" s="629"/>
      <c r="I230" s="629"/>
      <c r="J230" s="629"/>
      <c r="K230" s="629"/>
      <c r="L230" s="629"/>
      <c r="M230" s="629"/>
      <c r="N230" s="629">
        <v>13</v>
      </c>
      <c r="O230" s="629">
        <v>50684.4</v>
      </c>
      <c r="P230" s="642"/>
      <c r="Q230" s="630">
        <v>3898.8</v>
      </c>
    </row>
    <row r="231" spans="1:17" ht="14.4" customHeight="1" x14ac:dyDescent="0.3">
      <c r="A231" s="625" t="s">
        <v>6667</v>
      </c>
      <c r="B231" s="626" t="s">
        <v>6075</v>
      </c>
      <c r="C231" s="626" t="s">
        <v>5195</v>
      </c>
      <c r="D231" s="626" t="s">
        <v>6736</v>
      </c>
      <c r="E231" s="626" t="s">
        <v>6737</v>
      </c>
      <c r="F231" s="629">
        <v>34</v>
      </c>
      <c r="G231" s="629">
        <v>748000</v>
      </c>
      <c r="H231" s="629">
        <v>1</v>
      </c>
      <c r="I231" s="629">
        <v>22000</v>
      </c>
      <c r="J231" s="629">
        <v>56</v>
      </c>
      <c r="K231" s="629">
        <v>1232000</v>
      </c>
      <c r="L231" s="629">
        <v>1.6470588235294117</v>
      </c>
      <c r="M231" s="629">
        <v>22000</v>
      </c>
      <c r="N231" s="629">
        <v>38</v>
      </c>
      <c r="O231" s="629">
        <v>836000</v>
      </c>
      <c r="P231" s="642">
        <v>1.1176470588235294</v>
      </c>
      <c r="Q231" s="630">
        <v>22000</v>
      </c>
    </row>
    <row r="232" spans="1:17" ht="14.4" customHeight="1" x14ac:dyDescent="0.3">
      <c r="A232" s="625" t="s">
        <v>6667</v>
      </c>
      <c r="B232" s="626" t="s">
        <v>6075</v>
      </c>
      <c r="C232" s="626" t="s">
        <v>5195</v>
      </c>
      <c r="D232" s="626" t="s">
        <v>6738</v>
      </c>
      <c r="E232" s="626" t="s">
        <v>6739</v>
      </c>
      <c r="F232" s="629">
        <v>1</v>
      </c>
      <c r="G232" s="629">
        <v>2205</v>
      </c>
      <c r="H232" s="629">
        <v>1</v>
      </c>
      <c r="I232" s="629">
        <v>2205</v>
      </c>
      <c r="J232" s="629"/>
      <c r="K232" s="629"/>
      <c r="L232" s="629"/>
      <c r="M232" s="629"/>
      <c r="N232" s="629"/>
      <c r="O232" s="629"/>
      <c r="P232" s="642"/>
      <c r="Q232" s="630"/>
    </row>
    <row r="233" spans="1:17" ht="14.4" customHeight="1" x14ac:dyDescent="0.3">
      <c r="A233" s="625" t="s">
        <v>6667</v>
      </c>
      <c r="B233" s="626" t="s">
        <v>6075</v>
      </c>
      <c r="C233" s="626" t="s">
        <v>5195</v>
      </c>
      <c r="D233" s="626" t="s">
        <v>6740</v>
      </c>
      <c r="E233" s="626" t="s">
        <v>6741</v>
      </c>
      <c r="F233" s="629">
        <v>1</v>
      </c>
      <c r="G233" s="629">
        <v>15025</v>
      </c>
      <c r="H233" s="629">
        <v>1</v>
      </c>
      <c r="I233" s="629">
        <v>15025</v>
      </c>
      <c r="J233" s="629"/>
      <c r="K233" s="629"/>
      <c r="L233" s="629"/>
      <c r="M233" s="629"/>
      <c r="N233" s="629"/>
      <c r="O233" s="629"/>
      <c r="P233" s="642"/>
      <c r="Q233" s="630"/>
    </row>
    <row r="234" spans="1:17" ht="14.4" customHeight="1" x14ac:dyDescent="0.3">
      <c r="A234" s="625" t="s">
        <v>6667</v>
      </c>
      <c r="B234" s="626" t="s">
        <v>6075</v>
      </c>
      <c r="C234" s="626" t="s">
        <v>5195</v>
      </c>
      <c r="D234" s="626" t="s">
        <v>6742</v>
      </c>
      <c r="E234" s="626" t="s">
        <v>6743</v>
      </c>
      <c r="F234" s="629">
        <v>1</v>
      </c>
      <c r="G234" s="629">
        <v>38800</v>
      </c>
      <c r="H234" s="629">
        <v>1</v>
      </c>
      <c r="I234" s="629">
        <v>38800</v>
      </c>
      <c r="J234" s="629"/>
      <c r="K234" s="629"/>
      <c r="L234" s="629"/>
      <c r="M234" s="629"/>
      <c r="N234" s="629"/>
      <c r="O234" s="629"/>
      <c r="P234" s="642"/>
      <c r="Q234" s="630"/>
    </row>
    <row r="235" spans="1:17" ht="14.4" customHeight="1" x14ac:dyDescent="0.3">
      <c r="A235" s="625" t="s">
        <v>6667</v>
      </c>
      <c r="B235" s="626" t="s">
        <v>6075</v>
      </c>
      <c r="C235" s="626" t="s">
        <v>5195</v>
      </c>
      <c r="D235" s="626" t="s">
        <v>6744</v>
      </c>
      <c r="E235" s="626" t="s">
        <v>6706</v>
      </c>
      <c r="F235" s="629">
        <v>1</v>
      </c>
      <c r="G235" s="629">
        <v>15675</v>
      </c>
      <c r="H235" s="629">
        <v>1</v>
      </c>
      <c r="I235" s="629">
        <v>15675</v>
      </c>
      <c r="J235" s="629">
        <v>1</v>
      </c>
      <c r="K235" s="629">
        <v>15675</v>
      </c>
      <c r="L235" s="629">
        <v>1</v>
      </c>
      <c r="M235" s="629">
        <v>15675</v>
      </c>
      <c r="N235" s="629">
        <v>1</v>
      </c>
      <c r="O235" s="629">
        <v>15675</v>
      </c>
      <c r="P235" s="642">
        <v>1</v>
      </c>
      <c r="Q235" s="630">
        <v>15675</v>
      </c>
    </row>
    <row r="236" spans="1:17" ht="14.4" customHeight="1" x14ac:dyDescent="0.3">
      <c r="A236" s="625" t="s">
        <v>6667</v>
      </c>
      <c r="B236" s="626" t="s">
        <v>6075</v>
      </c>
      <c r="C236" s="626" t="s">
        <v>5195</v>
      </c>
      <c r="D236" s="626" t="s">
        <v>6745</v>
      </c>
      <c r="E236" s="626" t="s">
        <v>6746</v>
      </c>
      <c r="F236" s="629">
        <v>1</v>
      </c>
      <c r="G236" s="629">
        <v>1260</v>
      </c>
      <c r="H236" s="629">
        <v>1</v>
      </c>
      <c r="I236" s="629">
        <v>1260</v>
      </c>
      <c r="J236" s="629"/>
      <c r="K236" s="629"/>
      <c r="L236" s="629"/>
      <c r="M236" s="629"/>
      <c r="N236" s="629"/>
      <c r="O236" s="629"/>
      <c r="P236" s="642"/>
      <c r="Q236" s="630"/>
    </row>
    <row r="237" spans="1:17" ht="14.4" customHeight="1" x14ac:dyDescent="0.3">
      <c r="A237" s="625" t="s">
        <v>6667</v>
      </c>
      <c r="B237" s="626" t="s">
        <v>6075</v>
      </c>
      <c r="C237" s="626" t="s">
        <v>5195</v>
      </c>
      <c r="D237" s="626" t="s">
        <v>6747</v>
      </c>
      <c r="E237" s="626" t="s">
        <v>6748</v>
      </c>
      <c r="F237" s="629">
        <v>12</v>
      </c>
      <c r="G237" s="629">
        <v>297000</v>
      </c>
      <c r="H237" s="629">
        <v>1</v>
      </c>
      <c r="I237" s="629">
        <v>24750</v>
      </c>
      <c r="J237" s="629">
        <v>27</v>
      </c>
      <c r="K237" s="629">
        <v>668250</v>
      </c>
      <c r="L237" s="629">
        <v>2.25</v>
      </c>
      <c r="M237" s="629">
        <v>24750</v>
      </c>
      <c r="N237" s="629">
        <v>28</v>
      </c>
      <c r="O237" s="629">
        <v>693000</v>
      </c>
      <c r="P237" s="642">
        <v>2.3333333333333335</v>
      </c>
      <c r="Q237" s="630">
        <v>24750</v>
      </c>
    </row>
    <row r="238" spans="1:17" ht="14.4" customHeight="1" x14ac:dyDescent="0.3">
      <c r="A238" s="625" t="s">
        <v>6667</v>
      </c>
      <c r="B238" s="626" t="s">
        <v>6075</v>
      </c>
      <c r="C238" s="626" t="s">
        <v>5195</v>
      </c>
      <c r="D238" s="626" t="s">
        <v>6749</v>
      </c>
      <c r="E238" s="626" t="s">
        <v>6750</v>
      </c>
      <c r="F238" s="629">
        <v>9</v>
      </c>
      <c r="G238" s="629">
        <v>3118.5</v>
      </c>
      <c r="H238" s="629">
        <v>1</v>
      </c>
      <c r="I238" s="629">
        <v>346.5</v>
      </c>
      <c r="J238" s="629">
        <v>9</v>
      </c>
      <c r="K238" s="629">
        <v>3231.9</v>
      </c>
      <c r="L238" s="629">
        <v>1.0363636363636364</v>
      </c>
      <c r="M238" s="629">
        <v>359.1</v>
      </c>
      <c r="N238" s="629">
        <v>8</v>
      </c>
      <c r="O238" s="629">
        <v>2872.8</v>
      </c>
      <c r="P238" s="642">
        <v>0.92121212121212126</v>
      </c>
      <c r="Q238" s="630">
        <v>359.1</v>
      </c>
    </row>
    <row r="239" spans="1:17" ht="14.4" customHeight="1" x14ac:dyDescent="0.3">
      <c r="A239" s="625" t="s">
        <v>6667</v>
      </c>
      <c r="B239" s="626" t="s">
        <v>6075</v>
      </c>
      <c r="C239" s="626" t="s">
        <v>5195</v>
      </c>
      <c r="D239" s="626" t="s">
        <v>6751</v>
      </c>
      <c r="E239" s="626" t="s">
        <v>6752</v>
      </c>
      <c r="F239" s="629">
        <v>7</v>
      </c>
      <c r="G239" s="629">
        <v>3822</v>
      </c>
      <c r="H239" s="629">
        <v>1</v>
      </c>
      <c r="I239" s="629">
        <v>546</v>
      </c>
      <c r="J239" s="629">
        <v>1</v>
      </c>
      <c r="K239" s="629">
        <v>565.85</v>
      </c>
      <c r="L239" s="629">
        <v>0.14805075876504448</v>
      </c>
      <c r="M239" s="629">
        <v>565.85</v>
      </c>
      <c r="N239" s="629"/>
      <c r="O239" s="629"/>
      <c r="P239" s="642"/>
      <c r="Q239" s="630"/>
    </row>
    <row r="240" spans="1:17" ht="14.4" customHeight="1" x14ac:dyDescent="0.3">
      <c r="A240" s="625" t="s">
        <v>6667</v>
      </c>
      <c r="B240" s="626" t="s">
        <v>6075</v>
      </c>
      <c r="C240" s="626" t="s">
        <v>5195</v>
      </c>
      <c r="D240" s="626" t="s">
        <v>6753</v>
      </c>
      <c r="E240" s="626" t="s">
        <v>6754</v>
      </c>
      <c r="F240" s="629">
        <v>22</v>
      </c>
      <c r="G240" s="629">
        <v>287716</v>
      </c>
      <c r="H240" s="629">
        <v>1</v>
      </c>
      <c r="I240" s="629">
        <v>13078</v>
      </c>
      <c r="J240" s="629">
        <v>15</v>
      </c>
      <c r="K240" s="629">
        <v>196170</v>
      </c>
      <c r="L240" s="629">
        <v>0.68181818181818177</v>
      </c>
      <c r="M240" s="629">
        <v>13078</v>
      </c>
      <c r="N240" s="629">
        <v>20</v>
      </c>
      <c r="O240" s="629">
        <v>261560</v>
      </c>
      <c r="P240" s="642">
        <v>0.90909090909090906</v>
      </c>
      <c r="Q240" s="630">
        <v>13078</v>
      </c>
    </row>
    <row r="241" spans="1:17" ht="14.4" customHeight="1" x14ac:dyDescent="0.3">
      <c r="A241" s="625" t="s">
        <v>6667</v>
      </c>
      <c r="B241" s="626" t="s">
        <v>6075</v>
      </c>
      <c r="C241" s="626" t="s">
        <v>5195</v>
      </c>
      <c r="D241" s="626" t="s">
        <v>6755</v>
      </c>
      <c r="E241" s="626" t="s">
        <v>6756</v>
      </c>
      <c r="F241" s="629">
        <v>18</v>
      </c>
      <c r="G241" s="629">
        <v>287766</v>
      </c>
      <c r="H241" s="629">
        <v>1</v>
      </c>
      <c r="I241" s="629">
        <v>15987</v>
      </c>
      <c r="J241" s="629">
        <v>5</v>
      </c>
      <c r="K241" s="629">
        <v>79935</v>
      </c>
      <c r="L241" s="629">
        <v>0.27777777777777779</v>
      </c>
      <c r="M241" s="629">
        <v>15987</v>
      </c>
      <c r="N241" s="629">
        <v>22</v>
      </c>
      <c r="O241" s="629">
        <v>351714</v>
      </c>
      <c r="P241" s="642">
        <v>1.2222222222222223</v>
      </c>
      <c r="Q241" s="630">
        <v>15987</v>
      </c>
    </row>
    <row r="242" spans="1:17" ht="14.4" customHeight="1" x14ac:dyDescent="0.3">
      <c r="A242" s="625" t="s">
        <v>6667</v>
      </c>
      <c r="B242" s="626" t="s">
        <v>6075</v>
      </c>
      <c r="C242" s="626" t="s">
        <v>5195</v>
      </c>
      <c r="D242" s="626" t="s">
        <v>6757</v>
      </c>
      <c r="E242" s="626" t="s">
        <v>6758</v>
      </c>
      <c r="F242" s="629">
        <v>15</v>
      </c>
      <c r="G242" s="629">
        <v>524400</v>
      </c>
      <c r="H242" s="629">
        <v>1</v>
      </c>
      <c r="I242" s="629">
        <v>34960</v>
      </c>
      <c r="J242" s="629">
        <v>5</v>
      </c>
      <c r="K242" s="629">
        <v>174800</v>
      </c>
      <c r="L242" s="629">
        <v>0.33333333333333331</v>
      </c>
      <c r="M242" s="629">
        <v>34960</v>
      </c>
      <c r="N242" s="629">
        <v>22</v>
      </c>
      <c r="O242" s="629">
        <v>769120</v>
      </c>
      <c r="P242" s="642">
        <v>1.4666666666666666</v>
      </c>
      <c r="Q242" s="630">
        <v>34960</v>
      </c>
    </row>
    <row r="243" spans="1:17" ht="14.4" customHeight="1" x14ac:dyDescent="0.3">
      <c r="A243" s="625" t="s">
        <v>6667</v>
      </c>
      <c r="B243" s="626" t="s">
        <v>6075</v>
      </c>
      <c r="C243" s="626" t="s">
        <v>5195</v>
      </c>
      <c r="D243" s="626" t="s">
        <v>6759</v>
      </c>
      <c r="E243" s="626" t="s">
        <v>6760</v>
      </c>
      <c r="F243" s="629"/>
      <c r="G243" s="629"/>
      <c r="H243" s="629"/>
      <c r="I243" s="629"/>
      <c r="J243" s="629"/>
      <c r="K243" s="629"/>
      <c r="L243" s="629"/>
      <c r="M243" s="629"/>
      <c r="N243" s="629">
        <v>1</v>
      </c>
      <c r="O243" s="629">
        <v>893.9</v>
      </c>
      <c r="P243" s="642"/>
      <c r="Q243" s="630">
        <v>893.9</v>
      </c>
    </row>
    <row r="244" spans="1:17" ht="14.4" customHeight="1" x14ac:dyDescent="0.3">
      <c r="A244" s="625" t="s">
        <v>6667</v>
      </c>
      <c r="B244" s="626" t="s">
        <v>6075</v>
      </c>
      <c r="C244" s="626" t="s">
        <v>5195</v>
      </c>
      <c r="D244" s="626" t="s">
        <v>6761</v>
      </c>
      <c r="E244" s="626" t="s">
        <v>6762</v>
      </c>
      <c r="F244" s="629">
        <v>1</v>
      </c>
      <c r="G244" s="629">
        <v>16241.1</v>
      </c>
      <c r="H244" s="629">
        <v>1</v>
      </c>
      <c r="I244" s="629">
        <v>16241.1</v>
      </c>
      <c r="J244" s="629">
        <v>3</v>
      </c>
      <c r="K244" s="629">
        <v>50495.069999999992</v>
      </c>
      <c r="L244" s="629">
        <v>3.1090917487116014</v>
      </c>
      <c r="M244" s="629">
        <v>16831.689999999999</v>
      </c>
      <c r="N244" s="629">
        <v>7</v>
      </c>
      <c r="O244" s="629">
        <v>117821.82999999999</v>
      </c>
      <c r="P244" s="642">
        <v>7.2545474136604042</v>
      </c>
      <c r="Q244" s="630">
        <v>16831.689999999999</v>
      </c>
    </row>
    <row r="245" spans="1:17" ht="14.4" customHeight="1" x14ac:dyDescent="0.3">
      <c r="A245" s="625" t="s">
        <v>6667</v>
      </c>
      <c r="B245" s="626" t="s">
        <v>6075</v>
      </c>
      <c r="C245" s="626" t="s">
        <v>5195</v>
      </c>
      <c r="D245" s="626" t="s">
        <v>6763</v>
      </c>
      <c r="E245" s="626" t="s">
        <v>6764</v>
      </c>
      <c r="F245" s="629"/>
      <c r="G245" s="629"/>
      <c r="H245" s="629"/>
      <c r="I245" s="629"/>
      <c r="J245" s="629">
        <v>2</v>
      </c>
      <c r="K245" s="629">
        <v>21290.02</v>
      </c>
      <c r="L245" s="629"/>
      <c r="M245" s="629">
        <v>10645.01</v>
      </c>
      <c r="N245" s="629"/>
      <c r="O245" s="629"/>
      <c r="P245" s="642"/>
      <c r="Q245" s="630"/>
    </row>
    <row r="246" spans="1:17" ht="14.4" customHeight="1" x14ac:dyDescent="0.3">
      <c r="A246" s="625" t="s">
        <v>6667</v>
      </c>
      <c r="B246" s="626" t="s">
        <v>6075</v>
      </c>
      <c r="C246" s="626" t="s">
        <v>5195</v>
      </c>
      <c r="D246" s="626" t="s">
        <v>6765</v>
      </c>
      <c r="E246" s="626" t="s">
        <v>6766</v>
      </c>
      <c r="F246" s="629">
        <v>3</v>
      </c>
      <c r="G246" s="629">
        <v>19068</v>
      </c>
      <c r="H246" s="629">
        <v>1</v>
      </c>
      <c r="I246" s="629">
        <v>6356</v>
      </c>
      <c r="J246" s="629">
        <v>8</v>
      </c>
      <c r="K246" s="629">
        <v>52234.78</v>
      </c>
      <c r="L246" s="629">
        <v>2.7393947975666038</v>
      </c>
      <c r="M246" s="629">
        <v>6529.3474999999999</v>
      </c>
      <c r="N246" s="629"/>
      <c r="O246" s="629"/>
      <c r="P246" s="642"/>
      <c r="Q246" s="630"/>
    </row>
    <row r="247" spans="1:17" ht="14.4" customHeight="1" x14ac:dyDescent="0.3">
      <c r="A247" s="625" t="s">
        <v>6667</v>
      </c>
      <c r="B247" s="626" t="s">
        <v>6075</v>
      </c>
      <c r="C247" s="626" t="s">
        <v>5195</v>
      </c>
      <c r="D247" s="626" t="s">
        <v>6767</v>
      </c>
      <c r="E247" s="626" t="s">
        <v>6768</v>
      </c>
      <c r="F247" s="629">
        <v>1</v>
      </c>
      <c r="G247" s="629">
        <v>9975</v>
      </c>
      <c r="H247" s="629">
        <v>1</v>
      </c>
      <c r="I247" s="629">
        <v>9975</v>
      </c>
      <c r="J247" s="629"/>
      <c r="K247" s="629"/>
      <c r="L247" s="629"/>
      <c r="M247" s="629"/>
      <c r="N247" s="629"/>
      <c r="O247" s="629"/>
      <c r="P247" s="642"/>
      <c r="Q247" s="630"/>
    </row>
    <row r="248" spans="1:17" ht="14.4" customHeight="1" x14ac:dyDescent="0.3">
      <c r="A248" s="625" t="s">
        <v>6667</v>
      </c>
      <c r="B248" s="626" t="s">
        <v>6075</v>
      </c>
      <c r="C248" s="626" t="s">
        <v>5195</v>
      </c>
      <c r="D248" s="626" t="s">
        <v>6769</v>
      </c>
      <c r="E248" s="626" t="s">
        <v>6770</v>
      </c>
      <c r="F248" s="629"/>
      <c r="G248" s="629"/>
      <c r="H248" s="629"/>
      <c r="I248" s="629"/>
      <c r="J248" s="629"/>
      <c r="K248" s="629"/>
      <c r="L248" s="629"/>
      <c r="M248" s="629"/>
      <c r="N248" s="629">
        <v>3</v>
      </c>
      <c r="O248" s="629">
        <v>242809.19999999998</v>
      </c>
      <c r="P248" s="642"/>
      <c r="Q248" s="630">
        <v>80936.399999999994</v>
      </c>
    </row>
    <row r="249" spans="1:17" ht="14.4" customHeight="1" x14ac:dyDescent="0.3">
      <c r="A249" s="625" t="s">
        <v>6667</v>
      </c>
      <c r="B249" s="626" t="s">
        <v>6075</v>
      </c>
      <c r="C249" s="626" t="s">
        <v>5195</v>
      </c>
      <c r="D249" s="626" t="s">
        <v>6771</v>
      </c>
      <c r="E249" s="626" t="s">
        <v>6772</v>
      </c>
      <c r="F249" s="629">
        <v>1</v>
      </c>
      <c r="G249" s="629">
        <v>10629</v>
      </c>
      <c r="H249" s="629">
        <v>1</v>
      </c>
      <c r="I249" s="629">
        <v>10629</v>
      </c>
      <c r="J249" s="629"/>
      <c r="K249" s="629"/>
      <c r="L249" s="629"/>
      <c r="M249" s="629"/>
      <c r="N249" s="629">
        <v>1</v>
      </c>
      <c r="O249" s="629">
        <v>11015.5</v>
      </c>
      <c r="P249" s="642">
        <v>1.0363627810706557</v>
      </c>
      <c r="Q249" s="630">
        <v>11015.5</v>
      </c>
    </row>
    <row r="250" spans="1:17" ht="14.4" customHeight="1" x14ac:dyDescent="0.3">
      <c r="A250" s="625" t="s">
        <v>6667</v>
      </c>
      <c r="B250" s="626" t="s">
        <v>6075</v>
      </c>
      <c r="C250" s="626" t="s">
        <v>5195</v>
      </c>
      <c r="D250" s="626" t="s">
        <v>6773</v>
      </c>
      <c r="E250" s="626" t="s">
        <v>6774</v>
      </c>
      <c r="F250" s="629">
        <v>1</v>
      </c>
      <c r="G250" s="629">
        <v>1399.8</v>
      </c>
      <c r="H250" s="629">
        <v>1</v>
      </c>
      <c r="I250" s="629">
        <v>1399.8</v>
      </c>
      <c r="J250" s="629"/>
      <c r="K250" s="629"/>
      <c r="L250" s="629"/>
      <c r="M250" s="629"/>
      <c r="N250" s="629"/>
      <c r="O250" s="629"/>
      <c r="P250" s="642"/>
      <c r="Q250" s="630"/>
    </row>
    <row r="251" spans="1:17" ht="14.4" customHeight="1" x14ac:dyDescent="0.3">
      <c r="A251" s="625" t="s">
        <v>6667</v>
      </c>
      <c r="B251" s="626" t="s">
        <v>6075</v>
      </c>
      <c r="C251" s="626" t="s">
        <v>5195</v>
      </c>
      <c r="D251" s="626" t="s">
        <v>6775</v>
      </c>
      <c r="E251" s="626" t="s">
        <v>6776</v>
      </c>
      <c r="F251" s="629"/>
      <c r="G251" s="629"/>
      <c r="H251" s="629"/>
      <c r="I251" s="629"/>
      <c r="J251" s="629">
        <v>1</v>
      </c>
      <c r="K251" s="629">
        <v>511</v>
      </c>
      <c r="L251" s="629"/>
      <c r="M251" s="629">
        <v>511</v>
      </c>
      <c r="N251" s="629"/>
      <c r="O251" s="629"/>
      <c r="P251" s="642"/>
      <c r="Q251" s="630"/>
    </row>
    <row r="252" spans="1:17" ht="14.4" customHeight="1" x14ac:dyDescent="0.3">
      <c r="A252" s="625" t="s">
        <v>6667</v>
      </c>
      <c r="B252" s="626" t="s">
        <v>6075</v>
      </c>
      <c r="C252" s="626" t="s">
        <v>5195</v>
      </c>
      <c r="D252" s="626" t="s">
        <v>6777</v>
      </c>
      <c r="E252" s="626" t="s">
        <v>6778</v>
      </c>
      <c r="F252" s="629"/>
      <c r="G252" s="629"/>
      <c r="H252" s="629"/>
      <c r="I252" s="629"/>
      <c r="J252" s="629"/>
      <c r="K252" s="629"/>
      <c r="L252" s="629"/>
      <c r="M252" s="629"/>
      <c r="N252" s="629">
        <v>7</v>
      </c>
      <c r="O252" s="629">
        <v>30520</v>
      </c>
      <c r="P252" s="642"/>
      <c r="Q252" s="630">
        <v>4360</v>
      </c>
    </row>
    <row r="253" spans="1:17" ht="14.4" customHeight="1" x14ac:dyDescent="0.3">
      <c r="A253" s="625" t="s">
        <v>6667</v>
      </c>
      <c r="B253" s="626" t="s">
        <v>6075</v>
      </c>
      <c r="C253" s="626" t="s">
        <v>5195</v>
      </c>
      <c r="D253" s="626" t="s">
        <v>6779</v>
      </c>
      <c r="E253" s="626" t="s">
        <v>6780</v>
      </c>
      <c r="F253" s="629">
        <v>1</v>
      </c>
      <c r="G253" s="629">
        <v>2218.3000000000002</v>
      </c>
      <c r="H253" s="629">
        <v>1</v>
      </c>
      <c r="I253" s="629">
        <v>2218.3000000000002</v>
      </c>
      <c r="J253" s="629"/>
      <c r="K253" s="629"/>
      <c r="L253" s="629"/>
      <c r="M253" s="629"/>
      <c r="N253" s="629"/>
      <c r="O253" s="629"/>
      <c r="P253" s="642"/>
      <c r="Q253" s="630"/>
    </row>
    <row r="254" spans="1:17" ht="14.4" customHeight="1" x14ac:dyDescent="0.3">
      <c r="A254" s="625" t="s">
        <v>6667</v>
      </c>
      <c r="B254" s="626" t="s">
        <v>6075</v>
      </c>
      <c r="C254" s="626" t="s">
        <v>5097</v>
      </c>
      <c r="D254" s="626" t="s">
        <v>6781</v>
      </c>
      <c r="E254" s="626" t="s">
        <v>6782</v>
      </c>
      <c r="F254" s="629">
        <v>45</v>
      </c>
      <c r="G254" s="629">
        <v>376830</v>
      </c>
      <c r="H254" s="629">
        <v>1</v>
      </c>
      <c r="I254" s="629">
        <v>8374</v>
      </c>
      <c r="J254" s="629">
        <v>44</v>
      </c>
      <c r="K254" s="629">
        <v>368632</v>
      </c>
      <c r="L254" s="629">
        <v>0.9782448318870578</v>
      </c>
      <c r="M254" s="629">
        <v>8378</v>
      </c>
      <c r="N254" s="629">
        <v>60</v>
      </c>
      <c r="O254" s="629">
        <v>503040</v>
      </c>
      <c r="P254" s="642">
        <v>1.3349255632513335</v>
      </c>
      <c r="Q254" s="630">
        <v>8384</v>
      </c>
    </row>
    <row r="255" spans="1:17" ht="14.4" customHeight="1" x14ac:dyDescent="0.3">
      <c r="A255" s="625" t="s">
        <v>6667</v>
      </c>
      <c r="B255" s="626" t="s">
        <v>6075</v>
      </c>
      <c r="C255" s="626" t="s">
        <v>5097</v>
      </c>
      <c r="D255" s="626" t="s">
        <v>6783</v>
      </c>
      <c r="E255" s="626" t="s">
        <v>6784</v>
      </c>
      <c r="F255" s="629">
        <v>2</v>
      </c>
      <c r="G255" s="629">
        <v>646</v>
      </c>
      <c r="H255" s="629">
        <v>1</v>
      </c>
      <c r="I255" s="629">
        <v>323</v>
      </c>
      <c r="J255" s="629">
        <v>1</v>
      </c>
      <c r="K255" s="629">
        <v>325</v>
      </c>
      <c r="L255" s="629">
        <v>0.50309597523219818</v>
      </c>
      <c r="M255" s="629">
        <v>325</v>
      </c>
      <c r="N255" s="629">
        <v>1</v>
      </c>
      <c r="O255" s="629">
        <v>326</v>
      </c>
      <c r="P255" s="642">
        <v>0.50464396284829727</v>
      </c>
      <c r="Q255" s="630">
        <v>326</v>
      </c>
    </row>
    <row r="256" spans="1:17" ht="14.4" customHeight="1" x14ac:dyDescent="0.3">
      <c r="A256" s="625" t="s">
        <v>6667</v>
      </c>
      <c r="B256" s="626" t="s">
        <v>6075</v>
      </c>
      <c r="C256" s="626" t="s">
        <v>5097</v>
      </c>
      <c r="D256" s="626" t="s">
        <v>5694</v>
      </c>
      <c r="E256" s="626" t="s">
        <v>5695</v>
      </c>
      <c r="F256" s="629">
        <v>1</v>
      </c>
      <c r="G256" s="629">
        <v>734</v>
      </c>
      <c r="H256" s="629">
        <v>1</v>
      </c>
      <c r="I256" s="629">
        <v>734</v>
      </c>
      <c r="J256" s="629">
        <v>1</v>
      </c>
      <c r="K256" s="629">
        <v>738</v>
      </c>
      <c r="L256" s="629">
        <v>1.005449591280654</v>
      </c>
      <c r="M256" s="629">
        <v>738</v>
      </c>
      <c r="N256" s="629">
        <v>1</v>
      </c>
      <c r="O256" s="629">
        <v>742</v>
      </c>
      <c r="P256" s="642">
        <v>1.0108991825613078</v>
      </c>
      <c r="Q256" s="630">
        <v>742</v>
      </c>
    </row>
    <row r="257" spans="1:17" ht="14.4" customHeight="1" x14ac:dyDescent="0.3">
      <c r="A257" s="625" t="s">
        <v>6667</v>
      </c>
      <c r="B257" s="626" t="s">
        <v>6075</v>
      </c>
      <c r="C257" s="626" t="s">
        <v>5097</v>
      </c>
      <c r="D257" s="626" t="s">
        <v>6785</v>
      </c>
      <c r="E257" s="626" t="s">
        <v>6786</v>
      </c>
      <c r="F257" s="629">
        <v>8</v>
      </c>
      <c r="G257" s="629">
        <v>1744</v>
      </c>
      <c r="H257" s="629">
        <v>1</v>
      </c>
      <c r="I257" s="629">
        <v>218</v>
      </c>
      <c r="J257" s="629">
        <v>7</v>
      </c>
      <c r="K257" s="629">
        <v>1526</v>
      </c>
      <c r="L257" s="629">
        <v>0.875</v>
      </c>
      <c r="M257" s="629">
        <v>218</v>
      </c>
      <c r="N257" s="629">
        <v>10</v>
      </c>
      <c r="O257" s="629">
        <v>2190</v>
      </c>
      <c r="P257" s="642">
        <v>1.2557339449541285</v>
      </c>
      <c r="Q257" s="630">
        <v>219</v>
      </c>
    </row>
    <row r="258" spans="1:17" ht="14.4" customHeight="1" x14ac:dyDescent="0.3">
      <c r="A258" s="625" t="s">
        <v>6667</v>
      </c>
      <c r="B258" s="626" t="s">
        <v>6075</v>
      </c>
      <c r="C258" s="626" t="s">
        <v>5097</v>
      </c>
      <c r="D258" s="626" t="s">
        <v>6352</v>
      </c>
      <c r="E258" s="626" t="s">
        <v>6353</v>
      </c>
      <c r="F258" s="629">
        <v>2682</v>
      </c>
      <c r="G258" s="629">
        <v>528354</v>
      </c>
      <c r="H258" s="629">
        <v>1</v>
      </c>
      <c r="I258" s="629">
        <v>197</v>
      </c>
      <c r="J258" s="629">
        <v>3224</v>
      </c>
      <c r="K258" s="629">
        <v>635128</v>
      </c>
      <c r="L258" s="629">
        <v>1.2020879940343028</v>
      </c>
      <c r="M258" s="629">
        <v>197</v>
      </c>
      <c r="N258" s="629">
        <v>3148</v>
      </c>
      <c r="O258" s="629">
        <v>623304</v>
      </c>
      <c r="P258" s="642">
        <v>1.1797090586992811</v>
      </c>
      <c r="Q258" s="630">
        <v>198</v>
      </c>
    </row>
    <row r="259" spans="1:17" ht="14.4" customHeight="1" x14ac:dyDescent="0.3">
      <c r="A259" s="625" t="s">
        <v>6667</v>
      </c>
      <c r="B259" s="626" t="s">
        <v>6075</v>
      </c>
      <c r="C259" s="626" t="s">
        <v>5097</v>
      </c>
      <c r="D259" s="626" t="s">
        <v>6787</v>
      </c>
      <c r="E259" s="626" t="s">
        <v>6788</v>
      </c>
      <c r="F259" s="629">
        <v>455</v>
      </c>
      <c r="G259" s="629">
        <v>78260</v>
      </c>
      <c r="H259" s="629">
        <v>1</v>
      </c>
      <c r="I259" s="629">
        <v>172</v>
      </c>
      <c r="J259" s="629">
        <v>372</v>
      </c>
      <c r="K259" s="629">
        <v>63984</v>
      </c>
      <c r="L259" s="629">
        <v>0.81758241758241756</v>
      </c>
      <c r="M259" s="629">
        <v>172</v>
      </c>
      <c r="N259" s="629">
        <v>412</v>
      </c>
      <c r="O259" s="629">
        <v>71276</v>
      </c>
      <c r="P259" s="642">
        <v>0.91075900843342705</v>
      </c>
      <c r="Q259" s="630">
        <v>173</v>
      </c>
    </row>
    <row r="260" spans="1:17" ht="14.4" customHeight="1" x14ac:dyDescent="0.3">
      <c r="A260" s="625" t="s">
        <v>6667</v>
      </c>
      <c r="B260" s="626" t="s">
        <v>6075</v>
      </c>
      <c r="C260" s="626" t="s">
        <v>5097</v>
      </c>
      <c r="D260" s="626" t="s">
        <v>6789</v>
      </c>
      <c r="E260" s="626" t="s">
        <v>6790</v>
      </c>
      <c r="F260" s="629">
        <v>133</v>
      </c>
      <c r="G260" s="629">
        <v>357637</v>
      </c>
      <c r="H260" s="629">
        <v>1</v>
      </c>
      <c r="I260" s="629">
        <v>2689</v>
      </c>
      <c r="J260" s="629">
        <v>110</v>
      </c>
      <c r="K260" s="629">
        <v>296010</v>
      </c>
      <c r="L260" s="629">
        <v>0.82768281805294197</v>
      </c>
      <c r="M260" s="629">
        <v>2691</v>
      </c>
      <c r="N260" s="629">
        <v>78</v>
      </c>
      <c r="O260" s="629">
        <v>209976</v>
      </c>
      <c r="P260" s="642">
        <v>0.58712046013136221</v>
      </c>
      <c r="Q260" s="630">
        <v>2692</v>
      </c>
    </row>
    <row r="261" spans="1:17" ht="14.4" customHeight="1" x14ac:dyDescent="0.3">
      <c r="A261" s="625" t="s">
        <v>6667</v>
      </c>
      <c r="B261" s="626" t="s">
        <v>6075</v>
      </c>
      <c r="C261" s="626" t="s">
        <v>5097</v>
      </c>
      <c r="D261" s="626" t="s">
        <v>6791</v>
      </c>
      <c r="E261" s="626" t="s">
        <v>6792</v>
      </c>
      <c r="F261" s="629">
        <v>270</v>
      </c>
      <c r="G261" s="629">
        <v>1367010</v>
      </c>
      <c r="H261" s="629">
        <v>1</v>
      </c>
      <c r="I261" s="629">
        <v>5063</v>
      </c>
      <c r="J261" s="629">
        <v>296</v>
      </c>
      <c r="K261" s="629">
        <v>1499240</v>
      </c>
      <c r="L261" s="629">
        <v>1.0967293582343949</v>
      </c>
      <c r="M261" s="629">
        <v>5065</v>
      </c>
      <c r="N261" s="629">
        <v>276</v>
      </c>
      <c r="O261" s="629">
        <v>1398768</v>
      </c>
      <c r="P261" s="642">
        <v>1.0232317247130598</v>
      </c>
      <c r="Q261" s="630">
        <v>5068</v>
      </c>
    </row>
    <row r="262" spans="1:17" ht="14.4" customHeight="1" x14ac:dyDescent="0.3">
      <c r="A262" s="625" t="s">
        <v>6667</v>
      </c>
      <c r="B262" s="626" t="s">
        <v>6075</v>
      </c>
      <c r="C262" s="626" t="s">
        <v>5097</v>
      </c>
      <c r="D262" s="626" t="s">
        <v>6793</v>
      </c>
      <c r="E262" s="626" t="s">
        <v>6794</v>
      </c>
      <c r="F262" s="629">
        <v>1</v>
      </c>
      <c r="G262" s="629">
        <v>414</v>
      </c>
      <c r="H262" s="629">
        <v>1</v>
      </c>
      <c r="I262" s="629">
        <v>414</v>
      </c>
      <c r="J262" s="629">
        <v>1</v>
      </c>
      <c r="K262" s="629">
        <v>414</v>
      </c>
      <c r="L262" s="629">
        <v>1</v>
      </c>
      <c r="M262" s="629">
        <v>414</v>
      </c>
      <c r="N262" s="629"/>
      <c r="O262" s="629"/>
      <c r="P262" s="642"/>
      <c r="Q262" s="630"/>
    </row>
    <row r="263" spans="1:17" ht="14.4" customHeight="1" x14ac:dyDescent="0.3">
      <c r="A263" s="625" t="s">
        <v>6667</v>
      </c>
      <c r="B263" s="626" t="s">
        <v>6075</v>
      </c>
      <c r="C263" s="626" t="s">
        <v>5097</v>
      </c>
      <c r="D263" s="626" t="s">
        <v>6795</v>
      </c>
      <c r="E263" s="626" t="s">
        <v>6796</v>
      </c>
      <c r="F263" s="629">
        <v>354</v>
      </c>
      <c r="G263" s="629">
        <v>705168</v>
      </c>
      <c r="H263" s="629">
        <v>1</v>
      </c>
      <c r="I263" s="629">
        <v>1992</v>
      </c>
      <c r="J263" s="629">
        <v>735</v>
      </c>
      <c r="K263" s="629">
        <v>1465590</v>
      </c>
      <c r="L263" s="629">
        <v>2.0783557960656185</v>
      </c>
      <c r="M263" s="629">
        <v>1994</v>
      </c>
      <c r="N263" s="629">
        <v>637</v>
      </c>
      <c r="O263" s="629">
        <v>1271452</v>
      </c>
      <c r="P263" s="642">
        <v>1.8030483515984843</v>
      </c>
      <c r="Q263" s="630">
        <v>1996</v>
      </c>
    </row>
    <row r="264" spans="1:17" ht="14.4" customHeight="1" x14ac:dyDescent="0.3">
      <c r="A264" s="625" t="s">
        <v>6667</v>
      </c>
      <c r="B264" s="626" t="s">
        <v>6075</v>
      </c>
      <c r="C264" s="626" t="s">
        <v>5097</v>
      </c>
      <c r="D264" s="626" t="s">
        <v>6797</v>
      </c>
      <c r="E264" s="626" t="s">
        <v>6798</v>
      </c>
      <c r="F264" s="629"/>
      <c r="G264" s="629"/>
      <c r="H264" s="629"/>
      <c r="I264" s="629"/>
      <c r="J264" s="629">
        <v>1</v>
      </c>
      <c r="K264" s="629">
        <v>5177</v>
      </c>
      <c r="L264" s="629"/>
      <c r="M264" s="629">
        <v>5177</v>
      </c>
      <c r="N264" s="629">
        <v>1</v>
      </c>
      <c r="O264" s="629">
        <v>5180</v>
      </c>
      <c r="P264" s="642"/>
      <c r="Q264" s="630">
        <v>5180</v>
      </c>
    </row>
    <row r="265" spans="1:17" ht="14.4" customHeight="1" x14ac:dyDescent="0.3">
      <c r="A265" s="625" t="s">
        <v>6667</v>
      </c>
      <c r="B265" s="626" t="s">
        <v>6075</v>
      </c>
      <c r="C265" s="626" t="s">
        <v>5097</v>
      </c>
      <c r="D265" s="626" t="s">
        <v>6799</v>
      </c>
      <c r="E265" s="626" t="s">
        <v>6800</v>
      </c>
      <c r="F265" s="629">
        <v>16</v>
      </c>
      <c r="G265" s="629">
        <v>20384</v>
      </c>
      <c r="H265" s="629">
        <v>1</v>
      </c>
      <c r="I265" s="629">
        <v>1274</v>
      </c>
      <c r="J265" s="629">
        <v>31</v>
      </c>
      <c r="K265" s="629">
        <v>39556</v>
      </c>
      <c r="L265" s="629">
        <v>1.9405416012558869</v>
      </c>
      <c r="M265" s="629">
        <v>1276</v>
      </c>
      <c r="N265" s="629">
        <v>12</v>
      </c>
      <c r="O265" s="629">
        <v>15324</v>
      </c>
      <c r="P265" s="642">
        <v>0.75176609105180536</v>
      </c>
      <c r="Q265" s="630">
        <v>1277</v>
      </c>
    </row>
    <row r="266" spans="1:17" ht="14.4" customHeight="1" x14ac:dyDescent="0.3">
      <c r="A266" s="625" t="s">
        <v>6667</v>
      </c>
      <c r="B266" s="626" t="s">
        <v>6075</v>
      </c>
      <c r="C266" s="626" t="s">
        <v>5097</v>
      </c>
      <c r="D266" s="626" t="s">
        <v>6801</v>
      </c>
      <c r="E266" s="626" t="s">
        <v>6802</v>
      </c>
      <c r="F266" s="629">
        <v>87</v>
      </c>
      <c r="G266" s="629">
        <v>161820</v>
      </c>
      <c r="H266" s="629">
        <v>1</v>
      </c>
      <c r="I266" s="629">
        <v>1860</v>
      </c>
      <c r="J266" s="629">
        <v>84</v>
      </c>
      <c r="K266" s="629">
        <v>156408</v>
      </c>
      <c r="L266" s="629">
        <v>0.96655543196143867</v>
      </c>
      <c r="M266" s="629">
        <v>1862</v>
      </c>
      <c r="N266" s="629">
        <v>113</v>
      </c>
      <c r="O266" s="629">
        <v>210632</v>
      </c>
      <c r="P266" s="642">
        <v>1.3016438017550365</v>
      </c>
      <c r="Q266" s="630">
        <v>1864</v>
      </c>
    </row>
    <row r="267" spans="1:17" ht="14.4" customHeight="1" x14ac:dyDescent="0.3">
      <c r="A267" s="625" t="s">
        <v>6667</v>
      </c>
      <c r="B267" s="626" t="s">
        <v>6075</v>
      </c>
      <c r="C267" s="626" t="s">
        <v>5097</v>
      </c>
      <c r="D267" s="626" t="s">
        <v>6803</v>
      </c>
      <c r="E267" s="626" t="s">
        <v>6804</v>
      </c>
      <c r="F267" s="629">
        <v>3</v>
      </c>
      <c r="G267" s="629">
        <v>23466</v>
      </c>
      <c r="H267" s="629">
        <v>1</v>
      </c>
      <c r="I267" s="629">
        <v>7822</v>
      </c>
      <c r="J267" s="629"/>
      <c r="K267" s="629"/>
      <c r="L267" s="629"/>
      <c r="M267" s="629"/>
      <c r="N267" s="629"/>
      <c r="O267" s="629"/>
      <c r="P267" s="642"/>
      <c r="Q267" s="630"/>
    </row>
    <row r="268" spans="1:17" ht="14.4" customHeight="1" x14ac:dyDescent="0.3">
      <c r="A268" s="625" t="s">
        <v>6667</v>
      </c>
      <c r="B268" s="626" t="s">
        <v>6075</v>
      </c>
      <c r="C268" s="626" t="s">
        <v>5097</v>
      </c>
      <c r="D268" s="626" t="s">
        <v>6805</v>
      </c>
      <c r="E268" s="626" t="s">
        <v>6806</v>
      </c>
      <c r="F268" s="629">
        <v>25</v>
      </c>
      <c r="G268" s="629">
        <v>102950</v>
      </c>
      <c r="H268" s="629">
        <v>1</v>
      </c>
      <c r="I268" s="629">
        <v>4118</v>
      </c>
      <c r="J268" s="629">
        <v>25</v>
      </c>
      <c r="K268" s="629">
        <v>103050</v>
      </c>
      <c r="L268" s="629">
        <v>1.0009713453132589</v>
      </c>
      <c r="M268" s="629">
        <v>4122</v>
      </c>
      <c r="N268" s="629">
        <v>31</v>
      </c>
      <c r="O268" s="629">
        <v>127937</v>
      </c>
      <c r="P268" s="642">
        <v>1.2427100534239923</v>
      </c>
      <c r="Q268" s="630">
        <v>4127</v>
      </c>
    </row>
    <row r="269" spans="1:17" ht="14.4" customHeight="1" x14ac:dyDescent="0.3">
      <c r="A269" s="625" t="s">
        <v>6667</v>
      </c>
      <c r="B269" s="626" t="s">
        <v>6075</v>
      </c>
      <c r="C269" s="626" t="s">
        <v>5097</v>
      </c>
      <c r="D269" s="626" t="s">
        <v>6807</v>
      </c>
      <c r="E269" s="626" t="s">
        <v>6808</v>
      </c>
      <c r="F269" s="629">
        <v>9</v>
      </c>
      <c r="G269" s="629">
        <v>10458</v>
      </c>
      <c r="H269" s="629">
        <v>1</v>
      </c>
      <c r="I269" s="629">
        <v>1162</v>
      </c>
      <c r="J269" s="629">
        <v>18</v>
      </c>
      <c r="K269" s="629">
        <v>20934</v>
      </c>
      <c r="L269" s="629">
        <v>2.0017211703958693</v>
      </c>
      <c r="M269" s="629">
        <v>1163</v>
      </c>
      <c r="N269" s="629">
        <v>6</v>
      </c>
      <c r="O269" s="629">
        <v>6984</v>
      </c>
      <c r="P269" s="642">
        <v>0.66781411359724607</v>
      </c>
      <c r="Q269" s="630">
        <v>1164</v>
      </c>
    </row>
    <row r="270" spans="1:17" ht="14.4" customHeight="1" x14ac:dyDescent="0.3">
      <c r="A270" s="625" t="s">
        <v>6667</v>
      </c>
      <c r="B270" s="626" t="s">
        <v>6075</v>
      </c>
      <c r="C270" s="626" t="s">
        <v>5097</v>
      </c>
      <c r="D270" s="626" t="s">
        <v>6809</v>
      </c>
      <c r="E270" s="626" t="s">
        <v>6810</v>
      </c>
      <c r="F270" s="629">
        <v>85</v>
      </c>
      <c r="G270" s="629">
        <v>18360</v>
      </c>
      <c r="H270" s="629">
        <v>1</v>
      </c>
      <c r="I270" s="629">
        <v>216</v>
      </c>
      <c r="J270" s="629">
        <v>48</v>
      </c>
      <c r="K270" s="629">
        <v>10368</v>
      </c>
      <c r="L270" s="629">
        <v>0.56470588235294117</v>
      </c>
      <c r="M270" s="629">
        <v>216</v>
      </c>
      <c r="N270" s="629">
        <v>52</v>
      </c>
      <c r="O270" s="629">
        <v>11284</v>
      </c>
      <c r="P270" s="642">
        <v>0.6145969498910675</v>
      </c>
      <c r="Q270" s="630">
        <v>217</v>
      </c>
    </row>
    <row r="271" spans="1:17" ht="14.4" customHeight="1" x14ac:dyDescent="0.3">
      <c r="A271" s="625" t="s">
        <v>6667</v>
      </c>
      <c r="B271" s="626" t="s">
        <v>6075</v>
      </c>
      <c r="C271" s="626" t="s">
        <v>5097</v>
      </c>
      <c r="D271" s="626" t="s">
        <v>6811</v>
      </c>
      <c r="E271" s="626" t="s">
        <v>6812</v>
      </c>
      <c r="F271" s="629">
        <v>24</v>
      </c>
      <c r="G271" s="629">
        <v>2952</v>
      </c>
      <c r="H271" s="629">
        <v>1</v>
      </c>
      <c r="I271" s="629">
        <v>123</v>
      </c>
      <c r="J271" s="629">
        <v>28</v>
      </c>
      <c r="K271" s="629">
        <v>3472</v>
      </c>
      <c r="L271" s="629">
        <v>1.1761517615176151</v>
      </c>
      <c r="M271" s="629">
        <v>124</v>
      </c>
      <c r="N271" s="629">
        <v>33</v>
      </c>
      <c r="O271" s="629">
        <v>4092</v>
      </c>
      <c r="P271" s="642">
        <v>1.3861788617886179</v>
      </c>
      <c r="Q271" s="630">
        <v>124</v>
      </c>
    </row>
    <row r="272" spans="1:17" ht="14.4" customHeight="1" x14ac:dyDescent="0.3">
      <c r="A272" s="625" t="s">
        <v>6667</v>
      </c>
      <c r="B272" s="626" t="s">
        <v>6075</v>
      </c>
      <c r="C272" s="626" t="s">
        <v>5097</v>
      </c>
      <c r="D272" s="626" t="s">
        <v>6813</v>
      </c>
      <c r="E272" s="626" t="s">
        <v>6814</v>
      </c>
      <c r="F272" s="629"/>
      <c r="G272" s="629"/>
      <c r="H272" s="629"/>
      <c r="I272" s="629"/>
      <c r="J272" s="629">
        <v>2</v>
      </c>
      <c r="K272" s="629">
        <v>622</v>
      </c>
      <c r="L272" s="629"/>
      <c r="M272" s="629">
        <v>311</v>
      </c>
      <c r="N272" s="629"/>
      <c r="O272" s="629"/>
      <c r="P272" s="642"/>
      <c r="Q272" s="630"/>
    </row>
    <row r="273" spans="1:17" ht="14.4" customHeight="1" x14ac:dyDescent="0.3">
      <c r="A273" s="625" t="s">
        <v>6667</v>
      </c>
      <c r="B273" s="626" t="s">
        <v>6075</v>
      </c>
      <c r="C273" s="626" t="s">
        <v>5097</v>
      </c>
      <c r="D273" s="626" t="s">
        <v>6815</v>
      </c>
      <c r="E273" s="626" t="s">
        <v>6816</v>
      </c>
      <c r="F273" s="629">
        <v>111</v>
      </c>
      <c r="G273" s="629">
        <v>234654</v>
      </c>
      <c r="H273" s="629">
        <v>1</v>
      </c>
      <c r="I273" s="629">
        <v>2114</v>
      </c>
      <c r="J273" s="629">
        <v>114</v>
      </c>
      <c r="K273" s="629">
        <v>241224</v>
      </c>
      <c r="L273" s="629">
        <v>1.0279986703827764</v>
      </c>
      <c r="M273" s="629">
        <v>2116</v>
      </c>
      <c r="N273" s="629">
        <v>240</v>
      </c>
      <c r="O273" s="629">
        <v>508320</v>
      </c>
      <c r="P273" s="642">
        <v>2.1662532920811066</v>
      </c>
      <c r="Q273" s="630">
        <v>2118</v>
      </c>
    </row>
    <row r="274" spans="1:17" ht="14.4" customHeight="1" x14ac:dyDescent="0.3">
      <c r="A274" s="625" t="s">
        <v>6667</v>
      </c>
      <c r="B274" s="626" t="s">
        <v>6075</v>
      </c>
      <c r="C274" s="626" t="s">
        <v>5097</v>
      </c>
      <c r="D274" s="626" t="s">
        <v>6817</v>
      </c>
      <c r="E274" s="626" t="s">
        <v>6818</v>
      </c>
      <c r="F274" s="629">
        <v>16</v>
      </c>
      <c r="G274" s="629">
        <v>2384</v>
      </c>
      <c r="H274" s="629">
        <v>1</v>
      </c>
      <c r="I274" s="629">
        <v>149</v>
      </c>
      <c r="J274" s="629">
        <v>12</v>
      </c>
      <c r="K274" s="629">
        <v>1788</v>
      </c>
      <c r="L274" s="629">
        <v>0.75</v>
      </c>
      <c r="M274" s="629">
        <v>149</v>
      </c>
      <c r="N274" s="629">
        <v>6</v>
      </c>
      <c r="O274" s="629">
        <v>900</v>
      </c>
      <c r="P274" s="642">
        <v>0.37751677852348992</v>
      </c>
      <c r="Q274" s="630">
        <v>150</v>
      </c>
    </row>
    <row r="275" spans="1:17" ht="14.4" customHeight="1" x14ac:dyDescent="0.3">
      <c r="A275" s="625" t="s">
        <v>6667</v>
      </c>
      <c r="B275" s="626" t="s">
        <v>6075</v>
      </c>
      <c r="C275" s="626" t="s">
        <v>5097</v>
      </c>
      <c r="D275" s="626" t="s">
        <v>6819</v>
      </c>
      <c r="E275" s="626" t="s">
        <v>6820</v>
      </c>
      <c r="F275" s="629">
        <v>11</v>
      </c>
      <c r="G275" s="629">
        <v>2112</v>
      </c>
      <c r="H275" s="629">
        <v>1</v>
      </c>
      <c r="I275" s="629">
        <v>192</v>
      </c>
      <c r="J275" s="629">
        <v>20</v>
      </c>
      <c r="K275" s="629">
        <v>3840</v>
      </c>
      <c r="L275" s="629">
        <v>1.8181818181818181</v>
      </c>
      <c r="M275" s="629">
        <v>192</v>
      </c>
      <c r="N275" s="629">
        <v>24</v>
      </c>
      <c r="O275" s="629">
        <v>4632</v>
      </c>
      <c r="P275" s="642">
        <v>2.1931818181818183</v>
      </c>
      <c r="Q275" s="630">
        <v>193</v>
      </c>
    </row>
    <row r="276" spans="1:17" ht="14.4" customHeight="1" x14ac:dyDescent="0.3">
      <c r="A276" s="625" t="s">
        <v>6667</v>
      </c>
      <c r="B276" s="626" t="s">
        <v>6075</v>
      </c>
      <c r="C276" s="626" t="s">
        <v>5097</v>
      </c>
      <c r="D276" s="626" t="s">
        <v>6821</v>
      </c>
      <c r="E276" s="626" t="s">
        <v>6822</v>
      </c>
      <c r="F276" s="629">
        <v>9</v>
      </c>
      <c r="G276" s="629">
        <v>1836</v>
      </c>
      <c r="H276" s="629">
        <v>1</v>
      </c>
      <c r="I276" s="629">
        <v>204</v>
      </c>
      <c r="J276" s="629">
        <v>7</v>
      </c>
      <c r="K276" s="629">
        <v>1428</v>
      </c>
      <c r="L276" s="629">
        <v>0.77777777777777779</v>
      </c>
      <c r="M276" s="629">
        <v>204</v>
      </c>
      <c r="N276" s="629">
        <v>5</v>
      </c>
      <c r="O276" s="629">
        <v>1025</v>
      </c>
      <c r="P276" s="642">
        <v>0.55827886710239649</v>
      </c>
      <c r="Q276" s="630">
        <v>205</v>
      </c>
    </row>
    <row r="277" spans="1:17" ht="14.4" customHeight="1" x14ac:dyDescent="0.3">
      <c r="A277" s="625" t="s">
        <v>6667</v>
      </c>
      <c r="B277" s="626" t="s">
        <v>6075</v>
      </c>
      <c r="C277" s="626" t="s">
        <v>5097</v>
      </c>
      <c r="D277" s="626" t="s">
        <v>6823</v>
      </c>
      <c r="E277" s="626" t="s">
        <v>6824</v>
      </c>
      <c r="F277" s="629">
        <v>1025</v>
      </c>
      <c r="G277" s="629">
        <v>185525</v>
      </c>
      <c r="H277" s="629">
        <v>1</v>
      </c>
      <c r="I277" s="629">
        <v>181</v>
      </c>
      <c r="J277" s="629">
        <v>866</v>
      </c>
      <c r="K277" s="629">
        <v>156746</v>
      </c>
      <c r="L277" s="629">
        <v>0.84487804878048778</v>
      </c>
      <c r="M277" s="629">
        <v>181</v>
      </c>
      <c r="N277" s="629">
        <v>754</v>
      </c>
      <c r="O277" s="629">
        <v>137228</v>
      </c>
      <c r="P277" s="642">
        <v>0.73967389839644249</v>
      </c>
      <c r="Q277" s="630">
        <v>182</v>
      </c>
    </row>
    <row r="278" spans="1:17" ht="14.4" customHeight="1" x14ac:dyDescent="0.3">
      <c r="A278" s="625" t="s">
        <v>6667</v>
      </c>
      <c r="B278" s="626" t="s">
        <v>6075</v>
      </c>
      <c r="C278" s="626" t="s">
        <v>5097</v>
      </c>
      <c r="D278" s="626" t="s">
        <v>6825</v>
      </c>
      <c r="E278" s="626" t="s">
        <v>6802</v>
      </c>
      <c r="F278" s="629">
        <v>81</v>
      </c>
      <c r="G278" s="629">
        <v>308529</v>
      </c>
      <c r="H278" s="629">
        <v>1</v>
      </c>
      <c r="I278" s="629">
        <v>3809</v>
      </c>
      <c r="J278" s="629">
        <v>80</v>
      </c>
      <c r="K278" s="629">
        <v>304880</v>
      </c>
      <c r="L278" s="629">
        <v>0.98817291081227376</v>
      </c>
      <c r="M278" s="629">
        <v>3811</v>
      </c>
      <c r="N278" s="629">
        <v>109</v>
      </c>
      <c r="O278" s="629">
        <v>415835</v>
      </c>
      <c r="P278" s="642">
        <v>1.3477987482538107</v>
      </c>
      <c r="Q278" s="630">
        <v>3815</v>
      </c>
    </row>
    <row r="279" spans="1:17" ht="14.4" customHeight="1" x14ac:dyDescent="0.3">
      <c r="A279" s="625" t="s">
        <v>6667</v>
      </c>
      <c r="B279" s="626" t="s">
        <v>6075</v>
      </c>
      <c r="C279" s="626" t="s">
        <v>5097</v>
      </c>
      <c r="D279" s="626" t="s">
        <v>6826</v>
      </c>
      <c r="E279" s="626" t="s">
        <v>6827</v>
      </c>
      <c r="F279" s="629">
        <v>428</v>
      </c>
      <c r="G279" s="629">
        <v>445976</v>
      </c>
      <c r="H279" s="629">
        <v>1</v>
      </c>
      <c r="I279" s="629">
        <v>1042</v>
      </c>
      <c r="J279" s="629"/>
      <c r="K279" s="629"/>
      <c r="L279" s="629"/>
      <c r="M279" s="629"/>
      <c r="N279" s="629"/>
      <c r="O279" s="629"/>
      <c r="P279" s="642"/>
      <c r="Q279" s="630"/>
    </row>
    <row r="280" spans="1:17" ht="14.4" customHeight="1" x14ac:dyDescent="0.3">
      <c r="A280" s="625" t="s">
        <v>6667</v>
      </c>
      <c r="B280" s="626" t="s">
        <v>6075</v>
      </c>
      <c r="C280" s="626" t="s">
        <v>5097</v>
      </c>
      <c r="D280" s="626" t="s">
        <v>6828</v>
      </c>
      <c r="E280" s="626" t="s">
        <v>6829</v>
      </c>
      <c r="F280" s="629"/>
      <c r="G280" s="629"/>
      <c r="H280" s="629"/>
      <c r="I280" s="629"/>
      <c r="J280" s="629">
        <v>1</v>
      </c>
      <c r="K280" s="629">
        <v>608</v>
      </c>
      <c r="L280" s="629"/>
      <c r="M280" s="629">
        <v>608</v>
      </c>
      <c r="N280" s="629"/>
      <c r="O280" s="629"/>
      <c r="P280" s="642"/>
      <c r="Q280" s="630"/>
    </row>
    <row r="281" spans="1:17" ht="14.4" customHeight="1" x14ac:dyDescent="0.3">
      <c r="A281" s="625" t="s">
        <v>6667</v>
      </c>
      <c r="B281" s="626" t="s">
        <v>6075</v>
      </c>
      <c r="C281" s="626" t="s">
        <v>5097</v>
      </c>
      <c r="D281" s="626" t="s">
        <v>6830</v>
      </c>
      <c r="E281" s="626" t="s">
        <v>6831</v>
      </c>
      <c r="F281" s="629">
        <v>420</v>
      </c>
      <c r="G281" s="629">
        <v>62580</v>
      </c>
      <c r="H281" s="629">
        <v>1</v>
      </c>
      <c r="I281" s="629">
        <v>149</v>
      </c>
      <c r="J281" s="629">
        <v>399</v>
      </c>
      <c r="K281" s="629">
        <v>59451</v>
      </c>
      <c r="L281" s="629">
        <v>0.95</v>
      </c>
      <c r="M281" s="629">
        <v>149</v>
      </c>
      <c r="N281" s="629">
        <v>387</v>
      </c>
      <c r="O281" s="629">
        <v>58050</v>
      </c>
      <c r="P281" s="642">
        <v>0.92761265580057528</v>
      </c>
      <c r="Q281" s="630">
        <v>150</v>
      </c>
    </row>
    <row r="282" spans="1:17" ht="14.4" customHeight="1" x14ac:dyDescent="0.3">
      <c r="A282" s="625" t="s">
        <v>6667</v>
      </c>
      <c r="B282" s="626" t="s">
        <v>6075</v>
      </c>
      <c r="C282" s="626" t="s">
        <v>5097</v>
      </c>
      <c r="D282" s="626" t="s">
        <v>6832</v>
      </c>
      <c r="E282" s="626" t="s">
        <v>6833</v>
      </c>
      <c r="F282" s="629">
        <v>18</v>
      </c>
      <c r="G282" s="629">
        <v>2826</v>
      </c>
      <c r="H282" s="629">
        <v>1</v>
      </c>
      <c r="I282" s="629">
        <v>157</v>
      </c>
      <c r="J282" s="629">
        <v>10</v>
      </c>
      <c r="K282" s="629">
        <v>1570</v>
      </c>
      <c r="L282" s="629">
        <v>0.55555555555555558</v>
      </c>
      <c r="M282" s="629">
        <v>157</v>
      </c>
      <c r="N282" s="629">
        <v>18</v>
      </c>
      <c r="O282" s="629">
        <v>2844</v>
      </c>
      <c r="P282" s="642">
        <v>1.0063694267515924</v>
      </c>
      <c r="Q282" s="630">
        <v>158</v>
      </c>
    </row>
    <row r="283" spans="1:17" ht="14.4" customHeight="1" x14ac:dyDescent="0.3">
      <c r="A283" s="625" t="s">
        <v>6667</v>
      </c>
      <c r="B283" s="626" t="s">
        <v>6075</v>
      </c>
      <c r="C283" s="626" t="s">
        <v>5097</v>
      </c>
      <c r="D283" s="626" t="s">
        <v>6834</v>
      </c>
      <c r="E283" s="626" t="s">
        <v>6835</v>
      </c>
      <c r="F283" s="629">
        <v>23</v>
      </c>
      <c r="G283" s="629">
        <v>4968</v>
      </c>
      <c r="H283" s="629">
        <v>1</v>
      </c>
      <c r="I283" s="629">
        <v>216</v>
      </c>
      <c r="J283" s="629">
        <v>7</v>
      </c>
      <c r="K283" s="629">
        <v>1512</v>
      </c>
      <c r="L283" s="629">
        <v>0.30434782608695654</v>
      </c>
      <c r="M283" s="629">
        <v>216</v>
      </c>
      <c r="N283" s="629">
        <v>15</v>
      </c>
      <c r="O283" s="629">
        <v>3255</v>
      </c>
      <c r="P283" s="642">
        <v>0.65519323671497587</v>
      </c>
      <c r="Q283" s="630">
        <v>217</v>
      </c>
    </row>
    <row r="284" spans="1:17" ht="14.4" customHeight="1" x14ac:dyDescent="0.3">
      <c r="A284" s="625" t="s">
        <v>6667</v>
      </c>
      <c r="B284" s="626" t="s">
        <v>6075</v>
      </c>
      <c r="C284" s="626" t="s">
        <v>5097</v>
      </c>
      <c r="D284" s="626" t="s">
        <v>6836</v>
      </c>
      <c r="E284" s="626" t="s">
        <v>6837</v>
      </c>
      <c r="F284" s="629">
        <v>3</v>
      </c>
      <c r="G284" s="629">
        <v>471</v>
      </c>
      <c r="H284" s="629">
        <v>1</v>
      </c>
      <c r="I284" s="629">
        <v>157</v>
      </c>
      <c r="J284" s="629">
        <v>2</v>
      </c>
      <c r="K284" s="629">
        <v>314</v>
      </c>
      <c r="L284" s="629">
        <v>0.66666666666666663</v>
      </c>
      <c r="M284" s="629">
        <v>157</v>
      </c>
      <c r="N284" s="629">
        <v>4</v>
      </c>
      <c r="O284" s="629">
        <v>632</v>
      </c>
      <c r="P284" s="642">
        <v>1.3418259023354564</v>
      </c>
      <c r="Q284" s="630">
        <v>158</v>
      </c>
    </row>
    <row r="285" spans="1:17" ht="14.4" customHeight="1" x14ac:dyDescent="0.3">
      <c r="A285" s="625" t="s">
        <v>6667</v>
      </c>
      <c r="B285" s="626" t="s">
        <v>6075</v>
      </c>
      <c r="C285" s="626" t="s">
        <v>5097</v>
      </c>
      <c r="D285" s="626" t="s">
        <v>6838</v>
      </c>
      <c r="E285" s="626" t="s">
        <v>6839</v>
      </c>
      <c r="F285" s="629">
        <v>1</v>
      </c>
      <c r="G285" s="629">
        <v>151</v>
      </c>
      <c r="H285" s="629">
        <v>1</v>
      </c>
      <c r="I285" s="629">
        <v>151</v>
      </c>
      <c r="J285" s="629"/>
      <c r="K285" s="629"/>
      <c r="L285" s="629"/>
      <c r="M285" s="629"/>
      <c r="N285" s="629"/>
      <c r="O285" s="629"/>
      <c r="P285" s="642"/>
      <c r="Q285" s="630"/>
    </row>
    <row r="286" spans="1:17" ht="14.4" customHeight="1" x14ac:dyDescent="0.3">
      <c r="A286" s="625" t="s">
        <v>6667</v>
      </c>
      <c r="B286" s="626" t="s">
        <v>6075</v>
      </c>
      <c r="C286" s="626" t="s">
        <v>5097</v>
      </c>
      <c r="D286" s="626" t="s">
        <v>6840</v>
      </c>
      <c r="E286" s="626" t="s">
        <v>6841</v>
      </c>
      <c r="F286" s="629">
        <v>7</v>
      </c>
      <c r="G286" s="629">
        <v>38521</v>
      </c>
      <c r="H286" s="629">
        <v>1</v>
      </c>
      <c r="I286" s="629">
        <v>5503</v>
      </c>
      <c r="J286" s="629">
        <v>7</v>
      </c>
      <c r="K286" s="629">
        <v>38535</v>
      </c>
      <c r="L286" s="629">
        <v>1.0003634381246593</v>
      </c>
      <c r="M286" s="629">
        <v>5505</v>
      </c>
      <c r="N286" s="629">
        <v>3</v>
      </c>
      <c r="O286" s="629">
        <v>16524</v>
      </c>
      <c r="P286" s="642">
        <v>0.42896082656213497</v>
      </c>
      <c r="Q286" s="630">
        <v>5508</v>
      </c>
    </row>
    <row r="287" spans="1:17" ht="14.4" customHeight="1" x14ac:dyDescent="0.3">
      <c r="A287" s="625" t="s">
        <v>6667</v>
      </c>
      <c r="B287" s="626" t="s">
        <v>6075</v>
      </c>
      <c r="C287" s="626" t="s">
        <v>5097</v>
      </c>
      <c r="D287" s="626" t="s">
        <v>6842</v>
      </c>
      <c r="E287" s="626" t="s">
        <v>6843</v>
      </c>
      <c r="F287" s="629">
        <v>1</v>
      </c>
      <c r="G287" s="629">
        <v>1984</v>
      </c>
      <c r="H287" s="629">
        <v>1</v>
      </c>
      <c r="I287" s="629">
        <v>1984</v>
      </c>
      <c r="J287" s="629"/>
      <c r="K287" s="629"/>
      <c r="L287" s="629"/>
      <c r="M287" s="629"/>
      <c r="N287" s="629"/>
      <c r="O287" s="629"/>
      <c r="P287" s="642"/>
      <c r="Q287" s="630"/>
    </row>
    <row r="288" spans="1:17" ht="14.4" customHeight="1" x14ac:dyDescent="0.3">
      <c r="A288" s="625" t="s">
        <v>6667</v>
      </c>
      <c r="B288" s="626" t="s">
        <v>6075</v>
      </c>
      <c r="C288" s="626" t="s">
        <v>5097</v>
      </c>
      <c r="D288" s="626" t="s">
        <v>6844</v>
      </c>
      <c r="E288" s="626" t="s">
        <v>6845</v>
      </c>
      <c r="F288" s="629">
        <v>1</v>
      </c>
      <c r="G288" s="629">
        <v>2072</v>
      </c>
      <c r="H288" s="629">
        <v>1</v>
      </c>
      <c r="I288" s="629">
        <v>2072</v>
      </c>
      <c r="J288" s="629"/>
      <c r="K288" s="629"/>
      <c r="L288" s="629"/>
      <c r="M288" s="629"/>
      <c r="N288" s="629">
        <v>2</v>
      </c>
      <c r="O288" s="629">
        <v>4152</v>
      </c>
      <c r="P288" s="642">
        <v>2.0038610038610041</v>
      </c>
      <c r="Q288" s="630">
        <v>2076</v>
      </c>
    </row>
    <row r="289" spans="1:17" ht="14.4" customHeight="1" x14ac:dyDescent="0.3">
      <c r="A289" s="625" t="s">
        <v>6846</v>
      </c>
      <c r="B289" s="626" t="s">
        <v>6847</v>
      </c>
      <c r="C289" s="626" t="s">
        <v>5097</v>
      </c>
      <c r="D289" s="626" t="s">
        <v>6848</v>
      </c>
      <c r="E289" s="626" t="s">
        <v>6849</v>
      </c>
      <c r="F289" s="629">
        <v>426</v>
      </c>
      <c r="G289" s="629">
        <v>123966</v>
      </c>
      <c r="H289" s="629">
        <v>1</v>
      </c>
      <c r="I289" s="629">
        <v>291</v>
      </c>
      <c r="J289" s="629">
        <v>410</v>
      </c>
      <c r="K289" s="629">
        <v>119310</v>
      </c>
      <c r="L289" s="629">
        <v>0.96244131455399062</v>
      </c>
      <c r="M289" s="629">
        <v>291</v>
      </c>
      <c r="N289" s="629">
        <v>532</v>
      </c>
      <c r="O289" s="629">
        <v>155344</v>
      </c>
      <c r="P289" s="642">
        <v>1.2531177903618733</v>
      </c>
      <c r="Q289" s="630">
        <v>292</v>
      </c>
    </row>
    <row r="290" spans="1:17" ht="14.4" customHeight="1" x14ac:dyDescent="0.3">
      <c r="A290" s="625" t="s">
        <v>6846</v>
      </c>
      <c r="B290" s="626" t="s">
        <v>6847</v>
      </c>
      <c r="C290" s="626" t="s">
        <v>5097</v>
      </c>
      <c r="D290" s="626" t="s">
        <v>6850</v>
      </c>
      <c r="E290" s="626" t="s">
        <v>6851</v>
      </c>
      <c r="F290" s="629">
        <v>562</v>
      </c>
      <c r="G290" s="629">
        <v>74746</v>
      </c>
      <c r="H290" s="629">
        <v>1</v>
      </c>
      <c r="I290" s="629">
        <v>133</v>
      </c>
      <c r="J290" s="629">
        <v>523</v>
      </c>
      <c r="K290" s="629">
        <v>69559</v>
      </c>
      <c r="L290" s="629">
        <v>0.93060498220640564</v>
      </c>
      <c r="M290" s="629">
        <v>133</v>
      </c>
      <c r="N290" s="629">
        <v>567</v>
      </c>
      <c r="O290" s="629">
        <v>75978</v>
      </c>
      <c r="P290" s="642">
        <v>1.0164824873571829</v>
      </c>
      <c r="Q290" s="630">
        <v>134</v>
      </c>
    </row>
    <row r="291" spans="1:17" ht="14.4" customHeight="1" x14ac:dyDescent="0.3">
      <c r="A291" s="625" t="s">
        <v>6846</v>
      </c>
      <c r="B291" s="626" t="s">
        <v>6847</v>
      </c>
      <c r="C291" s="626" t="s">
        <v>5097</v>
      </c>
      <c r="D291" s="626" t="s">
        <v>6852</v>
      </c>
      <c r="E291" s="626" t="s">
        <v>6853</v>
      </c>
      <c r="F291" s="629">
        <v>484</v>
      </c>
      <c r="G291" s="629">
        <v>76956</v>
      </c>
      <c r="H291" s="629">
        <v>1</v>
      </c>
      <c r="I291" s="629">
        <v>159</v>
      </c>
      <c r="J291" s="629">
        <v>465</v>
      </c>
      <c r="K291" s="629">
        <v>73935</v>
      </c>
      <c r="L291" s="629">
        <v>0.96074380165289253</v>
      </c>
      <c r="M291" s="629">
        <v>159</v>
      </c>
      <c r="N291" s="629">
        <v>511</v>
      </c>
      <c r="O291" s="629">
        <v>81760</v>
      </c>
      <c r="P291" s="642">
        <v>1.062425281979313</v>
      </c>
      <c r="Q291" s="630">
        <v>160</v>
      </c>
    </row>
    <row r="292" spans="1:17" ht="14.4" customHeight="1" x14ac:dyDescent="0.3">
      <c r="A292" s="625" t="s">
        <v>6846</v>
      </c>
      <c r="B292" s="626" t="s">
        <v>6847</v>
      </c>
      <c r="C292" s="626" t="s">
        <v>5097</v>
      </c>
      <c r="D292" s="626" t="s">
        <v>6854</v>
      </c>
      <c r="E292" s="626" t="s">
        <v>6855</v>
      </c>
      <c r="F292" s="629">
        <v>215</v>
      </c>
      <c r="G292" s="629">
        <v>30100</v>
      </c>
      <c r="H292" s="629">
        <v>1</v>
      </c>
      <c r="I292" s="629">
        <v>140</v>
      </c>
      <c r="J292" s="629">
        <v>200</v>
      </c>
      <c r="K292" s="629">
        <v>28000</v>
      </c>
      <c r="L292" s="629">
        <v>0.93023255813953487</v>
      </c>
      <c r="M292" s="629">
        <v>140</v>
      </c>
      <c r="N292" s="629">
        <v>211</v>
      </c>
      <c r="O292" s="629">
        <v>29751</v>
      </c>
      <c r="P292" s="642">
        <v>0.98840531561461797</v>
      </c>
      <c r="Q292" s="630">
        <v>141</v>
      </c>
    </row>
    <row r="293" spans="1:17" ht="14.4" customHeight="1" x14ac:dyDescent="0.3">
      <c r="A293" s="625" t="s">
        <v>6846</v>
      </c>
      <c r="B293" s="626" t="s">
        <v>6847</v>
      </c>
      <c r="C293" s="626" t="s">
        <v>5097</v>
      </c>
      <c r="D293" s="626" t="s">
        <v>6856</v>
      </c>
      <c r="E293" s="626" t="s">
        <v>6857</v>
      </c>
      <c r="F293" s="629">
        <v>644</v>
      </c>
      <c r="G293" s="629">
        <v>130088</v>
      </c>
      <c r="H293" s="629">
        <v>1</v>
      </c>
      <c r="I293" s="629">
        <v>202</v>
      </c>
      <c r="J293" s="629">
        <v>670</v>
      </c>
      <c r="K293" s="629">
        <v>135340</v>
      </c>
      <c r="L293" s="629">
        <v>1.0403726708074534</v>
      </c>
      <c r="M293" s="629">
        <v>202</v>
      </c>
      <c r="N293" s="629">
        <v>641</v>
      </c>
      <c r="O293" s="629">
        <v>130123</v>
      </c>
      <c r="P293" s="642">
        <v>1.0002690486439949</v>
      </c>
      <c r="Q293" s="630">
        <v>203</v>
      </c>
    </row>
    <row r="294" spans="1:17" ht="14.4" customHeight="1" x14ac:dyDescent="0.3">
      <c r="A294" s="625" t="s">
        <v>6846</v>
      </c>
      <c r="B294" s="626" t="s">
        <v>6847</v>
      </c>
      <c r="C294" s="626" t="s">
        <v>5097</v>
      </c>
      <c r="D294" s="626" t="s">
        <v>6858</v>
      </c>
      <c r="E294" s="626" t="s">
        <v>6859</v>
      </c>
      <c r="F294" s="629">
        <v>17</v>
      </c>
      <c r="G294" s="629">
        <v>2686</v>
      </c>
      <c r="H294" s="629">
        <v>1</v>
      </c>
      <c r="I294" s="629">
        <v>158</v>
      </c>
      <c r="J294" s="629">
        <v>19</v>
      </c>
      <c r="K294" s="629">
        <v>3002</v>
      </c>
      <c r="L294" s="629">
        <v>1.1176470588235294</v>
      </c>
      <c r="M294" s="629">
        <v>158</v>
      </c>
      <c r="N294" s="629">
        <v>24</v>
      </c>
      <c r="O294" s="629">
        <v>3816</v>
      </c>
      <c r="P294" s="642">
        <v>1.4206999255398363</v>
      </c>
      <c r="Q294" s="630">
        <v>159</v>
      </c>
    </row>
    <row r="295" spans="1:17" ht="14.4" customHeight="1" x14ac:dyDescent="0.3">
      <c r="A295" s="625" t="s">
        <v>6846</v>
      </c>
      <c r="B295" s="626" t="s">
        <v>6847</v>
      </c>
      <c r="C295" s="626" t="s">
        <v>5097</v>
      </c>
      <c r="D295" s="626" t="s">
        <v>6860</v>
      </c>
      <c r="E295" s="626" t="s">
        <v>6861</v>
      </c>
      <c r="F295" s="629">
        <v>166</v>
      </c>
      <c r="G295" s="629">
        <v>42994</v>
      </c>
      <c r="H295" s="629">
        <v>1</v>
      </c>
      <c r="I295" s="629">
        <v>259</v>
      </c>
      <c r="J295" s="629">
        <v>174</v>
      </c>
      <c r="K295" s="629">
        <v>45414</v>
      </c>
      <c r="L295" s="629">
        <v>1.0562869237568033</v>
      </c>
      <c r="M295" s="629">
        <v>261</v>
      </c>
      <c r="N295" s="629">
        <v>206</v>
      </c>
      <c r="O295" s="629">
        <v>53972</v>
      </c>
      <c r="P295" s="642">
        <v>1.2553379541331349</v>
      </c>
      <c r="Q295" s="630">
        <v>262</v>
      </c>
    </row>
    <row r="296" spans="1:17" ht="14.4" customHeight="1" x14ac:dyDescent="0.3">
      <c r="A296" s="625" t="s">
        <v>6846</v>
      </c>
      <c r="B296" s="626" t="s">
        <v>6847</v>
      </c>
      <c r="C296" s="626" t="s">
        <v>5097</v>
      </c>
      <c r="D296" s="626" t="s">
        <v>6862</v>
      </c>
      <c r="E296" s="626" t="s">
        <v>6863</v>
      </c>
      <c r="F296" s="629">
        <v>215</v>
      </c>
      <c r="G296" s="629">
        <v>64715</v>
      </c>
      <c r="H296" s="629">
        <v>1</v>
      </c>
      <c r="I296" s="629">
        <v>301</v>
      </c>
      <c r="J296" s="629">
        <v>200</v>
      </c>
      <c r="K296" s="629">
        <v>60400</v>
      </c>
      <c r="L296" s="629">
        <v>0.93332303175461639</v>
      </c>
      <c r="M296" s="629">
        <v>302</v>
      </c>
      <c r="N296" s="629">
        <v>212</v>
      </c>
      <c r="O296" s="629">
        <v>64236</v>
      </c>
      <c r="P296" s="642">
        <v>0.99259831569187973</v>
      </c>
      <c r="Q296" s="630">
        <v>303</v>
      </c>
    </row>
    <row r="297" spans="1:17" ht="14.4" customHeight="1" x14ac:dyDescent="0.3">
      <c r="A297" s="625" t="s">
        <v>6846</v>
      </c>
      <c r="B297" s="626" t="s">
        <v>6847</v>
      </c>
      <c r="C297" s="626" t="s">
        <v>5097</v>
      </c>
      <c r="D297" s="626" t="s">
        <v>6864</v>
      </c>
      <c r="E297" s="626" t="s">
        <v>6855</v>
      </c>
      <c r="F297" s="629">
        <v>562</v>
      </c>
      <c r="G297" s="629">
        <v>43836</v>
      </c>
      <c r="H297" s="629">
        <v>1</v>
      </c>
      <c r="I297" s="629">
        <v>78</v>
      </c>
      <c r="J297" s="629">
        <v>523</v>
      </c>
      <c r="K297" s="629">
        <v>40794</v>
      </c>
      <c r="L297" s="629">
        <v>0.93060498220640564</v>
      </c>
      <c r="M297" s="629">
        <v>78</v>
      </c>
      <c r="N297" s="629">
        <v>567</v>
      </c>
      <c r="O297" s="629">
        <v>44226</v>
      </c>
      <c r="P297" s="642">
        <v>1.0088967971530249</v>
      </c>
      <c r="Q297" s="630">
        <v>78</v>
      </c>
    </row>
    <row r="298" spans="1:17" ht="14.4" customHeight="1" x14ac:dyDescent="0.3">
      <c r="A298" s="625" t="s">
        <v>6846</v>
      </c>
      <c r="B298" s="626" t="s">
        <v>6847</v>
      </c>
      <c r="C298" s="626" t="s">
        <v>5097</v>
      </c>
      <c r="D298" s="626" t="s">
        <v>6865</v>
      </c>
      <c r="E298" s="626" t="s">
        <v>6857</v>
      </c>
      <c r="F298" s="629">
        <v>902</v>
      </c>
      <c r="G298" s="629">
        <v>63140</v>
      </c>
      <c r="H298" s="629">
        <v>1</v>
      </c>
      <c r="I298" s="629">
        <v>70</v>
      </c>
      <c r="J298" s="629">
        <v>828</v>
      </c>
      <c r="K298" s="629">
        <v>57960</v>
      </c>
      <c r="L298" s="629">
        <v>0.91796008869179602</v>
      </c>
      <c r="M298" s="629">
        <v>70</v>
      </c>
      <c r="N298" s="629">
        <v>851</v>
      </c>
      <c r="O298" s="629">
        <v>59570</v>
      </c>
      <c r="P298" s="642">
        <v>0.94345898004434592</v>
      </c>
      <c r="Q298" s="630">
        <v>70</v>
      </c>
    </row>
    <row r="299" spans="1:17" ht="14.4" customHeight="1" x14ac:dyDescent="0.3">
      <c r="A299" s="625" t="s">
        <v>6846</v>
      </c>
      <c r="B299" s="626" t="s">
        <v>6847</v>
      </c>
      <c r="C299" s="626" t="s">
        <v>5097</v>
      </c>
      <c r="D299" s="626" t="s">
        <v>6866</v>
      </c>
      <c r="E299" s="626" t="s">
        <v>6867</v>
      </c>
      <c r="F299" s="629">
        <v>17</v>
      </c>
      <c r="G299" s="629">
        <v>20128</v>
      </c>
      <c r="H299" s="629">
        <v>1</v>
      </c>
      <c r="I299" s="629">
        <v>1184</v>
      </c>
      <c r="J299" s="629">
        <v>16</v>
      </c>
      <c r="K299" s="629">
        <v>18976</v>
      </c>
      <c r="L299" s="629">
        <v>0.94276629570747217</v>
      </c>
      <c r="M299" s="629">
        <v>1186</v>
      </c>
      <c r="N299" s="629">
        <v>25</v>
      </c>
      <c r="O299" s="629">
        <v>29725</v>
      </c>
      <c r="P299" s="642">
        <v>1.4767984896661368</v>
      </c>
      <c r="Q299" s="630">
        <v>1189</v>
      </c>
    </row>
    <row r="300" spans="1:17" ht="14.4" customHeight="1" x14ac:dyDescent="0.3">
      <c r="A300" s="625" t="s">
        <v>6846</v>
      </c>
      <c r="B300" s="626" t="s">
        <v>6847</v>
      </c>
      <c r="C300" s="626" t="s">
        <v>5097</v>
      </c>
      <c r="D300" s="626" t="s">
        <v>6868</v>
      </c>
      <c r="E300" s="626" t="s">
        <v>6869</v>
      </c>
      <c r="F300" s="629">
        <v>18</v>
      </c>
      <c r="G300" s="629">
        <v>1926</v>
      </c>
      <c r="H300" s="629">
        <v>1</v>
      </c>
      <c r="I300" s="629">
        <v>107</v>
      </c>
      <c r="J300" s="629">
        <v>18</v>
      </c>
      <c r="K300" s="629">
        <v>1926</v>
      </c>
      <c r="L300" s="629">
        <v>1</v>
      </c>
      <c r="M300" s="629">
        <v>107</v>
      </c>
      <c r="N300" s="629">
        <v>24</v>
      </c>
      <c r="O300" s="629">
        <v>2592</v>
      </c>
      <c r="P300" s="642">
        <v>1.3457943925233644</v>
      </c>
      <c r="Q300" s="630">
        <v>108</v>
      </c>
    </row>
    <row r="301" spans="1:17" ht="14.4" customHeight="1" x14ac:dyDescent="0.3">
      <c r="A301" s="625" t="s">
        <v>6846</v>
      </c>
      <c r="B301" s="626" t="s">
        <v>6847</v>
      </c>
      <c r="C301" s="626" t="s">
        <v>5097</v>
      </c>
      <c r="D301" s="626" t="s">
        <v>6870</v>
      </c>
      <c r="E301" s="626" t="s">
        <v>6871</v>
      </c>
      <c r="F301" s="629">
        <v>1</v>
      </c>
      <c r="G301" s="629">
        <v>289</v>
      </c>
      <c r="H301" s="629">
        <v>1</v>
      </c>
      <c r="I301" s="629">
        <v>289</v>
      </c>
      <c r="J301" s="629"/>
      <c r="K301" s="629"/>
      <c r="L301" s="629"/>
      <c r="M301" s="629"/>
      <c r="N301" s="629"/>
      <c r="O301" s="629"/>
      <c r="P301" s="642"/>
      <c r="Q301" s="630"/>
    </row>
    <row r="302" spans="1:17" ht="14.4" customHeight="1" x14ac:dyDescent="0.3">
      <c r="A302" s="625" t="s">
        <v>6846</v>
      </c>
      <c r="B302" s="626" t="s">
        <v>6847</v>
      </c>
      <c r="C302" s="626" t="s">
        <v>5097</v>
      </c>
      <c r="D302" s="626" t="s">
        <v>6872</v>
      </c>
      <c r="E302" s="626" t="s">
        <v>6873</v>
      </c>
      <c r="F302" s="629">
        <v>5</v>
      </c>
      <c r="G302" s="629">
        <v>3035</v>
      </c>
      <c r="H302" s="629">
        <v>1</v>
      </c>
      <c r="I302" s="629">
        <v>607</v>
      </c>
      <c r="J302" s="629">
        <v>5</v>
      </c>
      <c r="K302" s="629">
        <v>3045</v>
      </c>
      <c r="L302" s="629">
        <v>1.0032948929159802</v>
      </c>
      <c r="M302" s="629">
        <v>609</v>
      </c>
      <c r="N302" s="629">
        <v>4</v>
      </c>
      <c r="O302" s="629">
        <v>2448</v>
      </c>
      <c r="P302" s="642">
        <v>0.8065897858319605</v>
      </c>
      <c r="Q302" s="630">
        <v>612</v>
      </c>
    </row>
    <row r="303" spans="1:17" ht="14.4" customHeight="1" x14ac:dyDescent="0.3">
      <c r="A303" s="625" t="s">
        <v>6846</v>
      </c>
      <c r="B303" s="626" t="s">
        <v>6847</v>
      </c>
      <c r="C303" s="626" t="s">
        <v>5097</v>
      </c>
      <c r="D303" s="626" t="s">
        <v>6874</v>
      </c>
      <c r="E303" s="626" t="s">
        <v>6875</v>
      </c>
      <c r="F303" s="629">
        <v>1</v>
      </c>
      <c r="G303" s="629">
        <v>316</v>
      </c>
      <c r="H303" s="629">
        <v>1</v>
      </c>
      <c r="I303" s="629">
        <v>316</v>
      </c>
      <c r="J303" s="629">
        <v>1</v>
      </c>
      <c r="K303" s="629">
        <v>318</v>
      </c>
      <c r="L303" s="629">
        <v>1.0063291139240507</v>
      </c>
      <c r="M303" s="629">
        <v>318</v>
      </c>
      <c r="N303" s="629">
        <v>2</v>
      </c>
      <c r="O303" s="629">
        <v>638</v>
      </c>
      <c r="P303" s="642">
        <v>2.018987341772152</v>
      </c>
      <c r="Q303" s="630">
        <v>319</v>
      </c>
    </row>
    <row r="304" spans="1:17" ht="14.4" customHeight="1" x14ac:dyDescent="0.3">
      <c r="A304" s="625" t="s">
        <v>6846</v>
      </c>
      <c r="B304" s="626" t="s">
        <v>6847</v>
      </c>
      <c r="C304" s="626" t="s">
        <v>5097</v>
      </c>
      <c r="D304" s="626" t="s">
        <v>6876</v>
      </c>
      <c r="E304" s="626" t="s">
        <v>6877</v>
      </c>
      <c r="F304" s="629">
        <v>1</v>
      </c>
      <c r="G304" s="629">
        <v>217</v>
      </c>
      <c r="H304" s="629">
        <v>1</v>
      </c>
      <c r="I304" s="629">
        <v>217</v>
      </c>
      <c r="J304" s="629">
        <v>1</v>
      </c>
      <c r="K304" s="629">
        <v>219</v>
      </c>
      <c r="L304" s="629">
        <v>1.0092165898617511</v>
      </c>
      <c r="M304" s="629">
        <v>219</v>
      </c>
      <c r="N304" s="629"/>
      <c r="O304" s="629"/>
      <c r="P304" s="642"/>
      <c r="Q304" s="630"/>
    </row>
    <row r="305" spans="1:17" ht="14.4" customHeight="1" x14ac:dyDescent="0.3">
      <c r="A305" s="625" t="s">
        <v>6846</v>
      </c>
      <c r="B305" s="626" t="s">
        <v>6847</v>
      </c>
      <c r="C305" s="626" t="s">
        <v>5097</v>
      </c>
      <c r="D305" s="626" t="s">
        <v>6878</v>
      </c>
      <c r="E305" s="626" t="s">
        <v>6879</v>
      </c>
      <c r="F305" s="629">
        <v>6</v>
      </c>
      <c r="G305" s="629">
        <v>552</v>
      </c>
      <c r="H305" s="629">
        <v>1</v>
      </c>
      <c r="I305" s="629">
        <v>92</v>
      </c>
      <c r="J305" s="629"/>
      <c r="K305" s="629"/>
      <c r="L305" s="629"/>
      <c r="M305" s="629"/>
      <c r="N305" s="629">
        <v>9</v>
      </c>
      <c r="O305" s="629">
        <v>837</v>
      </c>
      <c r="P305" s="642">
        <v>1.5163043478260869</v>
      </c>
      <c r="Q305" s="630">
        <v>93</v>
      </c>
    </row>
    <row r="306" spans="1:17" ht="14.4" customHeight="1" x14ac:dyDescent="0.3">
      <c r="A306" s="625" t="s">
        <v>6846</v>
      </c>
      <c r="B306" s="626" t="s">
        <v>6847</v>
      </c>
      <c r="C306" s="626" t="s">
        <v>5097</v>
      </c>
      <c r="D306" s="626" t="s">
        <v>6880</v>
      </c>
      <c r="E306" s="626" t="s">
        <v>6881</v>
      </c>
      <c r="F306" s="629"/>
      <c r="G306" s="629"/>
      <c r="H306" s="629"/>
      <c r="I306" s="629"/>
      <c r="J306" s="629">
        <v>1</v>
      </c>
      <c r="K306" s="629">
        <v>215</v>
      </c>
      <c r="L306" s="629"/>
      <c r="M306" s="629">
        <v>215</v>
      </c>
      <c r="N306" s="629"/>
      <c r="O306" s="629"/>
      <c r="P306" s="642"/>
      <c r="Q306" s="630"/>
    </row>
    <row r="307" spans="1:17" ht="14.4" customHeight="1" x14ac:dyDescent="0.3">
      <c r="A307" s="625" t="s">
        <v>6882</v>
      </c>
      <c r="B307" s="626" t="s">
        <v>6883</v>
      </c>
      <c r="C307" s="626" t="s">
        <v>5097</v>
      </c>
      <c r="D307" s="626" t="s">
        <v>6327</v>
      </c>
      <c r="E307" s="626" t="s">
        <v>6328</v>
      </c>
      <c r="F307" s="629"/>
      <c r="G307" s="629"/>
      <c r="H307" s="629"/>
      <c r="I307" s="629"/>
      <c r="J307" s="629">
        <v>3</v>
      </c>
      <c r="K307" s="629">
        <v>3708</v>
      </c>
      <c r="L307" s="629"/>
      <c r="M307" s="629">
        <v>1236</v>
      </c>
      <c r="N307" s="629"/>
      <c r="O307" s="629"/>
      <c r="P307" s="642"/>
      <c r="Q307" s="630"/>
    </row>
    <row r="308" spans="1:17" ht="14.4" customHeight="1" x14ac:dyDescent="0.3">
      <c r="A308" s="625" t="s">
        <v>6882</v>
      </c>
      <c r="B308" s="626" t="s">
        <v>6883</v>
      </c>
      <c r="C308" s="626" t="s">
        <v>5097</v>
      </c>
      <c r="D308" s="626" t="s">
        <v>6337</v>
      </c>
      <c r="E308" s="626" t="s">
        <v>6338</v>
      </c>
      <c r="F308" s="629"/>
      <c r="G308" s="629"/>
      <c r="H308" s="629"/>
      <c r="I308" s="629"/>
      <c r="J308" s="629">
        <v>10</v>
      </c>
      <c r="K308" s="629">
        <v>10000</v>
      </c>
      <c r="L308" s="629"/>
      <c r="M308" s="629">
        <v>1000</v>
      </c>
      <c r="N308" s="629"/>
      <c r="O308" s="629"/>
      <c r="P308" s="642"/>
      <c r="Q308" s="630"/>
    </row>
    <row r="309" spans="1:17" ht="14.4" customHeight="1" x14ac:dyDescent="0.3">
      <c r="A309" s="625" t="s">
        <v>6882</v>
      </c>
      <c r="B309" s="626" t="s">
        <v>6883</v>
      </c>
      <c r="C309" s="626" t="s">
        <v>5097</v>
      </c>
      <c r="D309" s="626" t="s">
        <v>6341</v>
      </c>
      <c r="E309" s="626" t="s">
        <v>6342</v>
      </c>
      <c r="F309" s="629"/>
      <c r="G309" s="629"/>
      <c r="H309" s="629"/>
      <c r="I309" s="629"/>
      <c r="J309" s="629">
        <v>10</v>
      </c>
      <c r="K309" s="629">
        <v>22210</v>
      </c>
      <c r="L309" s="629"/>
      <c r="M309" s="629">
        <v>2221</v>
      </c>
      <c r="N309" s="629"/>
      <c r="O309" s="629"/>
      <c r="P309" s="642"/>
      <c r="Q309" s="630"/>
    </row>
    <row r="310" spans="1:17" ht="14.4" customHeight="1" x14ac:dyDescent="0.3">
      <c r="A310" s="625" t="s">
        <v>6882</v>
      </c>
      <c r="B310" s="626" t="s">
        <v>6883</v>
      </c>
      <c r="C310" s="626" t="s">
        <v>5097</v>
      </c>
      <c r="D310" s="626" t="s">
        <v>6884</v>
      </c>
      <c r="E310" s="626" t="s">
        <v>6885</v>
      </c>
      <c r="F310" s="629"/>
      <c r="G310" s="629"/>
      <c r="H310" s="629"/>
      <c r="I310" s="629"/>
      <c r="J310" s="629"/>
      <c r="K310" s="629"/>
      <c r="L310" s="629"/>
      <c r="M310" s="629"/>
      <c r="N310" s="629">
        <v>1</v>
      </c>
      <c r="O310" s="629">
        <v>664</v>
      </c>
      <c r="P310" s="642"/>
      <c r="Q310" s="630">
        <v>664</v>
      </c>
    </row>
    <row r="311" spans="1:17" ht="14.4" customHeight="1" x14ac:dyDescent="0.3">
      <c r="A311" s="625" t="s">
        <v>6882</v>
      </c>
      <c r="B311" s="626" t="s">
        <v>6883</v>
      </c>
      <c r="C311" s="626" t="s">
        <v>5097</v>
      </c>
      <c r="D311" s="626" t="s">
        <v>6348</v>
      </c>
      <c r="E311" s="626" t="s">
        <v>6349</v>
      </c>
      <c r="F311" s="629">
        <v>4</v>
      </c>
      <c r="G311" s="629">
        <v>1808</v>
      </c>
      <c r="H311" s="629">
        <v>1</v>
      </c>
      <c r="I311" s="629">
        <v>452</v>
      </c>
      <c r="J311" s="629">
        <v>3</v>
      </c>
      <c r="K311" s="629">
        <v>1362</v>
      </c>
      <c r="L311" s="629">
        <v>0.75331858407079644</v>
      </c>
      <c r="M311" s="629">
        <v>454</v>
      </c>
      <c r="N311" s="629">
        <v>4</v>
      </c>
      <c r="O311" s="629">
        <v>1828</v>
      </c>
      <c r="P311" s="642">
        <v>1.0110619469026549</v>
      </c>
      <c r="Q311" s="630">
        <v>457</v>
      </c>
    </row>
    <row r="312" spans="1:17" ht="14.4" customHeight="1" x14ac:dyDescent="0.3">
      <c r="A312" s="625" t="s">
        <v>6882</v>
      </c>
      <c r="B312" s="626" t="s">
        <v>6883</v>
      </c>
      <c r="C312" s="626" t="s">
        <v>5097</v>
      </c>
      <c r="D312" s="626" t="s">
        <v>6350</v>
      </c>
      <c r="E312" s="626" t="s">
        <v>6351</v>
      </c>
      <c r="F312" s="629">
        <v>5</v>
      </c>
      <c r="G312" s="629">
        <v>390</v>
      </c>
      <c r="H312" s="629">
        <v>1</v>
      </c>
      <c r="I312" s="629">
        <v>78</v>
      </c>
      <c r="J312" s="629"/>
      <c r="K312" s="629"/>
      <c r="L312" s="629"/>
      <c r="M312" s="629"/>
      <c r="N312" s="629">
        <v>2</v>
      </c>
      <c r="O312" s="629">
        <v>158</v>
      </c>
      <c r="P312" s="642">
        <v>0.40512820512820513</v>
      </c>
      <c r="Q312" s="630">
        <v>79</v>
      </c>
    </row>
    <row r="313" spans="1:17" ht="14.4" customHeight="1" x14ac:dyDescent="0.3">
      <c r="A313" s="625" t="s">
        <v>6882</v>
      </c>
      <c r="B313" s="626" t="s">
        <v>6883</v>
      </c>
      <c r="C313" s="626" t="s">
        <v>5097</v>
      </c>
      <c r="D313" s="626" t="s">
        <v>6443</v>
      </c>
      <c r="E313" s="626" t="s">
        <v>6444</v>
      </c>
      <c r="F313" s="629">
        <v>5</v>
      </c>
      <c r="G313" s="629">
        <v>180</v>
      </c>
      <c r="H313" s="629">
        <v>1</v>
      </c>
      <c r="I313" s="629">
        <v>36</v>
      </c>
      <c r="J313" s="629">
        <v>3</v>
      </c>
      <c r="K313" s="629">
        <v>108</v>
      </c>
      <c r="L313" s="629">
        <v>0.6</v>
      </c>
      <c r="M313" s="629">
        <v>36</v>
      </c>
      <c r="N313" s="629">
        <v>4</v>
      </c>
      <c r="O313" s="629">
        <v>148</v>
      </c>
      <c r="P313" s="642">
        <v>0.82222222222222219</v>
      </c>
      <c r="Q313" s="630">
        <v>37</v>
      </c>
    </row>
    <row r="314" spans="1:17" ht="14.4" customHeight="1" x14ac:dyDescent="0.3">
      <c r="A314" s="625" t="s">
        <v>6882</v>
      </c>
      <c r="B314" s="626" t="s">
        <v>6883</v>
      </c>
      <c r="C314" s="626" t="s">
        <v>5097</v>
      </c>
      <c r="D314" s="626" t="s">
        <v>6886</v>
      </c>
      <c r="E314" s="626" t="s">
        <v>6887</v>
      </c>
      <c r="F314" s="629">
        <v>3</v>
      </c>
      <c r="G314" s="629">
        <v>321</v>
      </c>
      <c r="H314" s="629">
        <v>1</v>
      </c>
      <c r="I314" s="629">
        <v>107</v>
      </c>
      <c r="J314" s="629">
        <v>3</v>
      </c>
      <c r="K314" s="629">
        <v>321</v>
      </c>
      <c r="L314" s="629">
        <v>1</v>
      </c>
      <c r="M314" s="629">
        <v>107</v>
      </c>
      <c r="N314" s="629">
        <v>4</v>
      </c>
      <c r="O314" s="629">
        <v>432</v>
      </c>
      <c r="P314" s="642">
        <v>1.3457943925233644</v>
      </c>
      <c r="Q314" s="630">
        <v>108</v>
      </c>
    </row>
    <row r="315" spans="1:17" ht="14.4" customHeight="1" x14ac:dyDescent="0.3">
      <c r="A315" s="625" t="s">
        <v>6882</v>
      </c>
      <c r="B315" s="626" t="s">
        <v>6883</v>
      </c>
      <c r="C315" s="626" t="s">
        <v>5097</v>
      </c>
      <c r="D315" s="626" t="s">
        <v>6888</v>
      </c>
      <c r="E315" s="626" t="s">
        <v>6889</v>
      </c>
      <c r="F315" s="629">
        <v>1</v>
      </c>
      <c r="G315" s="629">
        <v>240</v>
      </c>
      <c r="H315" s="629">
        <v>1</v>
      </c>
      <c r="I315" s="629">
        <v>240</v>
      </c>
      <c r="J315" s="629"/>
      <c r="K315" s="629"/>
      <c r="L315" s="629"/>
      <c r="M315" s="629"/>
      <c r="N315" s="629">
        <v>1</v>
      </c>
      <c r="O315" s="629">
        <v>243</v>
      </c>
      <c r="P315" s="642">
        <v>1.0125</v>
      </c>
      <c r="Q315" s="630">
        <v>243</v>
      </c>
    </row>
    <row r="316" spans="1:17" ht="14.4" customHeight="1" x14ac:dyDescent="0.3">
      <c r="A316" s="625" t="s">
        <v>6882</v>
      </c>
      <c r="B316" s="626" t="s">
        <v>6883</v>
      </c>
      <c r="C316" s="626" t="s">
        <v>5097</v>
      </c>
      <c r="D316" s="626" t="s">
        <v>6890</v>
      </c>
      <c r="E316" s="626" t="s">
        <v>6891</v>
      </c>
      <c r="F316" s="629">
        <v>109</v>
      </c>
      <c r="G316" s="629">
        <v>215711</v>
      </c>
      <c r="H316" s="629">
        <v>1</v>
      </c>
      <c r="I316" s="629">
        <v>1979</v>
      </c>
      <c r="J316" s="629">
        <v>131</v>
      </c>
      <c r="K316" s="629">
        <v>260035</v>
      </c>
      <c r="L316" s="629">
        <v>1.2054786264956354</v>
      </c>
      <c r="M316" s="629">
        <v>1985</v>
      </c>
      <c r="N316" s="629">
        <v>151</v>
      </c>
      <c r="O316" s="629">
        <v>300943</v>
      </c>
      <c r="P316" s="642">
        <v>1.395121250191228</v>
      </c>
      <c r="Q316" s="630">
        <v>1993</v>
      </c>
    </row>
    <row r="317" spans="1:17" ht="14.4" customHeight="1" x14ac:dyDescent="0.3">
      <c r="A317" s="625" t="s">
        <v>6882</v>
      </c>
      <c r="B317" s="626" t="s">
        <v>6883</v>
      </c>
      <c r="C317" s="626" t="s">
        <v>5097</v>
      </c>
      <c r="D317" s="626" t="s">
        <v>6892</v>
      </c>
      <c r="E317" s="626" t="s">
        <v>6893</v>
      </c>
      <c r="F317" s="629">
        <v>43</v>
      </c>
      <c r="G317" s="629">
        <v>7095</v>
      </c>
      <c r="H317" s="629">
        <v>1</v>
      </c>
      <c r="I317" s="629">
        <v>165</v>
      </c>
      <c r="J317" s="629">
        <v>59</v>
      </c>
      <c r="K317" s="629">
        <v>9853</v>
      </c>
      <c r="L317" s="629">
        <v>1.3887244538407328</v>
      </c>
      <c r="M317" s="629">
        <v>167</v>
      </c>
      <c r="N317" s="629">
        <v>31</v>
      </c>
      <c r="O317" s="629">
        <v>5208</v>
      </c>
      <c r="P317" s="642">
        <v>0.73403805496828756</v>
      </c>
      <c r="Q317" s="630">
        <v>168</v>
      </c>
    </row>
    <row r="318" spans="1:17" ht="14.4" customHeight="1" x14ac:dyDescent="0.3">
      <c r="A318" s="625" t="s">
        <v>6882</v>
      </c>
      <c r="B318" s="626" t="s">
        <v>6883</v>
      </c>
      <c r="C318" s="626" t="s">
        <v>5097</v>
      </c>
      <c r="D318" s="626" t="s">
        <v>6894</v>
      </c>
      <c r="E318" s="626" t="s">
        <v>6895</v>
      </c>
      <c r="F318" s="629">
        <v>51</v>
      </c>
      <c r="G318" s="629">
        <v>14178</v>
      </c>
      <c r="H318" s="629">
        <v>1</v>
      </c>
      <c r="I318" s="629">
        <v>278</v>
      </c>
      <c r="J318" s="629">
        <v>62</v>
      </c>
      <c r="K318" s="629">
        <v>17360</v>
      </c>
      <c r="L318" s="629">
        <v>1.2244322189307377</v>
      </c>
      <c r="M318" s="629">
        <v>280</v>
      </c>
      <c r="N318" s="629">
        <v>49</v>
      </c>
      <c r="O318" s="629">
        <v>13769</v>
      </c>
      <c r="P318" s="642">
        <v>0.97115248977288759</v>
      </c>
      <c r="Q318" s="630">
        <v>281</v>
      </c>
    </row>
    <row r="319" spans="1:17" ht="14.4" customHeight="1" x14ac:dyDescent="0.3">
      <c r="A319" s="625" t="s">
        <v>6882</v>
      </c>
      <c r="B319" s="626" t="s">
        <v>6883</v>
      </c>
      <c r="C319" s="626" t="s">
        <v>5097</v>
      </c>
      <c r="D319" s="626" t="s">
        <v>6896</v>
      </c>
      <c r="E319" s="626" t="s">
        <v>6897</v>
      </c>
      <c r="F319" s="629">
        <v>462</v>
      </c>
      <c r="G319" s="629">
        <v>74844</v>
      </c>
      <c r="H319" s="629">
        <v>1</v>
      </c>
      <c r="I319" s="629">
        <v>162</v>
      </c>
      <c r="J319" s="629">
        <v>426</v>
      </c>
      <c r="K319" s="629">
        <v>69864</v>
      </c>
      <c r="L319" s="629">
        <v>0.93346160012826684</v>
      </c>
      <c r="M319" s="629">
        <v>164</v>
      </c>
      <c r="N319" s="629">
        <v>382</v>
      </c>
      <c r="O319" s="629">
        <v>63030</v>
      </c>
      <c r="P319" s="642">
        <v>0.8421516754850088</v>
      </c>
      <c r="Q319" s="630">
        <v>165</v>
      </c>
    </row>
    <row r="320" spans="1:17" ht="14.4" customHeight="1" x14ac:dyDescent="0.3">
      <c r="A320" s="625" t="s">
        <v>6882</v>
      </c>
      <c r="B320" s="626" t="s">
        <v>6883</v>
      </c>
      <c r="C320" s="626" t="s">
        <v>5097</v>
      </c>
      <c r="D320" s="626" t="s">
        <v>6898</v>
      </c>
      <c r="E320" s="626" t="s">
        <v>6899</v>
      </c>
      <c r="F320" s="629">
        <v>144</v>
      </c>
      <c r="G320" s="629">
        <v>64944</v>
      </c>
      <c r="H320" s="629">
        <v>1</v>
      </c>
      <c r="I320" s="629">
        <v>451</v>
      </c>
      <c r="J320" s="629">
        <v>164</v>
      </c>
      <c r="K320" s="629">
        <v>74292</v>
      </c>
      <c r="L320" s="629">
        <v>1.143939393939394</v>
      </c>
      <c r="M320" s="629">
        <v>453</v>
      </c>
      <c r="N320" s="629">
        <v>137</v>
      </c>
      <c r="O320" s="629">
        <v>62472</v>
      </c>
      <c r="P320" s="642">
        <v>0.96193643754619362</v>
      </c>
      <c r="Q320" s="630">
        <v>456</v>
      </c>
    </row>
    <row r="321" spans="1:17" ht="14.4" customHeight="1" x14ac:dyDescent="0.3">
      <c r="A321" s="625" t="s">
        <v>6882</v>
      </c>
      <c r="B321" s="626" t="s">
        <v>6883</v>
      </c>
      <c r="C321" s="626" t="s">
        <v>5097</v>
      </c>
      <c r="D321" s="626" t="s">
        <v>6900</v>
      </c>
      <c r="E321" s="626" t="s">
        <v>6901</v>
      </c>
      <c r="F321" s="629"/>
      <c r="G321" s="629"/>
      <c r="H321" s="629"/>
      <c r="I321" s="629"/>
      <c r="J321" s="629">
        <v>1</v>
      </c>
      <c r="K321" s="629">
        <v>2161</v>
      </c>
      <c r="L321" s="629"/>
      <c r="M321" s="629">
        <v>2161</v>
      </c>
      <c r="N321" s="629"/>
      <c r="O321" s="629"/>
      <c r="P321" s="642"/>
      <c r="Q321" s="630"/>
    </row>
    <row r="322" spans="1:17" ht="14.4" customHeight="1" x14ac:dyDescent="0.3">
      <c r="A322" s="625" t="s">
        <v>6882</v>
      </c>
      <c r="B322" s="626" t="s">
        <v>6883</v>
      </c>
      <c r="C322" s="626" t="s">
        <v>5097</v>
      </c>
      <c r="D322" s="626" t="s">
        <v>6902</v>
      </c>
      <c r="E322" s="626" t="s">
        <v>6903</v>
      </c>
      <c r="F322" s="629">
        <v>838</v>
      </c>
      <c r="G322" s="629">
        <v>282406</v>
      </c>
      <c r="H322" s="629">
        <v>1</v>
      </c>
      <c r="I322" s="629">
        <v>337</v>
      </c>
      <c r="J322" s="629">
        <v>1109</v>
      </c>
      <c r="K322" s="629">
        <v>373733</v>
      </c>
      <c r="L322" s="629">
        <v>1.3233890214797137</v>
      </c>
      <c r="M322" s="629">
        <v>337</v>
      </c>
      <c r="N322" s="629">
        <v>780</v>
      </c>
      <c r="O322" s="629">
        <v>263640</v>
      </c>
      <c r="P322" s="642">
        <v>0.93354957047654796</v>
      </c>
      <c r="Q322" s="630">
        <v>338</v>
      </c>
    </row>
    <row r="323" spans="1:17" ht="14.4" customHeight="1" x14ac:dyDescent="0.3">
      <c r="A323" s="625" t="s">
        <v>6882</v>
      </c>
      <c r="B323" s="626" t="s">
        <v>6883</v>
      </c>
      <c r="C323" s="626" t="s">
        <v>5097</v>
      </c>
      <c r="D323" s="626" t="s">
        <v>6904</v>
      </c>
      <c r="E323" s="626" t="s">
        <v>6905</v>
      </c>
      <c r="F323" s="629">
        <v>20</v>
      </c>
      <c r="G323" s="629">
        <v>3160</v>
      </c>
      <c r="H323" s="629">
        <v>1</v>
      </c>
      <c r="I323" s="629">
        <v>158</v>
      </c>
      <c r="J323" s="629">
        <v>29</v>
      </c>
      <c r="K323" s="629">
        <v>4611</v>
      </c>
      <c r="L323" s="629">
        <v>1.4591772151898734</v>
      </c>
      <c r="M323" s="629">
        <v>159</v>
      </c>
      <c r="N323" s="629">
        <v>25</v>
      </c>
      <c r="O323" s="629">
        <v>4000</v>
      </c>
      <c r="P323" s="642">
        <v>1.2658227848101267</v>
      </c>
      <c r="Q323" s="630">
        <v>160</v>
      </c>
    </row>
    <row r="324" spans="1:17" ht="14.4" customHeight="1" x14ac:dyDescent="0.3">
      <c r="A324" s="625" t="s">
        <v>6882</v>
      </c>
      <c r="B324" s="626" t="s">
        <v>6883</v>
      </c>
      <c r="C324" s="626" t="s">
        <v>5097</v>
      </c>
      <c r="D324" s="626" t="s">
        <v>6906</v>
      </c>
      <c r="E324" s="626" t="s">
        <v>6907</v>
      </c>
      <c r="F324" s="629">
        <v>200</v>
      </c>
      <c r="G324" s="629">
        <v>10600</v>
      </c>
      <c r="H324" s="629">
        <v>1</v>
      </c>
      <c r="I324" s="629">
        <v>53</v>
      </c>
      <c r="J324" s="629">
        <v>222</v>
      </c>
      <c r="K324" s="629">
        <v>11766</v>
      </c>
      <c r="L324" s="629">
        <v>1.1100000000000001</v>
      </c>
      <c r="M324" s="629">
        <v>53</v>
      </c>
      <c r="N324" s="629">
        <v>164</v>
      </c>
      <c r="O324" s="629">
        <v>8692</v>
      </c>
      <c r="P324" s="642">
        <v>0.82</v>
      </c>
      <c r="Q324" s="630">
        <v>53</v>
      </c>
    </row>
    <row r="325" spans="1:17" ht="14.4" customHeight="1" x14ac:dyDescent="0.3">
      <c r="A325" s="625" t="s">
        <v>6882</v>
      </c>
      <c r="B325" s="626" t="s">
        <v>6883</v>
      </c>
      <c r="C325" s="626" t="s">
        <v>5097</v>
      </c>
      <c r="D325" s="626" t="s">
        <v>6908</v>
      </c>
      <c r="E325" s="626" t="s">
        <v>6909</v>
      </c>
      <c r="F325" s="629">
        <v>30</v>
      </c>
      <c r="G325" s="629">
        <v>3600</v>
      </c>
      <c r="H325" s="629">
        <v>1</v>
      </c>
      <c r="I325" s="629">
        <v>120</v>
      </c>
      <c r="J325" s="629">
        <v>24</v>
      </c>
      <c r="K325" s="629">
        <v>2880</v>
      </c>
      <c r="L325" s="629">
        <v>0.8</v>
      </c>
      <c r="M325" s="629">
        <v>120</v>
      </c>
      <c r="N325" s="629">
        <v>38</v>
      </c>
      <c r="O325" s="629">
        <v>4598</v>
      </c>
      <c r="P325" s="642">
        <v>1.2772222222222223</v>
      </c>
      <c r="Q325" s="630">
        <v>121</v>
      </c>
    </row>
    <row r="326" spans="1:17" ht="14.4" customHeight="1" x14ac:dyDescent="0.3">
      <c r="A326" s="625" t="s">
        <v>6882</v>
      </c>
      <c r="B326" s="626" t="s">
        <v>6883</v>
      </c>
      <c r="C326" s="626" t="s">
        <v>5097</v>
      </c>
      <c r="D326" s="626" t="s">
        <v>6910</v>
      </c>
      <c r="E326" s="626" t="s">
        <v>6911</v>
      </c>
      <c r="F326" s="629">
        <v>38</v>
      </c>
      <c r="G326" s="629">
        <v>16074</v>
      </c>
      <c r="H326" s="629">
        <v>1</v>
      </c>
      <c r="I326" s="629">
        <v>423</v>
      </c>
      <c r="J326" s="629">
        <v>13</v>
      </c>
      <c r="K326" s="629">
        <v>5525</v>
      </c>
      <c r="L326" s="629">
        <v>0.34372278213263657</v>
      </c>
      <c r="M326" s="629">
        <v>425</v>
      </c>
      <c r="N326" s="629">
        <v>19</v>
      </c>
      <c r="O326" s="629">
        <v>8151</v>
      </c>
      <c r="P326" s="642">
        <v>0.50709219858156029</v>
      </c>
      <c r="Q326" s="630">
        <v>429</v>
      </c>
    </row>
    <row r="327" spans="1:17" ht="14.4" customHeight="1" x14ac:dyDescent="0.3">
      <c r="A327" s="625" t="s">
        <v>6882</v>
      </c>
      <c r="B327" s="626" t="s">
        <v>6883</v>
      </c>
      <c r="C327" s="626" t="s">
        <v>5097</v>
      </c>
      <c r="D327" s="626" t="s">
        <v>6912</v>
      </c>
      <c r="E327" s="626" t="s">
        <v>6913</v>
      </c>
      <c r="F327" s="629"/>
      <c r="G327" s="629"/>
      <c r="H327" s="629"/>
      <c r="I327" s="629"/>
      <c r="J327" s="629">
        <v>1</v>
      </c>
      <c r="K327" s="629">
        <v>434</v>
      </c>
      <c r="L327" s="629"/>
      <c r="M327" s="629">
        <v>434</v>
      </c>
      <c r="N327" s="629">
        <v>2</v>
      </c>
      <c r="O327" s="629">
        <v>870</v>
      </c>
      <c r="P327" s="642"/>
      <c r="Q327" s="630">
        <v>435</v>
      </c>
    </row>
    <row r="328" spans="1:17" ht="14.4" customHeight="1" x14ac:dyDescent="0.3">
      <c r="A328" s="625" t="s">
        <v>6882</v>
      </c>
      <c r="B328" s="626" t="s">
        <v>6883</v>
      </c>
      <c r="C328" s="626" t="s">
        <v>5097</v>
      </c>
      <c r="D328" s="626" t="s">
        <v>6914</v>
      </c>
      <c r="E328" s="626" t="s">
        <v>6915</v>
      </c>
      <c r="F328" s="629">
        <v>3</v>
      </c>
      <c r="G328" s="629">
        <v>342</v>
      </c>
      <c r="H328" s="629">
        <v>1</v>
      </c>
      <c r="I328" s="629">
        <v>114</v>
      </c>
      <c r="J328" s="629">
        <v>6</v>
      </c>
      <c r="K328" s="629">
        <v>690</v>
      </c>
      <c r="L328" s="629">
        <v>2.0175438596491229</v>
      </c>
      <c r="M328" s="629">
        <v>115</v>
      </c>
      <c r="N328" s="629">
        <v>2</v>
      </c>
      <c r="O328" s="629">
        <v>230</v>
      </c>
      <c r="P328" s="642">
        <v>0.67251461988304095</v>
      </c>
      <c r="Q328" s="630">
        <v>115</v>
      </c>
    </row>
    <row r="329" spans="1:17" ht="14.4" customHeight="1" x14ac:dyDescent="0.3">
      <c r="A329" s="625" t="s">
        <v>6882</v>
      </c>
      <c r="B329" s="626" t="s">
        <v>6883</v>
      </c>
      <c r="C329" s="626" t="s">
        <v>5097</v>
      </c>
      <c r="D329" s="626" t="s">
        <v>6916</v>
      </c>
      <c r="E329" s="626" t="s">
        <v>6917</v>
      </c>
      <c r="F329" s="629">
        <v>2</v>
      </c>
      <c r="G329" s="629">
        <v>54</v>
      </c>
      <c r="H329" s="629">
        <v>1</v>
      </c>
      <c r="I329" s="629">
        <v>27</v>
      </c>
      <c r="J329" s="629"/>
      <c r="K329" s="629"/>
      <c r="L329" s="629"/>
      <c r="M329" s="629"/>
      <c r="N329" s="629"/>
      <c r="O329" s="629"/>
      <c r="P329" s="642"/>
      <c r="Q329" s="630"/>
    </row>
    <row r="330" spans="1:17" ht="14.4" customHeight="1" x14ac:dyDescent="0.3">
      <c r="A330" s="625" t="s">
        <v>6882</v>
      </c>
      <c r="B330" s="626" t="s">
        <v>6883</v>
      </c>
      <c r="C330" s="626" t="s">
        <v>5097</v>
      </c>
      <c r="D330" s="626" t="s">
        <v>6918</v>
      </c>
      <c r="E330" s="626" t="s">
        <v>6919</v>
      </c>
      <c r="F330" s="629">
        <v>81</v>
      </c>
      <c r="G330" s="629">
        <v>25191</v>
      </c>
      <c r="H330" s="629">
        <v>1</v>
      </c>
      <c r="I330" s="629">
        <v>311</v>
      </c>
      <c r="J330" s="629">
        <v>65</v>
      </c>
      <c r="K330" s="629">
        <v>20345</v>
      </c>
      <c r="L330" s="629">
        <v>0.80762970902306375</v>
      </c>
      <c r="M330" s="629">
        <v>313</v>
      </c>
      <c r="N330" s="629">
        <v>57</v>
      </c>
      <c r="O330" s="629">
        <v>18012</v>
      </c>
      <c r="P330" s="642">
        <v>0.71501726807193045</v>
      </c>
      <c r="Q330" s="630">
        <v>316</v>
      </c>
    </row>
    <row r="331" spans="1:17" ht="14.4" customHeight="1" x14ac:dyDescent="0.3">
      <c r="A331" s="625" t="s">
        <v>6882</v>
      </c>
      <c r="B331" s="626" t="s">
        <v>6883</v>
      </c>
      <c r="C331" s="626" t="s">
        <v>5097</v>
      </c>
      <c r="D331" s="626" t="s">
        <v>6920</v>
      </c>
      <c r="E331" s="626" t="s">
        <v>6921</v>
      </c>
      <c r="F331" s="629">
        <v>200</v>
      </c>
      <c r="G331" s="629">
        <v>68600</v>
      </c>
      <c r="H331" s="629">
        <v>1</v>
      </c>
      <c r="I331" s="629">
        <v>343</v>
      </c>
      <c r="J331" s="629">
        <v>229</v>
      </c>
      <c r="K331" s="629">
        <v>79005</v>
      </c>
      <c r="L331" s="629">
        <v>1.1516763848396501</v>
      </c>
      <c r="M331" s="629">
        <v>345</v>
      </c>
      <c r="N331" s="629">
        <v>188</v>
      </c>
      <c r="O331" s="629">
        <v>65424</v>
      </c>
      <c r="P331" s="642">
        <v>0.95370262390670557</v>
      </c>
      <c r="Q331" s="630">
        <v>348</v>
      </c>
    </row>
    <row r="332" spans="1:17" ht="14.4" customHeight="1" x14ac:dyDescent="0.3">
      <c r="A332" s="625" t="s">
        <v>6882</v>
      </c>
      <c r="B332" s="626" t="s">
        <v>6883</v>
      </c>
      <c r="C332" s="626" t="s">
        <v>5097</v>
      </c>
      <c r="D332" s="626" t="s">
        <v>6922</v>
      </c>
      <c r="E332" s="626" t="s">
        <v>6923</v>
      </c>
      <c r="F332" s="629">
        <v>3</v>
      </c>
      <c r="G332" s="629">
        <v>1131</v>
      </c>
      <c r="H332" s="629">
        <v>1</v>
      </c>
      <c r="I332" s="629">
        <v>377</v>
      </c>
      <c r="J332" s="629">
        <v>15</v>
      </c>
      <c r="K332" s="629">
        <v>5685</v>
      </c>
      <c r="L332" s="629">
        <v>5.0265251989389919</v>
      </c>
      <c r="M332" s="629">
        <v>379</v>
      </c>
      <c r="N332" s="629">
        <v>5</v>
      </c>
      <c r="O332" s="629">
        <v>1900</v>
      </c>
      <c r="P332" s="642">
        <v>1.6799292661361627</v>
      </c>
      <c r="Q332" s="630">
        <v>380</v>
      </c>
    </row>
    <row r="333" spans="1:17" ht="14.4" customHeight="1" x14ac:dyDescent="0.3">
      <c r="A333" s="625" t="s">
        <v>6882</v>
      </c>
      <c r="B333" s="626" t="s">
        <v>6883</v>
      </c>
      <c r="C333" s="626" t="s">
        <v>5097</v>
      </c>
      <c r="D333" s="626" t="s">
        <v>6924</v>
      </c>
      <c r="E333" s="626" t="s">
        <v>6925</v>
      </c>
      <c r="F333" s="629">
        <v>7</v>
      </c>
      <c r="G333" s="629">
        <v>2765</v>
      </c>
      <c r="H333" s="629">
        <v>1</v>
      </c>
      <c r="I333" s="629">
        <v>395</v>
      </c>
      <c r="J333" s="629">
        <v>6</v>
      </c>
      <c r="K333" s="629">
        <v>2394</v>
      </c>
      <c r="L333" s="629">
        <v>0.86582278481012653</v>
      </c>
      <c r="M333" s="629">
        <v>399</v>
      </c>
      <c r="N333" s="629">
        <v>4</v>
      </c>
      <c r="O333" s="629">
        <v>1616</v>
      </c>
      <c r="P333" s="642">
        <v>0.58444846292947561</v>
      </c>
      <c r="Q333" s="630">
        <v>404</v>
      </c>
    </row>
    <row r="334" spans="1:17" ht="14.4" customHeight="1" x14ac:dyDescent="0.3">
      <c r="A334" s="625" t="s">
        <v>6882</v>
      </c>
      <c r="B334" s="626" t="s">
        <v>6883</v>
      </c>
      <c r="C334" s="626" t="s">
        <v>5097</v>
      </c>
      <c r="D334" s="626" t="s">
        <v>6926</v>
      </c>
      <c r="E334" s="626" t="s">
        <v>6927</v>
      </c>
      <c r="F334" s="629">
        <v>414</v>
      </c>
      <c r="G334" s="629">
        <v>21942</v>
      </c>
      <c r="H334" s="629">
        <v>1</v>
      </c>
      <c r="I334" s="629">
        <v>53</v>
      </c>
      <c r="J334" s="629">
        <v>528</v>
      </c>
      <c r="K334" s="629">
        <v>27984</v>
      </c>
      <c r="L334" s="629">
        <v>1.2753623188405796</v>
      </c>
      <c r="M334" s="629">
        <v>53</v>
      </c>
      <c r="N334" s="629">
        <v>432</v>
      </c>
      <c r="O334" s="629">
        <v>22896</v>
      </c>
      <c r="P334" s="642">
        <v>1.0434782608695652</v>
      </c>
      <c r="Q334" s="630">
        <v>53</v>
      </c>
    </row>
    <row r="335" spans="1:17" ht="14.4" customHeight="1" x14ac:dyDescent="0.3">
      <c r="A335" s="625" t="s">
        <v>6882</v>
      </c>
      <c r="B335" s="626" t="s">
        <v>6883</v>
      </c>
      <c r="C335" s="626" t="s">
        <v>5097</v>
      </c>
      <c r="D335" s="626" t="s">
        <v>6928</v>
      </c>
      <c r="E335" s="626" t="s">
        <v>6929</v>
      </c>
      <c r="F335" s="629">
        <v>1</v>
      </c>
      <c r="G335" s="629">
        <v>357</v>
      </c>
      <c r="H335" s="629">
        <v>1</v>
      </c>
      <c r="I335" s="629">
        <v>357</v>
      </c>
      <c r="J335" s="629"/>
      <c r="K335" s="629"/>
      <c r="L335" s="629"/>
      <c r="M335" s="629"/>
      <c r="N335" s="629"/>
      <c r="O335" s="629"/>
      <c r="P335" s="642"/>
      <c r="Q335" s="630"/>
    </row>
    <row r="336" spans="1:17" ht="14.4" customHeight="1" x14ac:dyDescent="0.3">
      <c r="A336" s="625" t="s">
        <v>6882</v>
      </c>
      <c r="B336" s="626" t="s">
        <v>6883</v>
      </c>
      <c r="C336" s="626" t="s">
        <v>5097</v>
      </c>
      <c r="D336" s="626" t="s">
        <v>6930</v>
      </c>
      <c r="E336" s="626" t="s">
        <v>6931</v>
      </c>
      <c r="F336" s="629">
        <v>3</v>
      </c>
      <c r="G336" s="629">
        <v>306</v>
      </c>
      <c r="H336" s="629">
        <v>1</v>
      </c>
      <c r="I336" s="629">
        <v>102</v>
      </c>
      <c r="J336" s="629">
        <v>1</v>
      </c>
      <c r="K336" s="629">
        <v>102</v>
      </c>
      <c r="L336" s="629">
        <v>0.33333333333333331</v>
      </c>
      <c r="M336" s="629">
        <v>102</v>
      </c>
      <c r="N336" s="629">
        <v>3</v>
      </c>
      <c r="O336" s="629">
        <v>309</v>
      </c>
      <c r="P336" s="642">
        <v>1.0098039215686274</v>
      </c>
      <c r="Q336" s="630">
        <v>103</v>
      </c>
    </row>
    <row r="337" spans="1:17" ht="14.4" customHeight="1" x14ac:dyDescent="0.3">
      <c r="A337" s="625" t="s">
        <v>6882</v>
      </c>
      <c r="B337" s="626" t="s">
        <v>6883</v>
      </c>
      <c r="C337" s="626" t="s">
        <v>5097</v>
      </c>
      <c r="D337" s="626" t="s">
        <v>6932</v>
      </c>
      <c r="E337" s="626" t="s">
        <v>6933</v>
      </c>
      <c r="F337" s="629">
        <v>3</v>
      </c>
      <c r="G337" s="629">
        <v>666</v>
      </c>
      <c r="H337" s="629">
        <v>1</v>
      </c>
      <c r="I337" s="629">
        <v>222</v>
      </c>
      <c r="J337" s="629">
        <v>3</v>
      </c>
      <c r="K337" s="629">
        <v>666</v>
      </c>
      <c r="L337" s="629">
        <v>1</v>
      </c>
      <c r="M337" s="629">
        <v>222</v>
      </c>
      <c r="N337" s="629">
        <v>4</v>
      </c>
      <c r="O337" s="629">
        <v>892</v>
      </c>
      <c r="P337" s="642">
        <v>1.3393393393393394</v>
      </c>
      <c r="Q337" s="630">
        <v>223</v>
      </c>
    </row>
    <row r="338" spans="1:17" ht="14.4" customHeight="1" x14ac:dyDescent="0.3">
      <c r="A338" s="625" t="s">
        <v>6882</v>
      </c>
      <c r="B338" s="626" t="s">
        <v>6883</v>
      </c>
      <c r="C338" s="626" t="s">
        <v>5097</v>
      </c>
      <c r="D338" s="626" t="s">
        <v>6934</v>
      </c>
      <c r="E338" s="626" t="s">
        <v>6935</v>
      </c>
      <c r="F338" s="629"/>
      <c r="G338" s="629"/>
      <c r="H338" s="629"/>
      <c r="I338" s="629"/>
      <c r="J338" s="629">
        <v>2</v>
      </c>
      <c r="K338" s="629">
        <v>530</v>
      </c>
      <c r="L338" s="629"/>
      <c r="M338" s="629">
        <v>265</v>
      </c>
      <c r="N338" s="629">
        <v>1</v>
      </c>
      <c r="O338" s="629">
        <v>266</v>
      </c>
      <c r="P338" s="642"/>
      <c r="Q338" s="630">
        <v>266</v>
      </c>
    </row>
    <row r="339" spans="1:17" ht="14.4" customHeight="1" x14ac:dyDescent="0.3">
      <c r="A339" s="625" t="s">
        <v>6882</v>
      </c>
      <c r="B339" s="626" t="s">
        <v>951</v>
      </c>
      <c r="C339" s="626" t="s">
        <v>5097</v>
      </c>
      <c r="D339" s="626" t="s">
        <v>6936</v>
      </c>
      <c r="E339" s="626" t="s">
        <v>6937</v>
      </c>
      <c r="F339" s="629"/>
      <c r="G339" s="629"/>
      <c r="H339" s="629"/>
      <c r="I339" s="629"/>
      <c r="J339" s="629"/>
      <c r="K339" s="629"/>
      <c r="L339" s="629"/>
      <c r="M339" s="629"/>
      <c r="N339" s="629">
        <v>2</v>
      </c>
      <c r="O339" s="629">
        <v>434</v>
      </c>
      <c r="P339" s="642"/>
      <c r="Q339" s="630">
        <v>217</v>
      </c>
    </row>
    <row r="340" spans="1:17" ht="14.4" customHeight="1" x14ac:dyDescent="0.3">
      <c r="A340" s="625" t="s">
        <v>6882</v>
      </c>
      <c r="B340" s="626" t="s">
        <v>951</v>
      </c>
      <c r="C340" s="626" t="s">
        <v>5097</v>
      </c>
      <c r="D340" s="626" t="s">
        <v>6938</v>
      </c>
      <c r="E340" s="626" t="s">
        <v>6939</v>
      </c>
      <c r="F340" s="629"/>
      <c r="G340" s="629"/>
      <c r="H340" s="629"/>
      <c r="I340" s="629"/>
      <c r="J340" s="629"/>
      <c r="K340" s="629"/>
      <c r="L340" s="629"/>
      <c r="M340" s="629"/>
      <c r="N340" s="629">
        <v>4</v>
      </c>
      <c r="O340" s="629">
        <v>4140</v>
      </c>
      <c r="P340" s="642"/>
      <c r="Q340" s="630">
        <v>1035</v>
      </c>
    </row>
    <row r="341" spans="1:17" ht="14.4" customHeight="1" x14ac:dyDescent="0.3">
      <c r="A341" s="625" t="s">
        <v>6940</v>
      </c>
      <c r="B341" s="626" t="s">
        <v>598</v>
      </c>
      <c r="C341" s="626" t="s">
        <v>5097</v>
      </c>
      <c r="D341" s="626" t="s">
        <v>6941</v>
      </c>
      <c r="E341" s="626" t="s">
        <v>6942</v>
      </c>
      <c r="F341" s="629">
        <v>30</v>
      </c>
      <c r="G341" s="629">
        <v>14580</v>
      </c>
      <c r="H341" s="629">
        <v>1</v>
      </c>
      <c r="I341" s="629">
        <v>486</v>
      </c>
      <c r="J341" s="629">
        <v>27</v>
      </c>
      <c r="K341" s="629">
        <v>13122</v>
      </c>
      <c r="L341" s="629">
        <v>0.9</v>
      </c>
      <c r="M341" s="629">
        <v>486</v>
      </c>
      <c r="N341" s="629">
        <v>69</v>
      </c>
      <c r="O341" s="629">
        <v>33534</v>
      </c>
      <c r="P341" s="642">
        <v>2.2999999999999998</v>
      </c>
      <c r="Q341" s="630">
        <v>486</v>
      </c>
    </row>
    <row r="342" spans="1:17" ht="14.4" customHeight="1" x14ac:dyDescent="0.3">
      <c r="A342" s="625" t="s">
        <v>6940</v>
      </c>
      <c r="B342" s="626" t="s">
        <v>598</v>
      </c>
      <c r="C342" s="626" t="s">
        <v>5097</v>
      </c>
      <c r="D342" s="626" t="s">
        <v>6943</v>
      </c>
      <c r="E342" s="626" t="s">
        <v>6944</v>
      </c>
      <c r="F342" s="629">
        <v>11</v>
      </c>
      <c r="G342" s="629">
        <v>4202</v>
      </c>
      <c r="H342" s="629">
        <v>1</v>
      </c>
      <c r="I342" s="629">
        <v>382</v>
      </c>
      <c r="J342" s="629">
        <v>6</v>
      </c>
      <c r="K342" s="629">
        <v>2292</v>
      </c>
      <c r="L342" s="629">
        <v>0.54545454545454541</v>
      </c>
      <c r="M342" s="629">
        <v>382</v>
      </c>
      <c r="N342" s="629">
        <v>11</v>
      </c>
      <c r="O342" s="629">
        <v>4202</v>
      </c>
      <c r="P342" s="642">
        <v>1</v>
      </c>
      <c r="Q342" s="630">
        <v>382</v>
      </c>
    </row>
    <row r="343" spans="1:17" ht="14.4" customHeight="1" x14ac:dyDescent="0.3">
      <c r="A343" s="625" t="s">
        <v>6940</v>
      </c>
      <c r="B343" s="626" t="s">
        <v>598</v>
      </c>
      <c r="C343" s="626" t="s">
        <v>5097</v>
      </c>
      <c r="D343" s="626" t="s">
        <v>6945</v>
      </c>
      <c r="E343" s="626" t="s">
        <v>6946</v>
      </c>
      <c r="F343" s="629"/>
      <c r="G343" s="629"/>
      <c r="H343" s="629"/>
      <c r="I343" s="629"/>
      <c r="J343" s="629">
        <v>1</v>
      </c>
      <c r="K343" s="629">
        <v>961</v>
      </c>
      <c r="L343" s="629"/>
      <c r="M343" s="629">
        <v>961</v>
      </c>
      <c r="N343" s="629"/>
      <c r="O343" s="629"/>
      <c r="P343" s="642"/>
      <c r="Q343" s="630"/>
    </row>
    <row r="344" spans="1:17" ht="14.4" customHeight="1" x14ac:dyDescent="0.3">
      <c r="A344" s="625" t="s">
        <v>6940</v>
      </c>
      <c r="B344" s="626" t="s">
        <v>598</v>
      </c>
      <c r="C344" s="626" t="s">
        <v>5097</v>
      </c>
      <c r="D344" s="626" t="s">
        <v>6947</v>
      </c>
      <c r="E344" s="626" t="s">
        <v>6948</v>
      </c>
      <c r="F344" s="629">
        <v>54</v>
      </c>
      <c r="G344" s="629">
        <v>2106</v>
      </c>
      <c r="H344" s="629">
        <v>1</v>
      </c>
      <c r="I344" s="629">
        <v>39</v>
      </c>
      <c r="J344" s="629">
        <v>47</v>
      </c>
      <c r="K344" s="629">
        <v>1880</v>
      </c>
      <c r="L344" s="629">
        <v>0.89268755935422606</v>
      </c>
      <c r="M344" s="629">
        <v>40</v>
      </c>
      <c r="N344" s="629">
        <v>67</v>
      </c>
      <c r="O344" s="629">
        <v>2680</v>
      </c>
      <c r="P344" s="642">
        <v>1.2725546058879391</v>
      </c>
      <c r="Q344" s="630">
        <v>40</v>
      </c>
    </row>
    <row r="345" spans="1:17" ht="14.4" customHeight="1" x14ac:dyDescent="0.3">
      <c r="A345" s="625" t="s">
        <v>6940</v>
      </c>
      <c r="B345" s="626" t="s">
        <v>598</v>
      </c>
      <c r="C345" s="626" t="s">
        <v>5097</v>
      </c>
      <c r="D345" s="626" t="s">
        <v>6949</v>
      </c>
      <c r="E345" s="626" t="s">
        <v>6950</v>
      </c>
      <c r="F345" s="629">
        <v>2</v>
      </c>
      <c r="G345" s="629">
        <v>188</v>
      </c>
      <c r="H345" s="629">
        <v>1</v>
      </c>
      <c r="I345" s="629">
        <v>94</v>
      </c>
      <c r="J345" s="629">
        <v>2</v>
      </c>
      <c r="K345" s="629">
        <v>190</v>
      </c>
      <c r="L345" s="629">
        <v>1.0106382978723405</v>
      </c>
      <c r="M345" s="629">
        <v>95</v>
      </c>
      <c r="N345" s="629">
        <v>1</v>
      </c>
      <c r="O345" s="629">
        <v>96</v>
      </c>
      <c r="P345" s="642">
        <v>0.51063829787234039</v>
      </c>
      <c r="Q345" s="630">
        <v>96</v>
      </c>
    </row>
    <row r="346" spans="1:17" ht="14.4" customHeight="1" x14ac:dyDescent="0.3">
      <c r="A346" s="625" t="s">
        <v>6940</v>
      </c>
      <c r="B346" s="626" t="s">
        <v>598</v>
      </c>
      <c r="C346" s="626" t="s">
        <v>5097</v>
      </c>
      <c r="D346" s="626" t="s">
        <v>6951</v>
      </c>
      <c r="E346" s="626" t="s">
        <v>6952</v>
      </c>
      <c r="F346" s="629">
        <v>66</v>
      </c>
      <c r="G346" s="629">
        <v>1386</v>
      </c>
      <c r="H346" s="629">
        <v>1</v>
      </c>
      <c r="I346" s="629">
        <v>21</v>
      </c>
      <c r="J346" s="629">
        <v>40</v>
      </c>
      <c r="K346" s="629">
        <v>840</v>
      </c>
      <c r="L346" s="629">
        <v>0.60606060606060608</v>
      </c>
      <c r="M346" s="629">
        <v>21</v>
      </c>
      <c r="N346" s="629">
        <v>46</v>
      </c>
      <c r="O346" s="629">
        <v>966</v>
      </c>
      <c r="P346" s="642">
        <v>0.69696969696969702</v>
      </c>
      <c r="Q346" s="630">
        <v>21</v>
      </c>
    </row>
    <row r="347" spans="1:17" ht="14.4" customHeight="1" x14ac:dyDescent="0.3">
      <c r="A347" s="625" t="s">
        <v>6940</v>
      </c>
      <c r="B347" s="626" t="s">
        <v>598</v>
      </c>
      <c r="C347" s="626" t="s">
        <v>5097</v>
      </c>
      <c r="D347" s="626" t="s">
        <v>6953</v>
      </c>
      <c r="E347" s="626" t="s">
        <v>6954</v>
      </c>
      <c r="F347" s="629">
        <v>621</v>
      </c>
      <c r="G347" s="629">
        <v>68931</v>
      </c>
      <c r="H347" s="629">
        <v>1</v>
      </c>
      <c r="I347" s="629">
        <v>111</v>
      </c>
      <c r="J347" s="629">
        <v>750</v>
      </c>
      <c r="K347" s="629">
        <v>84000</v>
      </c>
      <c r="L347" s="629">
        <v>1.2186099142620881</v>
      </c>
      <c r="M347" s="629">
        <v>112</v>
      </c>
      <c r="N347" s="629">
        <v>680</v>
      </c>
      <c r="O347" s="629">
        <v>76840</v>
      </c>
      <c r="P347" s="642">
        <v>1.1147379263321293</v>
      </c>
      <c r="Q347" s="630">
        <v>113</v>
      </c>
    </row>
    <row r="348" spans="1:17" ht="14.4" customHeight="1" x14ac:dyDescent="0.3">
      <c r="A348" s="625" t="s">
        <v>6940</v>
      </c>
      <c r="B348" s="626" t="s">
        <v>598</v>
      </c>
      <c r="C348" s="626" t="s">
        <v>5097</v>
      </c>
      <c r="D348" s="626" t="s">
        <v>6955</v>
      </c>
      <c r="E348" s="626" t="s">
        <v>6956</v>
      </c>
      <c r="F348" s="629">
        <v>306</v>
      </c>
      <c r="G348" s="629">
        <v>25398</v>
      </c>
      <c r="H348" s="629">
        <v>1</v>
      </c>
      <c r="I348" s="629">
        <v>83</v>
      </c>
      <c r="J348" s="629">
        <v>304</v>
      </c>
      <c r="K348" s="629">
        <v>25232</v>
      </c>
      <c r="L348" s="629">
        <v>0.99346405228758172</v>
      </c>
      <c r="M348" s="629">
        <v>83</v>
      </c>
      <c r="N348" s="629">
        <v>386</v>
      </c>
      <c r="O348" s="629">
        <v>32424</v>
      </c>
      <c r="P348" s="642">
        <v>1.2766359555870541</v>
      </c>
      <c r="Q348" s="630">
        <v>84</v>
      </c>
    </row>
    <row r="349" spans="1:17" ht="14.4" customHeight="1" x14ac:dyDescent="0.3">
      <c r="A349" s="625" t="s">
        <v>6940</v>
      </c>
      <c r="B349" s="626" t="s">
        <v>598</v>
      </c>
      <c r="C349" s="626" t="s">
        <v>5097</v>
      </c>
      <c r="D349" s="626" t="s">
        <v>6957</v>
      </c>
      <c r="E349" s="626" t="s">
        <v>6958</v>
      </c>
      <c r="F349" s="629">
        <v>5</v>
      </c>
      <c r="G349" s="629">
        <v>5810</v>
      </c>
      <c r="H349" s="629">
        <v>1</v>
      </c>
      <c r="I349" s="629">
        <v>1162</v>
      </c>
      <c r="J349" s="629">
        <v>4</v>
      </c>
      <c r="K349" s="629">
        <v>4656</v>
      </c>
      <c r="L349" s="629">
        <v>0.80137693631669538</v>
      </c>
      <c r="M349" s="629">
        <v>1164</v>
      </c>
      <c r="N349" s="629">
        <v>3</v>
      </c>
      <c r="O349" s="629">
        <v>3495</v>
      </c>
      <c r="P349" s="642">
        <v>0.60154905335628228</v>
      </c>
      <c r="Q349" s="630">
        <v>1165</v>
      </c>
    </row>
    <row r="350" spans="1:17" ht="14.4" customHeight="1" x14ac:dyDescent="0.3">
      <c r="A350" s="625" t="s">
        <v>6940</v>
      </c>
      <c r="B350" s="626" t="s">
        <v>598</v>
      </c>
      <c r="C350" s="626" t="s">
        <v>5097</v>
      </c>
      <c r="D350" s="626" t="s">
        <v>6959</v>
      </c>
      <c r="E350" s="626" t="s">
        <v>6960</v>
      </c>
      <c r="F350" s="629"/>
      <c r="G350" s="629"/>
      <c r="H350" s="629"/>
      <c r="I350" s="629"/>
      <c r="J350" s="629">
        <v>2</v>
      </c>
      <c r="K350" s="629">
        <v>980</v>
      </c>
      <c r="L350" s="629"/>
      <c r="M350" s="629">
        <v>490</v>
      </c>
      <c r="N350" s="629">
        <v>4</v>
      </c>
      <c r="O350" s="629">
        <v>1960</v>
      </c>
      <c r="P350" s="642"/>
      <c r="Q350" s="630">
        <v>490</v>
      </c>
    </row>
    <row r="351" spans="1:17" ht="14.4" customHeight="1" x14ac:dyDescent="0.3">
      <c r="A351" s="625" t="s">
        <v>6940</v>
      </c>
      <c r="B351" s="626" t="s">
        <v>598</v>
      </c>
      <c r="C351" s="626" t="s">
        <v>5097</v>
      </c>
      <c r="D351" s="626" t="s">
        <v>6961</v>
      </c>
      <c r="E351" s="626" t="s">
        <v>6962</v>
      </c>
      <c r="F351" s="629">
        <v>136</v>
      </c>
      <c r="G351" s="629">
        <v>5168</v>
      </c>
      <c r="H351" s="629">
        <v>1</v>
      </c>
      <c r="I351" s="629">
        <v>38</v>
      </c>
      <c r="J351" s="629">
        <v>149</v>
      </c>
      <c r="K351" s="629">
        <v>5811</v>
      </c>
      <c r="L351" s="629">
        <v>1.1244195046439629</v>
      </c>
      <c r="M351" s="629">
        <v>39</v>
      </c>
      <c r="N351" s="629">
        <v>160</v>
      </c>
      <c r="O351" s="629">
        <v>6240</v>
      </c>
      <c r="P351" s="642">
        <v>1.2074303405572755</v>
      </c>
      <c r="Q351" s="630">
        <v>39</v>
      </c>
    </row>
    <row r="352" spans="1:17" ht="14.4" customHeight="1" x14ac:dyDescent="0.3">
      <c r="A352" s="625" t="s">
        <v>6940</v>
      </c>
      <c r="B352" s="626" t="s">
        <v>598</v>
      </c>
      <c r="C352" s="626" t="s">
        <v>5097</v>
      </c>
      <c r="D352" s="626" t="s">
        <v>6963</v>
      </c>
      <c r="E352" s="626" t="s">
        <v>6964</v>
      </c>
      <c r="F352" s="629"/>
      <c r="G352" s="629"/>
      <c r="H352" s="629"/>
      <c r="I352" s="629"/>
      <c r="J352" s="629">
        <v>3</v>
      </c>
      <c r="K352" s="629">
        <v>612</v>
      </c>
      <c r="L352" s="629"/>
      <c r="M352" s="629">
        <v>204</v>
      </c>
      <c r="N352" s="629">
        <v>3</v>
      </c>
      <c r="O352" s="629">
        <v>615</v>
      </c>
      <c r="P352" s="642"/>
      <c r="Q352" s="630">
        <v>205</v>
      </c>
    </row>
    <row r="353" spans="1:17" ht="14.4" customHeight="1" x14ac:dyDescent="0.3">
      <c r="A353" s="625" t="s">
        <v>6940</v>
      </c>
      <c r="B353" s="626" t="s">
        <v>598</v>
      </c>
      <c r="C353" s="626" t="s">
        <v>5097</v>
      </c>
      <c r="D353" s="626" t="s">
        <v>6965</v>
      </c>
      <c r="E353" s="626" t="s">
        <v>6966</v>
      </c>
      <c r="F353" s="629">
        <v>9</v>
      </c>
      <c r="G353" s="629">
        <v>3996</v>
      </c>
      <c r="H353" s="629">
        <v>1</v>
      </c>
      <c r="I353" s="629">
        <v>444</v>
      </c>
      <c r="J353" s="629"/>
      <c r="K353" s="629"/>
      <c r="L353" s="629"/>
      <c r="M353" s="629"/>
      <c r="N353" s="629">
        <v>3</v>
      </c>
      <c r="O353" s="629">
        <v>1332</v>
      </c>
      <c r="P353" s="642">
        <v>0.33333333333333331</v>
      </c>
      <c r="Q353" s="630">
        <v>444</v>
      </c>
    </row>
    <row r="354" spans="1:17" ht="14.4" customHeight="1" x14ac:dyDescent="0.3">
      <c r="A354" s="625" t="s">
        <v>6940</v>
      </c>
      <c r="B354" s="626" t="s">
        <v>598</v>
      </c>
      <c r="C354" s="626" t="s">
        <v>5097</v>
      </c>
      <c r="D354" s="626" t="s">
        <v>6967</v>
      </c>
      <c r="E354" s="626" t="s">
        <v>6968</v>
      </c>
      <c r="F354" s="629"/>
      <c r="G354" s="629"/>
      <c r="H354" s="629"/>
      <c r="I354" s="629"/>
      <c r="J354" s="629">
        <v>2</v>
      </c>
      <c r="K354" s="629">
        <v>4026</v>
      </c>
      <c r="L354" s="629"/>
      <c r="M354" s="629">
        <v>2013</v>
      </c>
      <c r="N354" s="629"/>
      <c r="O354" s="629"/>
      <c r="P354" s="642"/>
      <c r="Q354" s="630"/>
    </row>
    <row r="355" spans="1:17" ht="14.4" customHeight="1" x14ac:dyDescent="0.3">
      <c r="A355" s="625" t="s">
        <v>6940</v>
      </c>
      <c r="B355" s="626" t="s">
        <v>598</v>
      </c>
      <c r="C355" s="626" t="s">
        <v>5097</v>
      </c>
      <c r="D355" s="626" t="s">
        <v>6969</v>
      </c>
      <c r="E355" s="626" t="s">
        <v>6970</v>
      </c>
      <c r="F355" s="629">
        <v>119</v>
      </c>
      <c r="G355" s="629">
        <v>4760</v>
      </c>
      <c r="H355" s="629">
        <v>1</v>
      </c>
      <c r="I355" s="629">
        <v>40</v>
      </c>
      <c r="J355" s="629">
        <v>119</v>
      </c>
      <c r="K355" s="629">
        <v>4760</v>
      </c>
      <c r="L355" s="629">
        <v>1</v>
      </c>
      <c r="M355" s="629">
        <v>40</v>
      </c>
      <c r="N355" s="629">
        <v>126</v>
      </c>
      <c r="O355" s="629">
        <v>5166</v>
      </c>
      <c r="P355" s="642">
        <v>1.0852941176470587</v>
      </c>
      <c r="Q355" s="630">
        <v>41</v>
      </c>
    </row>
    <row r="356" spans="1:17" ht="14.4" customHeight="1" x14ac:dyDescent="0.3">
      <c r="A356" s="625" t="s">
        <v>6940</v>
      </c>
      <c r="B356" s="626" t="s">
        <v>598</v>
      </c>
      <c r="C356" s="626" t="s">
        <v>5097</v>
      </c>
      <c r="D356" s="626" t="s">
        <v>6971</v>
      </c>
      <c r="E356" s="626" t="s">
        <v>6972</v>
      </c>
      <c r="F356" s="629">
        <v>13</v>
      </c>
      <c r="G356" s="629">
        <v>468</v>
      </c>
      <c r="H356" s="629">
        <v>1</v>
      </c>
      <c r="I356" s="629">
        <v>36</v>
      </c>
      <c r="J356" s="629"/>
      <c r="K356" s="629"/>
      <c r="L356" s="629"/>
      <c r="M356" s="629"/>
      <c r="N356" s="629">
        <v>12</v>
      </c>
      <c r="O356" s="629">
        <v>444</v>
      </c>
      <c r="P356" s="642">
        <v>0.94871794871794868</v>
      </c>
      <c r="Q356" s="630">
        <v>37</v>
      </c>
    </row>
    <row r="357" spans="1:17" ht="14.4" customHeight="1" x14ac:dyDescent="0.3">
      <c r="A357" s="625" t="s">
        <v>6940</v>
      </c>
      <c r="B357" s="626" t="s">
        <v>598</v>
      </c>
      <c r="C357" s="626" t="s">
        <v>5097</v>
      </c>
      <c r="D357" s="626" t="s">
        <v>6973</v>
      </c>
      <c r="E357" s="626" t="s">
        <v>6974</v>
      </c>
      <c r="F357" s="629">
        <v>1640</v>
      </c>
      <c r="G357" s="629">
        <v>259120</v>
      </c>
      <c r="H357" s="629">
        <v>1</v>
      </c>
      <c r="I357" s="629">
        <v>158</v>
      </c>
      <c r="J357" s="629">
        <v>1503</v>
      </c>
      <c r="K357" s="629">
        <v>237474</v>
      </c>
      <c r="L357" s="629">
        <v>0.91646341463414638</v>
      </c>
      <c r="M357" s="629">
        <v>158</v>
      </c>
      <c r="N357" s="629">
        <v>1678</v>
      </c>
      <c r="O357" s="629">
        <v>266802</v>
      </c>
      <c r="P357" s="642">
        <v>1.029646495832047</v>
      </c>
      <c r="Q357" s="630">
        <v>159</v>
      </c>
    </row>
    <row r="358" spans="1:17" ht="14.4" customHeight="1" x14ac:dyDescent="0.3">
      <c r="A358" s="625" t="s">
        <v>6940</v>
      </c>
      <c r="B358" s="626" t="s">
        <v>598</v>
      </c>
      <c r="C358" s="626" t="s">
        <v>5097</v>
      </c>
      <c r="D358" s="626" t="s">
        <v>6975</v>
      </c>
      <c r="E358" s="626" t="s">
        <v>6976</v>
      </c>
      <c r="F358" s="629"/>
      <c r="G358" s="629"/>
      <c r="H358" s="629"/>
      <c r="I358" s="629"/>
      <c r="J358" s="629">
        <v>1</v>
      </c>
      <c r="K358" s="629">
        <v>603</v>
      </c>
      <c r="L358" s="629"/>
      <c r="M358" s="629">
        <v>603</v>
      </c>
      <c r="N358" s="629"/>
      <c r="O358" s="629"/>
      <c r="P358" s="642"/>
      <c r="Q358" s="630"/>
    </row>
    <row r="359" spans="1:17" ht="14.4" customHeight="1" x14ac:dyDescent="0.3">
      <c r="A359" s="625" t="s">
        <v>6940</v>
      </c>
      <c r="B359" s="626" t="s">
        <v>598</v>
      </c>
      <c r="C359" s="626" t="s">
        <v>5097</v>
      </c>
      <c r="D359" s="626" t="s">
        <v>6977</v>
      </c>
      <c r="E359" s="626" t="s">
        <v>6978</v>
      </c>
      <c r="F359" s="629"/>
      <c r="G359" s="629"/>
      <c r="H359" s="629"/>
      <c r="I359" s="629"/>
      <c r="J359" s="629">
        <v>3</v>
      </c>
      <c r="K359" s="629">
        <v>1128</v>
      </c>
      <c r="L359" s="629"/>
      <c r="M359" s="629">
        <v>376</v>
      </c>
      <c r="N359" s="629">
        <v>3</v>
      </c>
      <c r="O359" s="629">
        <v>1131</v>
      </c>
      <c r="P359" s="642"/>
      <c r="Q359" s="630">
        <v>377</v>
      </c>
    </row>
    <row r="360" spans="1:17" ht="14.4" customHeight="1" x14ac:dyDescent="0.3">
      <c r="A360" s="625" t="s">
        <v>6940</v>
      </c>
      <c r="B360" s="626" t="s">
        <v>598</v>
      </c>
      <c r="C360" s="626" t="s">
        <v>5097</v>
      </c>
      <c r="D360" s="626" t="s">
        <v>6979</v>
      </c>
      <c r="E360" s="626" t="s">
        <v>6980</v>
      </c>
      <c r="F360" s="629">
        <v>1</v>
      </c>
      <c r="G360" s="629">
        <v>197</v>
      </c>
      <c r="H360" s="629">
        <v>1</v>
      </c>
      <c r="I360" s="629">
        <v>197</v>
      </c>
      <c r="J360" s="629"/>
      <c r="K360" s="629"/>
      <c r="L360" s="629"/>
      <c r="M360" s="629"/>
      <c r="N360" s="629"/>
      <c r="O360" s="629"/>
      <c r="P360" s="642"/>
      <c r="Q360" s="630"/>
    </row>
    <row r="361" spans="1:17" ht="14.4" customHeight="1" x14ac:dyDescent="0.3">
      <c r="A361" s="625" t="s">
        <v>6940</v>
      </c>
      <c r="B361" s="626" t="s">
        <v>598</v>
      </c>
      <c r="C361" s="626" t="s">
        <v>5097</v>
      </c>
      <c r="D361" s="626" t="s">
        <v>6981</v>
      </c>
      <c r="E361" s="626" t="s">
        <v>6982</v>
      </c>
      <c r="F361" s="629">
        <v>34</v>
      </c>
      <c r="G361" s="629">
        <v>1054</v>
      </c>
      <c r="H361" s="629">
        <v>1</v>
      </c>
      <c r="I361" s="629">
        <v>31</v>
      </c>
      <c r="J361" s="629">
        <v>67</v>
      </c>
      <c r="K361" s="629">
        <v>2077</v>
      </c>
      <c r="L361" s="629">
        <v>1.9705882352941178</v>
      </c>
      <c r="M361" s="629">
        <v>31</v>
      </c>
      <c r="N361" s="629">
        <v>83</v>
      </c>
      <c r="O361" s="629">
        <v>2573</v>
      </c>
      <c r="P361" s="642">
        <v>2.4411764705882355</v>
      </c>
      <c r="Q361" s="630">
        <v>31</v>
      </c>
    </row>
    <row r="362" spans="1:17" ht="14.4" customHeight="1" x14ac:dyDescent="0.3">
      <c r="A362" s="625" t="s">
        <v>6940</v>
      </c>
      <c r="B362" s="626" t="s">
        <v>598</v>
      </c>
      <c r="C362" s="626" t="s">
        <v>5097</v>
      </c>
      <c r="D362" s="626" t="s">
        <v>6983</v>
      </c>
      <c r="E362" s="626" t="s">
        <v>6984</v>
      </c>
      <c r="F362" s="629"/>
      <c r="G362" s="629"/>
      <c r="H362" s="629"/>
      <c r="I362" s="629"/>
      <c r="J362" s="629">
        <v>2</v>
      </c>
      <c r="K362" s="629">
        <v>302</v>
      </c>
      <c r="L362" s="629"/>
      <c r="M362" s="629">
        <v>151</v>
      </c>
      <c r="N362" s="629"/>
      <c r="O362" s="629"/>
      <c r="P362" s="642"/>
      <c r="Q362" s="630"/>
    </row>
    <row r="363" spans="1:17" ht="14.4" customHeight="1" x14ac:dyDescent="0.3">
      <c r="A363" s="625" t="s">
        <v>6985</v>
      </c>
      <c r="B363" s="626" t="s">
        <v>951</v>
      </c>
      <c r="C363" s="626" t="s">
        <v>5097</v>
      </c>
      <c r="D363" s="626" t="s">
        <v>6986</v>
      </c>
      <c r="E363" s="626" t="s">
        <v>6987</v>
      </c>
      <c r="F363" s="629"/>
      <c r="G363" s="629"/>
      <c r="H363" s="629"/>
      <c r="I363" s="629"/>
      <c r="J363" s="629">
        <v>4</v>
      </c>
      <c r="K363" s="629">
        <v>1388</v>
      </c>
      <c r="L363" s="629"/>
      <c r="M363" s="629">
        <v>347</v>
      </c>
      <c r="N363" s="629"/>
      <c r="O363" s="629"/>
      <c r="P363" s="642"/>
      <c r="Q363" s="630"/>
    </row>
    <row r="364" spans="1:17" ht="14.4" customHeight="1" x14ac:dyDescent="0.3">
      <c r="A364" s="625" t="s">
        <v>6985</v>
      </c>
      <c r="B364" s="626" t="s">
        <v>951</v>
      </c>
      <c r="C364" s="626" t="s">
        <v>5097</v>
      </c>
      <c r="D364" s="626" t="s">
        <v>6988</v>
      </c>
      <c r="E364" s="626" t="s">
        <v>6989</v>
      </c>
      <c r="F364" s="629"/>
      <c r="G364" s="629"/>
      <c r="H364" s="629"/>
      <c r="I364" s="629"/>
      <c r="J364" s="629">
        <v>1</v>
      </c>
      <c r="K364" s="629">
        <v>166</v>
      </c>
      <c r="L364" s="629"/>
      <c r="M364" s="629">
        <v>166</v>
      </c>
      <c r="N364" s="629"/>
      <c r="O364" s="629"/>
      <c r="P364" s="642"/>
      <c r="Q364" s="630"/>
    </row>
    <row r="365" spans="1:17" ht="14.4" customHeight="1" x14ac:dyDescent="0.3">
      <c r="A365" s="625" t="s">
        <v>6985</v>
      </c>
      <c r="B365" s="626" t="s">
        <v>951</v>
      </c>
      <c r="C365" s="626" t="s">
        <v>5097</v>
      </c>
      <c r="D365" s="626" t="s">
        <v>6990</v>
      </c>
      <c r="E365" s="626" t="s">
        <v>6991</v>
      </c>
      <c r="F365" s="629"/>
      <c r="G365" s="629"/>
      <c r="H365" s="629"/>
      <c r="I365" s="629"/>
      <c r="J365" s="629">
        <v>1</v>
      </c>
      <c r="K365" s="629">
        <v>172</v>
      </c>
      <c r="L365" s="629"/>
      <c r="M365" s="629">
        <v>172</v>
      </c>
      <c r="N365" s="629"/>
      <c r="O365" s="629"/>
      <c r="P365" s="642"/>
      <c r="Q365" s="630"/>
    </row>
    <row r="366" spans="1:17" ht="14.4" customHeight="1" x14ac:dyDescent="0.3">
      <c r="A366" s="625" t="s">
        <v>6985</v>
      </c>
      <c r="B366" s="626" t="s">
        <v>951</v>
      </c>
      <c r="C366" s="626" t="s">
        <v>5097</v>
      </c>
      <c r="D366" s="626" t="s">
        <v>6992</v>
      </c>
      <c r="E366" s="626" t="s">
        <v>6993</v>
      </c>
      <c r="F366" s="629"/>
      <c r="G366" s="629"/>
      <c r="H366" s="629"/>
      <c r="I366" s="629"/>
      <c r="J366" s="629">
        <v>1</v>
      </c>
      <c r="K366" s="629">
        <v>169</v>
      </c>
      <c r="L366" s="629"/>
      <c r="M366" s="629">
        <v>169</v>
      </c>
      <c r="N366" s="629"/>
      <c r="O366" s="629"/>
      <c r="P366" s="642"/>
      <c r="Q366" s="630"/>
    </row>
    <row r="367" spans="1:17" ht="14.4" customHeight="1" x14ac:dyDescent="0.3">
      <c r="A367" s="625" t="s">
        <v>6985</v>
      </c>
      <c r="B367" s="626" t="s">
        <v>951</v>
      </c>
      <c r="C367" s="626" t="s">
        <v>5097</v>
      </c>
      <c r="D367" s="626" t="s">
        <v>6994</v>
      </c>
      <c r="E367" s="626" t="s">
        <v>6995</v>
      </c>
      <c r="F367" s="629"/>
      <c r="G367" s="629"/>
      <c r="H367" s="629"/>
      <c r="I367" s="629"/>
      <c r="J367" s="629">
        <v>1</v>
      </c>
      <c r="K367" s="629">
        <v>852</v>
      </c>
      <c r="L367" s="629"/>
      <c r="M367" s="629">
        <v>852</v>
      </c>
      <c r="N367" s="629"/>
      <c r="O367" s="629"/>
      <c r="P367" s="642"/>
      <c r="Q367" s="630"/>
    </row>
    <row r="368" spans="1:17" ht="14.4" customHeight="1" x14ac:dyDescent="0.3">
      <c r="A368" s="625" t="s">
        <v>6985</v>
      </c>
      <c r="B368" s="626" t="s">
        <v>951</v>
      </c>
      <c r="C368" s="626" t="s">
        <v>5097</v>
      </c>
      <c r="D368" s="626" t="s">
        <v>6996</v>
      </c>
      <c r="E368" s="626" t="s">
        <v>6997</v>
      </c>
      <c r="F368" s="629"/>
      <c r="G368" s="629"/>
      <c r="H368" s="629"/>
      <c r="I368" s="629"/>
      <c r="J368" s="629">
        <v>1</v>
      </c>
      <c r="K368" s="629">
        <v>343</v>
      </c>
      <c r="L368" s="629"/>
      <c r="M368" s="629">
        <v>343</v>
      </c>
      <c r="N368" s="629"/>
      <c r="O368" s="629"/>
      <c r="P368" s="642"/>
      <c r="Q368" s="630"/>
    </row>
    <row r="369" spans="1:17" ht="14.4" customHeight="1" x14ac:dyDescent="0.3">
      <c r="A369" s="625" t="s">
        <v>6985</v>
      </c>
      <c r="B369" s="626" t="s">
        <v>951</v>
      </c>
      <c r="C369" s="626" t="s">
        <v>5097</v>
      </c>
      <c r="D369" s="626" t="s">
        <v>6998</v>
      </c>
      <c r="E369" s="626" t="s">
        <v>6999</v>
      </c>
      <c r="F369" s="629"/>
      <c r="G369" s="629"/>
      <c r="H369" s="629"/>
      <c r="I369" s="629"/>
      <c r="J369" s="629">
        <v>1</v>
      </c>
      <c r="K369" s="629">
        <v>508</v>
      </c>
      <c r="L369" s="629"/>
      <c r="M369" s="629">
        <v>508</v>
      </c>
      <c r="N369" s="629"/>
      <c r="O369" s="629"/>
      <c r="P369" s="642"/>
      <c r="Q369" s="630"/>
    </row>
    <row r="370" spans="1:17" ht="14.4" customHeight="1" x14ac:dyDescent="0.3">
      <c r="A370" s="625" t="s">
        <v>6985</v>
      </c>
      <c r="B370" s="626" t="s">
        <v>951</v>
      </c>
      <c r="C370" s="626" t="s">
        <v>5097</v>
      </c>
      <c r="D370" s="626" t="s">
        <v>7000</v>
      </c>
      <c r="E370" s="626" t="s">
        <v>7001</v>
      </c>
      <c r="F370" s="629"/>
      <c r="G370" s="629"/>
      <c r="H370" s="629"/>
      <c r="I370" s="629"/>
      <c r="J370" s="629">
        <v>1</v>
      </c>
      <c r="K370" s="629">
        <v>347</v>
      </c>
      <c r="L370" s="629"/>
      <c r="M370" s="629">
        <v>347</v>
      </c>
      <c r="N370" s="629"/>
      <c r="O370" s="629"/>
      <c r="P370" s="642"/>
      <c r="Q370" s="630"/>
    </row>
    <row r="371" spans="1:17" ht="14.4" customHeight="1" x14ac:dyDescent="0.3">
      <c r="A371" s="625" t="s">
        <v>6985</v>
      </c>
      <c r="B371" s="626" t="s">
        <v>951</v>
      </c>
      <c r="C371" s="626" t="s">
        <v>5097</v>
      </c>
      <c r="D371" s="626" t="s">
        <v>7002</v>
      </c>
      <c r="E371" s="626" t="s">
        <v>7003</v>
      </c>
      <c r="F371" s="629"/>
      <c r="G371" s="629"/>
      <c r="H371" s="629"/>
      <c r="I371" s="629"/>
      <c r="J371" s="629">
        <v>1</v>
      </c>
      <c r="K371" s="629">
        <v>38</v>
      </c>
      <c r="L371" s="629"/>
      <c r="M371" s="629">
        <v>38</v>
      </c>
      <c r="N371" s="629"/>
      <c r="O371" s="629"/>
      <c r="P371" s="642"/>
      <c r="Q371" s="630"/>
    </row>
    <row r="372" spans="1:17" ht="14.4" customHeight="1" x14ac:dyDescent="0.3">
      <c r="A372" s="625" t="s">
        <v>6985</v>
      </c>
      <c r="B372" s="626" t="s">
        <v>951</v>
      </c>
      <c r="C372" s="626" t="s">
        <v>5097</v>
      </c>
      <c r="D372" s="626" t="s">
        <v>7004</v>
      </c>
      <c r="E372" s="626" t="s">
        <v>7005</v>
      </c>
      <c r="F372" s="629"/>
      <c r="G372" s="629"/>
      <c r="H372" s="629"/>
      <c r="I372" s="629"/>
      <c r="J372" s="629">
        <v>1</v>
      </c>
      <c r="K372" s="629">
        <v>172</v>
      </c>
      <c r="L372" s="629"/>
      <c r="M372" s="629">
        <v>172</v>
      </c>
      <c r="N372" s="629"/>
      <c r="O372" s="629"/>
      <c r="P372" s="642"/>
      <c r="Q372" s="630"/>
    </row>
    <row r="373" spans="1:17" ht="14.4" customHeight="1" x14ac:dyDescent="0.3">
      <c r="A373" s="625" t="s">
        <v>6985</v>
      </c>
      <c r="B373" s="626" t="s">
        <v>951</v>
      </c>
      <c r="C373" s="626" t="s">
        <v>5097</v>
      </c>
      <c r="D373" s="626" t="s">
        <v>7006</v>
      </c>
      <c r="E373" s="626" t="s">
        <v>7007</v>
      </c>
      <c r="F373" s="629"/>
      <c r="G373" s="629"/>
      <c r="H373" s="629"/>
      <c r="I373" s="629"/>
      <c r="J373" s="629">
        <v>1</v>
      </c>
      <c r="K373" s="629">
        <v>166</v>
      </c>
      <c r="L373" s="629"/>
      <c r="M373" s="629">
        <v>166</v>
      </c>
      <c r="N373" s="629"/>
      <c r="O373" s="629"/>
      <c r="P373" s="642"/>
      <c r="Q373" s="630"/>
    </row>
    <row r="374" spans="1:17" ht="14.4" customHeight="1" x14ac:dyDescent="0.3">
      <c r="A374" s="625" t="s">
        <v>6985</v>
      </c>
      <c r="B374" s="626" t="s">
        <v>951</v>
      </c>
      <c r="C374" s="626" t="s">
        <v>5097</v>
      </c>
      <c r="D374" s="626" t="s">
        <v>7008</v>
      </c>
      <c r="E374" s="626" t="s">
        <v>7009</v>
      </c>
      <c r="F374" s="629"/>
      <c r="G374" s="629"/>
      <c r="H374" s="629"/>
      <c r="I374" s="629"/>
      <c r="J374" s="629">
        <v>1</v>
      </c>
      <c r="K374" s="629">
        <v>286</v>
      </c>
      <c r="L374" s="629"/>
      <c r="M374" s="629">
        <v>286</v>
      </c>
      <c r="N374" s="629"/>
      <c r="O374" s="629"/>
      <c r="P374" s="642"/>
      <c r="Q374" s="630"/>
    </row>
    <row r="375" spans="1:17" ht="14.4" customHeight="1" thickBot="1" x14ac:dyDescent="0.35">
      <c r="A375" s="631" t="s">
        <v>6985</v>
      </c>
      <c r="B375" s="632" t="s">
        <v>951</v>
      </c>
      <c r="C375" s="632" t="s">
        <v>5097</v>
      </c>
      <c r="D375" s="632" t="s">
        <v>7010</v>
      </c>
      <c r="E375" s="632" t="s">
        <v>7011</v>
      </c>
      <c r="F375" s="635"/>
      <c r="G375" s="635"/>
      <c r="H375" s="635"/>
      <c r="I375" s="635"/>
      <c r="J375" s="635">
        <v>1</v>
      </c>
      <c r="K375" s="635">
        <v>418</v>
      </c>
      <c r="L375" s="635"/>
      <c r="M375" s="635">
        <v>418</v>
      </c>
      <c r="N375" s="635"/>
      <c r="O375" s="635"/>
      <c r="P375" s="643"/>
      <c r="Q375" s="63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315" bestFit="1" customWidth="1"/>
    <col min="2" max="2" width="15.6640625" style="315" bestFit="1" customWidth="1"/>
    <col min="3" max="5" width="8.33203125" style="325" customWidth="1"/>
    <col min="6" max="6" width="6.109375" style="326" customWidth="1"/>
    <col min="7" max="9" width="8.33203125" style="327" customWidth="1"/>
    <col min="10" max="10" width="6.109375" style="326" customWidth="1"/>
    <col min="11" max="13" width="8.33203125" style="327" customWidth="1"/>
    <col min="14" max="14" width="8.33203125" style="325" customWidth="1"/>
    <col min="15" max="16384" width="8.88671875" style="315"/>
  </cols>
  <sheetData>
    <row r="1" spans="1:14" ht="18.600000000000001" customHeight="1" thickBot="1" x14ac:dyDescent="0.4">
      <c r="A1" s="572" t="s">
        <v>275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</row>
    <row r="2" spans="1:14" ht="14.4" customHeight="1" thickBot="1" x14ac:dyDescent="0.35">
      <c r="A2" s="580" t="s">
        <v>297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ht="14.4" customHeight="1" thickBot="1" x14ac:dyDescent="0.35">
      <c r="A3" s="317"/>
      <c r="B3" s="318" t="s">
        <v>255</v>
      </c>
      <c r="C3" s="319">
        <f>SUBTOTAL(9,C6:C1048576)</f>
        <v>8761</v>
      </c>
      <c r="D3" s="320">
        <f>SUBTOTAL(9,D6:D1048576)</f>
        <v>8353</v>
      </c>
      <c r="E3" s="320">
        <f>SUBTOTAL(9,E6:E1048576)</f>
        <v>8139</v>
      </c>
      <c r="F3" s="321">
        <f>IF(OR(E3=0,C3=0),"",E3/C3)</f>
        <v>0.92900353840885741</v>
      </c>
      <c r="G3" s="322">
        <f>SUBTOTAL(9,G6:G1048576)</f>
        <v>39324627</v>
      </c>
      <c r="H3" s="323">
        <f>SUBTOTAL(9,H6:H1048576)</f>
        <v>38817884</v>
      </c>
      <c r="I3" s="323">
        <f>SUBTOTAL(9,I6:I1048576)</f>
        <v>37110539</v>
      </c>
      <c r="J3" s="321">
        <f>IF(OR(I3=0,G3=0),"",I3/G3)</f>
        <v>0.94369716462917752</v>
      </c>
      <c r="K3" s="322">
        <f>SUBTOTAL(9,K6:K1048576)</f>
        <v>10675730</v>
      </c>
      <c r="L3" s="323">
        <f>SUBTOTAL(9,L6:L1048576)</f>
        <v>10350390</v>
      </c>
      <c r="M3" s="323">
        <f>SUBTOTAL(9,M6:M1048576)</f>
        <v>9712560</v>
      </c>
      <c r="N3" s="324">
        <f>IF(OR(M3=0,E3=0),"",M3/E3)</f>
        <v>1193.3357906376705</v>
      </c>
    </row>
    <row r="4" spans="1:14" ht="14.4" customHeight="1" x14ac:dyDescent="0.3">
      <c r="A4" s="574" t="s">
        <v>175</v>
      </c>
      <c r="B4" s="575" t="s">
        <v>14</v>
      </c>
      <c r="C4" s="576" t="s">
        <v>176</v>
      </c>
      <c r="D4" s="576"/>
      <c r="E4" s="576"/>
      <c r="F4" s="577"/>
      <c r="G4" s="578" t="s">
        <v>17</v>
      </c>
      <c r="H4" s="576"/>
      <c r="I4" s="576"/>
      <c r="J4" s="577"/>
      <c r="K4" s="578" t="s">
        <v>177</v>
      </c>
      <c r="L4" s="576"/>
      <c r="M4" s="576"/>
      <c r="N4" s="579"/>
    </row>
    <row r="5" spans="1:14" ht="14.4" customHeight="1" thickBot="1" x14ac:dyDescent="0.35">
      <c r="A5" s="899"/>
      <c r="B5" s="900"/>
      <c r="C5" s="907">
        <v>2011</v>
      </c>
      <c r="D5" s="907">
        <v>2012</v>
      </c>
      <c r="E5" s="907">
        <v>2013</v>
      </c>
      <c r="F5" s="908" t="s">
        <v>5</v>
      </c>
      <c r="G5" s="918">
        <v>2011</v>
      </c>
      <c r="H5" s="907">
        <v>2012</v>
      </c>
      <c r="I5" s="907">
        <v>2013</v>
      </c>
      <c r="J5" s="908" t="s">
        <v>5</v>
      </c>
      <c r="K5" s="918">
        <v>2011</v>
      </c>
      <c r="L5" s="907">
        <v>2012</v>
      </c>
      <c r="M5" s="907">
        <v>2013</v>
      </c>
      <c r="N5" s="925" t="s">
        <v>178</v>
      </c>
    </row>
    <row r="6" spans="1:14" ht="14.4" customHeight="1" x14ac:dyDescent="0.3">
      <c r="A6" s="901" t="s">
        <v>7012</v>
      </c>
      <c r="B6" s="904" t="s">
        <v>7013</v>
      </c>
      <c r="C6" s="909">
        <v>6793</v>
      </c>
      <c r="D6" s="910">
        <v>6299</v>
      </c>
      <c r="E6" s="910">
        <v>6096</v>
      </c>
      <c r="F6" s="915">
        <v>0.89739437656411014</v>
      </c>
      <c r="G6" s="919">
        <v>6593205</v>
      </c>
      <c r="H6" s="920">
        <v>6096442</v>
      </c>
      <c r="I6" s="920">
        <v>6035757</v>
      </c>
      <c r="J6" s="915">
        <v>0.91545113491845009</v>
      </c>
      <c r="K6" s="919">
        <v>747230</v>
      </c>
      <c r="L6" s="920">
        <v>692890</v>
      </c>
      <c r="M6" s="920">
        <v>670560</v>
      </c>
      <c r="N6" s="926">
        <v>110</v>
      </c>
    </row>
    <row r="7" spans="1:14" ht="14.4" customHeight="1" x14ac:dyDescent="0.3">
      <c r="A7" s="902" t="s">
        <v>7014</v>
      </c>
      <c r="B7" s="905" t="s">
        <v>7015</v>
      </c>
      <c r="C7" s="911">
        <v>101</v>
      </c>
      <c r="D7" s="912">
        <v>74</v>
      </c>
      <c r="E7" s="912">
        <v>48</v>
      </c>
      <c r="F7" s="916">
        <v>0.47524752475247523</v>
      </c>
      <c r="G7" s="921">
        <v>2904800</v>
      </c>
      <c r="H7" s="922">
        <v>2128658</v>
      </c>
      <c r="I7" s="922">
        <v>1380927</v>
      </c>
      <c r="J7" s="916">
        <v>0.47539486367391903</v>
      </c>
      <c r="K7" s="921">
        <v>1111000</v>
      </c>
      <c r="L7" s="922">
        <v>814000</v>
      </c>
      <c r="M7" s="922">
        <v>528000</v>
      </c>
      <c r="N7" s="927">
        <v>11000</v>
      </c>
    </row>
    <row r="8" spans="1:14" ht="14.4" customHeight="1" x14ac:dyDescent="0.3">
      <c r="A8" s="902" t="s">
        <v>7016</v>
      </c>
      <c r="B8" s="905" t="s">
        <v>7015</v>
      </c>
      <c r="C8" s="911">
        <v>454</v>
      </c>
      <c r="D8" s="912">
        <v>398</v>
      </c>
      <c r="E8" s="912">
        <v>363</v>
      </c>
      <c r="F8" s="916">
        <v>0.79955947136563876</v>
      </c>
      <c r="G8" s="921">
        <v>11434004</v>
      </c>
      <c r="H8" s="922">
        <v>10016107</v>
      </c>
      <c r="I8" s="922">
        <v>9136456</v>
      </c>
      <c r="J8" s="916">
        <v>0.79906006679724795</v>
      </c>
      <c r="K8" s="921">
        <v>4086000</v>
      </c>
      <c r="L8" s="922">
        <v>3582000</v>
      </c>
      <c r="M8" s="922">
        <v>3267000</v>
      </c>
      <c r="N8" s="927">
        <v>9000</v>
      </c>
    </row>
    <row r="9" spans="1:14" ht="14.4" customHeight="1" x14ac:dyDescent="0.3">
      <c r="A9" s="902" t="s">
        <v>7017</v>
      </c>
      <c r="B9" s="905" t="s">
        <v>7015</v>
      </c>
      <c r="C9" s="911">
        <v>457</v>
      </c>
      <c r="D9" s="912">
        <v>501</v>
      </c>
      <c r="E9" s="912">
        <v>507</v>
      </c>
      <c r="F9" s="916">
        <v>1.1094091903719911</v>
      </c>
      <c r="G9" s="921">
        <v>9853102</v>
      </c>
      <c r="H9" s="922">
        <v>10804690</v>
      </c>
      <c r="I9" s="922">
        <v>10935592</v>
      </c>
      <c r="J9" s="916">
        <v>1.1098628634921266</v>
      </c>
      <c r="K9" s="921">
        <v>3199000</v>
      </c>
      <c r="L9" s="922">
        <v>3507000</v>
      </c>
      <c r="M9" s="922">
        <v>3549000</v>
      </c>
      <c r="N9" s="927">
        <v>7000</v>
      </c>
    </row>
    <row r="10" spans="1:14" ht="14.4" customHeight="1" x14ac:dyDescent="0.3">
      <c r="A10" s="902" t="s">
        <v>7018</v>
      </c>
      <c r="B10" s="905" t="s">
        <v>7015</v>
      </c>
      <c r="C10" s="911">
        <v>612</v>
      </c>
      <c r="D10" s="912">
        <v>719</v>
      </c>
      <c r="E10" s="912">
        <v>640</v>
      </c>
      <c r="F10" s="916">
        <v>1.0457516339869282</v>
      </c>
      <c r="G10" s="921">
        <v>6549737</v>
      </c>
      <c r="H10" s="922">
        <v>7696304</v>
      </c>
      <c r="I10" s="922">
        <v>6852556</v>
      </c>
      <c r="J10" s="916">
        <v>1.0462337648061288</v>
      </c>
      <c r="K10" s="921">
        <v>1224000</v>
      </c>
      <c r="L10" s="922">
        <v>1438000</v>
      </c>
      <c r="M10" s="922">
        <v>1280000</v>
      </c>
      <c r="N10" s="927">
        <v>2000</v>
      </c>
    </row>
    <row r="11" spans="1:14" ht="14.4" customHeight="1" x14ac:dyDescent="0.3">
      <c r="A11" s="902" t="s">
        <v>7019</v>
      </c>
      <c r="B11" s="905" t="s">
        <v>7015</v>
      </c>
      <c r="C11" s="911">
        <v>273</v>
      </c>
      <c r="D11" s="912">
        <v>271</v>
      </c>
      <c r="E11" s="912">
        <v>351</v>
      </c>
      <c r="F11" s="916">
        <v>1.2857142857142858</v>
      </c>
      <c r="G11" s="921">
        <v>1640502</v>
      </c>
      <c r="H11" s="922">
        <v>1627399</v>
      </c>
      <c r="I11" s="922">
        <v>2108853</v>
      </c>
      <c r="J11" s="916">
        <v>1.2854924894940696</v>
      </c>
      <c r="K11" s="921">
        <v>273000</v>
      </c>
      <c r="L11" s="922">
        <v>271000</v>
      </c>
      <c r="M11" s="922">
        <v>351000</v>
      </c>
      <c r="N11" s="927">
        <v>1000</v>
      </c>
    </row>
    <row r="12" spans="1:14" ht="14.4" customHeight="1" thickBot="1" x14ac:dyDescent="0.35">
      <c r="A12" s="903" t="s">
        <v>7020</v>
      </c>
      <c r="B12" s="906" t="s">
        <v>7015</v>
      </c>
      <c r="C12" s="913">
        <v>71</v>
      </c>
      <c r="D12" s="914">
        <v>91</v>
      </c>
      <c r="E12" s="914">
        <v>134</v>
      </c>
      <c r="F12" s="917">
        <v>1.8873239436619718</v>
      </c>
      <c r="G12" s="923">
        <v>349277</v>
      </c>
      <c r="H12" s="924">
        <v>448284</v>
      </c>
      <c r="I12" s="924">
        <v>660398</v>
      </c>
      <c r="J12" s="917">
        <v>1.8907571927152376</v>
      </c>
      <c r="K12" s="923">
        <v>35500</v>
      </c>
      <c r="L12" s="924">
        <v>45500</v>
      </c>
      <c r="M12" s="924">
        <v>67000</v>
      </c>
      <c r="N12" s="928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439" t="s">
        <v>266</v>
      </c>
      <c r="B1" s="439"/>
      <c r="C1" s="439"/>
      <c r="D1" s="439"/>
      <c r="E1" s="439"/>
      <c r="F1" s="439"/>
      <c r="G1" s="439"/>
    </row>
    <row r="2" spans="1:7" ht="14.4" customHeight="1" thickBot="1" x14ac:dyDescent="0.35">
      <c r="A2" s="580" t="s">
        <v>297</v>
      </c>
      <c r="B2" s="70"/>
      <c r="C2" s="70"/>
      <c r="D2" s="70"/>
      <c r="E2" s="70"/>
      <c r="F2" s="70"/>
      <c r="G2" s="70"/>
    </row>
    <row r="3" spans="1:7" ht="14.4" customHeight="1" x14ac:dyDescent="0.3">
      <c r="A3" s="442"/>
      <c r="B3" s="444" t="s">
        <v>179</v>
      </c>
      <c r="C3" s="445"/>
      <c r="D3" s="446"/>
      <c r="E3" s="14"/>
      <c r="F3" s="52" t="s">
        <v>180</v>
      </c>
      <c r="G3" s="53" t="s">
        <v>181</v>
      </c>
    </row>
    <row r="4" spans="1:7" ht="14.4" customHeight="1" thickBot="1" x14ac:dyDescent="0.35">
      <c r="A4" s="443"/>
      <c r="B4" s="59">
        <v>2011</v>
      </c>
      <c r="C4" s="50">
        <v>2012</v>
      </c>
      <c r="D4" s="51">
        <v>2013</v>
      </c>
      <c r="E4" s="14"/>
      <c r="F4" s="447">
        <v>2013</v>
      </c>
      <c r="G4" s="448"/>
    </row>
    <row r="5" spans="1:7" ht="14.4" customHeight="1" x14ac:dyDescent="0.3">
      <c r="A5" s="411" t="str">
        <f>HYPERLINK("#'Léky Žádanky'!A1","Léky (Kč)")</f>
        <v>Léky (Kč)</v>
      </c>
      <c r="B5" s="37">
        <v>6012.4573077232899</v>
      </c>
      <c r="C5" s="38">
        <v>6393.1416600000002</v>
      </c>
      <c r="D5" s="39">
        <v>5572.7007299999996</v>
      </c>
      <c r="E5" s="15"/>
      <c r="F5" s="16">
        <v>5773</v>
      </c>
      <c r="G5" s="17">
        <f>IF(F5&lt;0.00000001,"",D5/F5)</f>
        <v>0.96530412783648012</v>
      </c>
    </row>
    <row r="6" spans="1:7" ht="14.4" customHeight="1" x14ac:dyDescent="0.3">
      <c r="A6" s="411" t="str">
        <f>HYPERLINK("#'Materiál Žádanky'!A1","Materiál - SZM (Kč)")</f>
        <v>Materiál - SZM (Kč)</v>
      </c>
      <c r="B6" s="18">
        <v>39228.374945977797</v>
      </c>
      <c r="C6" s="40">
        <v>45942.723290000002</v>
      </c>
      <c r="D6" s="41">
        <v>50347.959309999998</v>
      </c>
      <c r="E6" s="15"/>
      <c r="F6" s="18">
        <v>47074</v>
      </c>
      <c r="G6" s="19">
        <f>IF(F6&lt;0.00000001,"",D6/F6)</f>
        <v>1.0695492057186557</v>
      </c>
    </row>
    <row r="7" spans="1:7" ht="14.4" customHeight="1" x14ac:dyDescent="0.3">
      <c r="A7" s="411" t="str">
        <f>HYPERLINK("#'Osobní náklady'!A1","Osobní náklady (Kč)")</f>
        <v>Osobní náklady (Kč)</v>
      </c>
      <c r="B7" s="18">
        <v>43164.818093185699</v>
      </c>
      <c r="C7" s="40">
        <v>44500.618309999998</v>
      </c>
      <c r="D7" s="41">
        <v>44529.567029999998</v>
      </c>
      <c r="E7" s="15"/>
      <c r="F7" s="18">
        <v>43738</v>
      </c>
      <c r="G7" s="19">
        <f>IF(F7&lt;0.00000001,"",D7/F7)</f>
        <v>1.0180979246879143</v>
      </c>
    </row>
    <row r="8" spans="1:7" ht="14.4" customHeight="1" thickBot="1" x14ac:dyDescent="0.35">
      <c r="A8" s="1" t="s">
        <v>182</v>
      </c>
      <c r="B8" s="20">
        <v>13257.5066401287</v>
      </c>
      <c r="C8" s="42">
        <v>15373.869140000001</v>
      </c>
      <c r="D8" s="43">
        <v>14157.64482</v>
      </c>
      <c r="E8" s="15"/>
      <c r="F8" s="20">
        <v>14658</v>
      </c>
      <c r="G8" s="21">
        <f>IF(F8&lt;0.00000001,"",D8/F8)</f>
        <v>0.96586470323372897</v>
      </c>
    </row>
    <row r="9" spans="1:7" ht="14.4" customHeight="1" thickBot="1" x14ac:dyDescent="0.35">
      <c r="A9" s="2" t="s">
        <v>183</v>
      </c>
      <c r="B9" s="3">
        <v>101663.156987016</v>
      </c>
      <c r="C9" s="44">
        <v>112210.3524</v>
      </c>
      <c r="D9" s="45">
        <v>114607.87188999999</v>
      </c>
      <c r="E9" s="15"/>
      <c r="F9" s="3">
        <v>111243</v>
      </c>
      <c r="G9" s="4">
        <f>IF(F9&lt;0.00000001,"",D9/F9)</f>
        <v>1.0302479427020126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413" t="str">
        <f>HYPERLINK("#'ZV Vykáz.-A'!A1","Ambulance (body)")</f>
        <v>Ambulance (body)</v>
      </c>
      <c r="B11" s="16">
        <f>IF(ISERROR(VLOOKUP("Celkem:",'ZV Vykáz.-A'!A:F,2,0)),0,VLOOKUP("Celkem:",'ZV Vykáz.-A'!A:F,2,0)/1000)</f>
        <v>1996.1879899999997</v>
      </c>
      <c r="C11" s="38">
        <f>IF(ISERROR(VLOOKUP("Celkem:",'ZV Vykáz.-A'!A:F,4,0)),0,VLOOKUP("Celkem:",'ZV Vykáz.-A'!A:F,4,0)/1000)</f>
        <v>1943.32754</v>
      </c>
      <c r="D11" s="39">
        <f>IF(ISERROR(VLOOKUP("Celkem:",'ZV Vykáz.-A'!A:F,6,0)),0,VLOOKUP("Celkem:",'ZV Vykáz.-A'!A:F,6,0)/1000)</f>
        <v>1600.67644</v>
      </c>
      <c r="E11" s="15"/>
      <c r="F11" s="16">
        <f>B11*0.98</f>
        <v>1956.2642301999997</v>
      </c>
      <c r="G11" s="17">
        <f>IF(F11=0,"",D11/F11)</f>
        <v>0.81823120583069398</v>
      </c>
    </row>
    <row r="12" spans="1:7" ht="14.4" customHeight="1" thickBot="1" x14ac:dyDescent="0.35">
      <c r="A12" s="414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147959.69850000003</v>
      </c>
      <c r="C12" s="42">
        <f>IF(ISERROR(VLOOKUP("Celkem",CaseMix!A:D,3,0)),0,VLOOKUP("Celkem",CaseMix!A:D,3,0)*29.5)</f>
        <v>130762.20150000001</v>
      </c>
      <c r="D12" s="43">
        <f>IF(ISERROR(VLOOKUP("Celkem",CaseMix!A:D,4,0)),0,VLOOKUP("Celkem",CaseMix!A:D,4,0)*29.5)</f>
        <v>132462.72899999999</v>
      </c>
      <c r="E12" s="15"/>
      <c r="F12" s="20">
        <f>B12*0.95</f>
        <v>140561.71357500003</v>
      </c>
      <c r="G12" s="21">
        <f>IF(F12=0,"",D12/F12)</f>
        <v>0.94238129026024831</v>
      </c>
    </row>
    <row r="13" spans="1:7" ht="14.4" customHeight="1" thickBot="1" x14ac:dyDescent="0.35">
      <c r="A13" s="5" t="s">
        <v>186</v>
      </c>
      <c r="B13" s="10">
        <f>SUM(B11:B12)</f>
        <v>149955.88649000003</v>
      </c>
      <c r="C13" s="46">
        <f>SUM(C11:C12)</f>
        <v>132705.52904000002</v>
      </c>
      <c r="D13" s="47">
        <f>SUM(D11:D12)</f>
        <v>134063.40544</v>
      </c>
      <c r="E13" s="15"/>
      <c r="F13" s="10">
        <f>SUM(F11:F12)</f>
        <v>142517.97780520003</v>
      </c>
      <c r="G13" s="11">
        <f>IF(F13=0,"",D13/F13)</f>
        <v>0.94067715178532696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423" t="str">
        <f>HYPERLINK("#'HI Graf'!A1","Hospodářský index (Výnosy / Náklady)")</f>
        <v>Hospodářský index (Výnosy / Náklady)</v>
      </c>
      <c r="B15" s="12">
        <f>IF(B9=0,"",B13/B9)</f>
        <v>1.4750268527383208</v>
      </c>
      <c r="C15" s="48">
        <f>IF(C9=0,"",C13/C9)</f>
        <v>1.1826496058664906</v>
      </c>
      <c r="D15" s="49">
        <f>IF(D9=0,"",D13/D9)</f>
        <v>1.1697573930058951</v>
      </c>
      <c r="E15" s="15"/>
      <c r="F15" s="12">
        <f>IF(F9=0,"",F13/F9)</f>
        <v>1.2811410857779819</v>
      </c>
      <c r="G15" s="13">
        <f>IF(OR(F15=0,F15=""),"",D15/F15)</f>
        <v>0.91305899560277681</v>
      </c>
    </row>
    <row r="17" spans="1:1" ht="14.4" customHeight="1" x14ac:dyDescent="0.3">
      <c r="A17" s="4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6" priority="6" operator="greaterThan">
      <formula>1</formula>
    </cfRule>
  </conditionalFormatting>
  <conditionalFormatting sqref="G11:G15">
    <cfRule type="cellIs" dxfId="75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73"/>
    <col min="2" max="13" width="8.88671875" style="173" customWidth="1"/>
    <col min="14" max="16384" width="8.88671875" style="173"/>
  </cols>
  <sheetData>
    <row r="1" spans="1:13" ht="18.600000000000001" customHeight="1" thickBot="1" x14ac:dyDescent="0.4">
      <c r="A1" s="439" t="s">
        <v>218</v>
      </c>
      <c r="B1" s="439"/>
      <c r="C1" s="439"/>
      <c r="D1" s="439"/>
      <c r="E1" s="439"/>
      <c r="F1" s="439"/>
      <c r="G1" s="439"/>
      <c r="H1" s="449"/>
      <c r="I1" s="449"/>
      <c r="J1" s="449"/>
      <c r="K1" s="449"/>
      <c r="L1" s="449"/>
      <c r="M1" s="449"/>
    </row>
    <row r="2" spans="1:13" ht="14.4" customHeight="1" x14ac:dyDescent="0.3">
      <c r="A2" s="580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.4" customHeight="1" x14ac:dyDescent="0.3">
      <c r="A3" s="346"/>
      <c r="B3" s="347" t="s">
        <v>188</v>
      </c>
      <c r="C3" s="348" t="s">
        <v>189</v>
      </c>
      <c r="D3" s="348" t="s">
        <v>190</v>
      </c>
      <c r="E3" s="347" t="s">
        <v>191</v>
      </c>
      <c r="F3" s="348" t="s">
        <v>192</v>
      </c>
      <c r="G3" s="348" t="s">
        <v>193</v>
      </c>
      <c r="H3" s="348" t="s">
        <v>194</v>
      </c>
      <c r="I3" s="348" t="s">
        <v>195</v>
      </c>
      <c r="J3" s="348" t="s">
        <v>196</v>
      </c>
      <c r="K3" s="348" t="s">
        <v>197</v>
      </c>
      <c r="L3" s="348" t="s">
        <v>198</v>
      </c>
      <c r="M3" s="348" t="s">
        <v>199</v>
      </c>
    </row>
    <row r="4" spans="1:13" ht="14.4" customHeight="1" x14ac:dyDescent="0.3">
      <c r="A4" s="346" t="s">
        <v>187</v>
      </c>
      <c r="B4" s="349">
        <f>(B10+B8)/B6</f>
        <v>1.3294031023348787</v>
      </c>
      <c r="C4" s="349">
        <f t="shared" ref="C4:M4" si="0">(C10+C8)/C6</f>
        <v>1.3056796115079095</v>
      </c>
      <c r="D4" s="349">
        <f t="shared" si="0"/>
        <v>1.2700064384780669</v>
      </c>
      <c r="E4" s="349">
        <f t="shared" si="0"/>
        <v>1.2185552341074068</v>
      </c>
      <c r="F4" s="349">
        <f t="shared" si="0"/>
        <v>1.1599970113388935</v>
      </c>
      <c r="G4" s="349">
        <f t="shared" si="0"/>
        <v>1.1343805888594845</v>
      </c>
      <c r="H4" s="349">
        <f t="shared" si="0"/>
        <v>1.1326800867023885</v>
      </c>
      <c r="I4" s="349">
        <f t="shared" si="0"/>
        <v>1.2618843581398456</v>
      </c>
      <c r="J4" s="349">
        <f t="shared" si="0"/>
        <v>1.2366519818701613</v>
      </c>
      <c r="K4" s="349">
        <f t="shared" si="0"/>
        <v>1.2093109656829737</v>
      </c>
      <c r="L4" s="349">
        <f t="shared" si="0"/>
        <v>1.1805311032200165</v>
      </c>
      <c r="M4" s="349">
        <f t="shared" si="0"/>
        <v>1.3966548838253627E-2</v>
      </c>
    </row>
    <row r="5" spans="1:13" ht="14.4" customHeight="1" x14ac:dyDescent="0.3">
      <c r="A5" s="350" t="s">
        <v>69</v>
      </c>
      <c r="B5" s="349">
        <f>IF(ISERROR(VLOOKUP($A5,'Man Tab'!$A:$Q,COLUMN()+2,0)),0,VLOOKUP($A5,'Man Tab'!$A:$Q,COLUMN()+2,0))</f>
        <v>9361.1647799999992</v>
      </c>
      <c r="C5" s="349">
        <f>IF(ISERROR(VLOOKUP($A5,'Man Tab'!$A:$Q,COLUMN()+2,0)),0,VLOOKUP($A5,'Man Tab'!$A:$Q,COLUMN()+2,0))</f>
        <v>7955.4255999999996</v>
      </c>
      <c r="D5" s="349">
        <f>IF(ISERROR(VLOOKUP($A5,'Man Tab'!$A:$Q,COLUMN()+2,0)),0,VLOOKUP($A5,'Man Tab'!$A:$Q,COLUMN()+2,0))</f>
        <v>8402.99712</v>
      </c>
      <c r="E5" s="349">
        <f>IF(ISERROR(VLOOKUP($A5,'Man Tab'!$A:$Q,COLUMN()+2,0)),0,VLOOKUP($A5,'Man Tab'!$A:$Q,COLUMN()+2,0))</f>
        <v>9342.0650899999891</v>
      </c>
      <c r="F5" s="349">
        <f>IF(ISERROR(VLOOKUP($A5,'Man Tab'!$A:$Q,COLUMN()+2,0)),0,VLOOKUP($A5,'Man Tab'!$A:$Q,COLUMN()+2,0))</f>
        <v>11455.632250000001</v>
      </c>
      <c r="G5" s="349">
        <f>IF(ISERROR(VLOOKUP($A5,'Man Tab'!$A:$Q,COLUMN()+2,0)),0,VLOOKUP($A5,'Man Tab'!$A:$Q,COLUMN()+2,0))</f>
        <v>10019.898800000001</v>
      </c>
      <c r="H5" s="349">
        <f>IF(ISERROR(VLOOKUP($A5,'Man Tab'!$A:$Q,COLUMN()+2,0)),0,VLOOKUP($A5,'Man Tab'!$A:$Q,COLUMN()+2,0))</f>
        <v>10071.565039999999</v>
      </c>
      <c r="I5" s="349">
        <f>IF(ISERROR(VLOOKUP($A5,'Man Tab'!$A:$Q,COLUMN()+2,0)),0,VLOOKUP($A5,'Man Tab'!$A:$Q,COLUMN()+2,0))</f>
        <v>8178.7911299999996</v>
      </c>
      <c r="J5" s="349">
        <f>IF(ISERROR(VLOOKUP($A5,'Man Tab'!$A:$Q,COLUMN()+2,0)),0,VLOOKUP($A5,'Man Tab'!$A:$Q,COLUMN()+2,0))</f>
        <v>11344.807989999999</v>
      </c>
      <c r="K5" s="349">
        <f>IF(ISERROR(VLOOKUP($A5,'Man Tab'!$A:$Q,COLUMN()+2,0)),0,VLOOKUP($A5,'Man Tab'!$A:$Q,COLUMN()+2,0))</f>
        <v>13431.161889999999</v>
      </c>
      <c r="L5" s="349">
        <f>IF(ISERROR(VLOOKUP($A5,'Man Tab'!$A:$Q,COLUMN()+2,0)),0,VLOOKUP($A5,'Man Tab'!$A:$Q,COLUMN()+2,0))</f>
        <v>15044.3622</v>
      </c>
      <c r="M5" s="349">
        <f>IF(ISERROR(VLOOKUP($A5,'Man Tab'!$A:$Q,COLUMN()+2,0)),0,VLOOKUP($A5,'Man Tab'!$A:$Q,COLUMN()+2,0))</f>
        <v>4.9406564584124654E-324</v>
      </c>
    </row>
    <row r="6" spans="1:13" ht="14.4" customHeight="1" x14ac:dyDescent="0.3">
      <c r="A6" s="350" t="s">
        <v>183</v>
      </c>
      <c r="B6" s="351">
        <f>B5</f>
        <v>9361.1647799999992</v>
      </c>
      <c r="C6" s="351">
        <f t="shared" ref="C6:M6" si="1">C5+B6</f>
        <v>17316.590379999998</v>
      </c>
      <c r="D6" s="351">
        <f t="shared" si="1"/>
        <v>25719.587499999998</v>
      </c>
      <c r="E6" s="351">
        <f t="shared" si="1"/>
        <v>35061.652589999983</v>
      </c>
      <c r="F6" s="351">
        <f t="shared" si="1"/>
        <v>46517.284839999986</v>
      </c>
      <c r="G6" s="351">
        <f t="shared" si="1"/>
        <v>56537.183639999988</v>
      </c>
      <c r="H6" s="351">
        <f t="shared" si="1"/>
        <v>66608.74867999999</v>
      </c>
      <c r="I6" s="351">
        <f t="shared" si="1"/>
        <v>74787.539809999987</v>
      </c>
      <c r="J6" s="351">
        <f t="shared" si="1"/>
        <v>86132.347799999989</v>
      </c>
      <c r="K6" s="351">
        <f t="shared" si="1"/>
        <v>99563.509689999992</v>
      </c>
      <c r="L6" s="351">
        <f t="shared" si="1"/>
        <v>114607.87188999999</v>
      </c>
      <c r="M6" s="351">
        <f t="shared" si="1"/>
        <v>114607.87188999999</v>
      </c>
    </row>
    <row r="7" spans="1:13" ht="14.4" customHeight="1" x14ac:dyDescent="0.3">
      <c r="A7" s="350" t="s">
        <v>215</v>
      </c>
      <c r="B7" s="350">
        <v>415.73500000000001</v>
      </c>
      <c r="C7" s="350">
        <v>756.46</v>
      </c>
      <c r="D7" s="350">
        <v>1093.6010000000001</v>
      </c>
      <c r="E7" s="350">
        <v>1430.203</v>
      </c>
      <c r="F7" s="350">
        <v>1805.9649999999999</v>
      </c>
      <c r="G7" s="350">
        <v>2145.5259999999998</v>
      </c>
      <c r="H7" s="350">
        <v>2523.5859999999998</v>
      </c>
      <c r="I7" s="350">
        <v>3161.4780000000001</v>
      </c>
      <c r="J7" s="350">
        <v>3568.0790000000002</v>
      </c>
      <c r="K7" s="350">
        <v>4034.259</v>
      </c>
      <c r="L7" s="350">
        <v>4532.1180000000004</v>
      </c>
      <c r="M7" s="350"/>
    </row>
    <row r="8" spans="1:13" ht="14.4" customHeight="1" x14ac:dyDescent="0.3">
      <c r="A8" s="350" t="s">
        <v>184</v>
      </c>
      <c r="B8" s="351">
        <f>B7*29.5</f>
        <v>12264.182500000001</v>
      </c>
      <c r="C8" s="351">
        <f t="shared" ref="C8:M8" si="2">C7*29.5</f>
        <v>22315.57</v>
      </c>
      <c r="D8" s="351">
        <f t="shared" si="2"/>
        <v>32261.229500000005</v>
      </c>
      <c r="E8" s="351">
        <f t="shared" si="2"/>
        <v>42190.988499999999</v>
      </c>
      <c r="F8" s="351">
        <f t="shared" si="2"/>
        <v>53275.967499999999</v>
      </c>
      <c r="G8" s="351">
        <f t="shared" si="2"/>
        <v>63293.016999999993</v>
      </c>
      <c r="H8" s="351">
        <f t="shared" si="2"/>
        <v>74445.786999999997</v>
      </c>
      <c r="I8" s="351">
        <f t="shared" si="2"/>
        <v>93263.600999999995</v>
      </c>
      <c r="J8" s="351">
        <f t="shared" si="2"/>
        <v>105258.33050000001</v>
      </c>
      <c r="K8" s="351">
        <f t="shared" si="2"/>
        <v>119010.64049999999</v>
      </c>
      <c r="L8" s="351">
        <f t="shared" si="2"/>
        <v>133697.481</v>
      </c>
      <c r="M8" s="351">
        <f t="shared" si="2"/>
        <v>0</v>
      </c>
    </row>
    <row r="9" spans="1:13" ht="14.4" customHeight="1" x14ac:dyDescent="0.3">
      <c r="A9" s="350" t="s">
        <v>216</v>
      </c>
      <c r="B9" s="350">
        <v>180579</v>
      </c>
      <c r="C9" s="350">
        <v>113770</v>
      </c>
      <c r="D9" s="350">
        <v>108463.22</v>
      </c>
      <c r="E9" s="350">
        <v>130759.56</v>
      </c>
      <c r="F9" s="350">
        <v>150372.10999999999</v>
      </c>
      <c r="G9" s="350">
        <v>157722.78</v>
      </c>
      <c r="H9" s="350">
        <v>158949.56</v>
      </c>
      <c r="I9" s="350">
        <v>109009.44</v>
      </c>
      <c r="J9" s="350">
        <v>147782.44</v>
      </c>
      <c r="K9" s="350">
        <v>135195.44</v>
      </c>
      <c r="L9" s="350">
        <v>208072.89</v>
      </c>
      <c r="M9" s="350">
        <v>0</v>
      </c>
    </row>
    <row r="10" spans="1:13" ht="14.4" customHeight="1" x14ac:dyDescent="0.3">
      <c r="A10" s="350" t="s">
        <v>185</v>
      </c>
      <c r="B10" s="351">
        <f>B9/1000</f>
        <v>180.57900000000001</v>
      </c>
      <c r="C10" s="351">
        <f t="shared" ref="C10:M10" si="3">C9/1000+B10</f>
        <v>294.34899999999999</v>
      </c>
      <c r="D10" s="351">
        <f t="shared" si="3"/>
        <v>402.81222000000002</v>
      </c>
      <c r="E10" s="351">
        <f t="shared" si="3"/>
        <v>533.57177999999999</v>
      </c>
      <c r="F10" s="351">
        <f t="shared" si="3"/>
        <v>683.94389000000001</v>
      </c>
      <c r="G10" s="351">
        <f t="shared" si="3"/>
        <v>841.66667000000007</v>
      </c>
      <c r="H10" s="351">
        <f t="shared" si="3"/>
        <v>1000.6162300000001</v>
      </c>
      <c r="I10" s="351">
        <f t="shared" si="3"/>
        <v>1109.6256700000001</v>
      </c>
      <c r="J10" s="351">
        <f t="shared" si="3"/>
        <v>1257.4081100000001</v>
      </c>
      <c r="K10" s="351">
        <f t="shared" si="3"/>
        <v>1392.60355</v>
      </c>
      <c r="L10" s="351">
        <f t="shared" si="3"/>
        <v>1600.67644</v>
      </c>
      <c r="M10" s="351">
        <f t="shared" si="3"/>
        <v>1600.67644</v>
      </c>
    </row>
    <row r="11" spans="1:13" ht="14.4" customHeight="1" x14ac:dyDescent="0.3">
      <c r="A11" s="346"/>
      <c r="B11" s="346" t="s">
        <v>201</v>
      </c>
      <c r="C11" s="346">
        <f>COUNTIF(B7:M7,"&lt;&gt;")</f>
        <v>11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</row>
    <row r="12" spans="1:13" ht="14.4" customHeight="1" x14ac:dyDescent="0.3">
      <c r="A12" s="346">
        <v>0</v>
      </c>
      <c r="B12" s="349">
        <f>IF(ISERROR(HI!F15),#REF!,HI!F15)</f>
        <v>1.2811410857779819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</row>
    <row r="13" spans="1:13" ht="14.4" customHeight="1" x14ac:dyDescent="0.3">
      <c r="A13" s="346">
        <v>1</v>
      </c>
      <c r="B13" s="349">
        <f>IF(ISERROR(HI!F15),#REF!,HI!F15)</f>
        <v>1.2811410857779819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51" t="s">
        <v>299</v>
      </c>
      <c r="B1" s="451"/>
      <c r="C1" s="451"/>
      <c r="D1" s="451"/>
      <c r="E1" s="451"/>
      <c r="F1" s="451"/>
      <c r="G1" s="451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17" s="71" customFormat="1" ht="14.4" customHeight="1" thickBot="1" x14ac:dyDescent="0.35">
      <c r="A2" s="580" t="s">
        <v>297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76"/>
      <c r="B3" s="452" t="s">
        <v>32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60"/>
      <c r="Q3" s="62"/>
    </row>
    <row r="4" spans="1:17" ht="14.4" customHeight="1" x14ac:dyDescent="0.3">
      <c r="A4" s="177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54" t="s">
        <v>6</v>
      </c>
      <c r="Q4" s="455"/>
    </row>
    <row r="5" spans="1:17" ht="14.4" customHeight="1" thickBot="1" x14ac:dyDescent="0.35">
      <c r="A5" s="178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5.434722104253712E-323</v>
      </c>
      <c r="Q6" s="310" t="s">
        <v>298</v>
      </c>
    </row>
    <row r="7" spans="1:17" ht="14.4" customHeight="1" x14ac:dyDescent="0.3">
      <c r="A7" s="25" t="s">
        <v>51</v>
      </c>
      <c r="B7" s="76">
        <v>6302.2567939462297</v>
      </c>
      <c r="C7" s="77">
        <v>525.18806616218603</v>
      </c>
      <c r="D7" s="77">
        <v>521.12287000000003</v>
      </c>
      <c r="E7" s="77">
        <v>634.02484000000004</v>
      </c>
      <c r="F7" s="77">
        <v>382.47142000000002</v>
      </c>
      <c r="G7" s="77">
        <v>353.56979999999999</v>
      </c>
      <c r="H7" s="77">
        <v>479.78593000000001</v>
      </c>
      <c r="I7" s="77">
        <v>550.73135000000002</v>
      </c>
      <c r="J7" s="77">
        <v>520.94258000000002</v>
      </c>
      <c r="K7" s="77">
        <v>703.30588999999998</v>
      </c>
      <c r="L7" s="77">
        <v>540.15238999999997</v>
      </c>
      <c r="M7" s="77">
        <v>437.63094000000001</v>
      </c>
      <c r="N7" s="77">
        <v>448.96271999999999</v>
      </c>
      <c r="O7" s="77">
        <v>4.9406564584124654E-324</v>
      </c>
      <c r="P7" s="78">
        <v>5572.7007299999996</v>
      </c>
      <c r="Q7" s="311">
        <v>0.96462427445200005</v>
      </c>
    </row>
    <row r="8" spans="1:17" ht="14.4" customHeight="1" x14ac:dyDescent="0.3">
      <c r="A8" s="25" t="s">
        <v>52</v>
      </c>
      <c r="B8" s="76">
        <v>1040.0186805094099</v>
      </c>
      <c r="C8" s="77">
        <v>86.668223375783995</v>
      </c>
      <c r="D8" s="77">
        <v>115.194</v>
      </c>
      <c r="E8" s="77">
        <v>48.588999999999999</v>
      </c>
      <c r="F8" s="77">
        <v>109.773</v>
      </c>
      <c r="G8" s="77">
        <v>58.738999999999002</v>
      </c>
      <c r="H8" s="77">
        <v>42.356000000000002</v>
      </c>
      <c r="I8" s="77">
        <v>54.247</v>
      </c>
      <c r="J8" s="77">
        <v>125.983</v>
      </c>
      <c r="K8" s="77">
        <v>58.545999999999999</v>
      </c>
      <c r="L8" s="77">
        <v>134.70599999999999</v>
      </c>
      <c r="M8" s="77">
        <v>89.46</v>
      </c>
      <c r="N8" s="77">
        <v>77.849000000000004</v>
      </c>
      <c r="O8" s="77">
        <v>4.9406564584124654E-324</v>
      </c>
      <c r="P8" s="78">
        <v>915.44200000000001</v>
      </c>
      <c r="Q8" s="311">
        <v>0.96023659835599995</v>
      </c>
    </row>
    <row r="9" spans="1:17" ht="14.4" customHeight="1" x14ac:dyDescent="0.3">
      <c r="A9" s="25" t="s">
        <v>53</v>
      </c>
      <c r="B9" s="76">
        <v>50751.354818150001</v>
      </c>
      <c r="C9" s="77">
        <v>4229.2795681791704</v>
      </c>
      <c r="D9" s="77">
        <v>4024.4670299999998</v>
      </c>
      <c r="E9" s="77">
        <v>2690.8407400000001</v>
      </c>
      <c r="F9" s="77">
        <v>3171.7212399999999</v>
      </c>
      <c r="G9" s="77">
        <v>3662.2831799999899</v>
      </c>
      <c r="H9" s="77">
        <v>6103.49334</v>
      </c>
      <c r="I9" s="77">
        <v>4523.9048700000003</v>
      </c>
      <c r="J9" s="77">
        <v>2823.8012100000001</v>
      </c>
      <c r="K9" s="77">
        <v>2262.49341</v>
      </c>
      <c r="L9" s="77">
        <v>5315.67508</v>
      </c>
      <c r="M9" s="77">
        <v>6962.2808100000002</v>
      </c>
      <c r="N9" s="77">
        <v>8806.9984000000004</v>
      </c>
      <c r="O9" s="77">
        <v>4.9406564584124654E-324</v>
      </c>
      <c r="P9" s="78">
        <v>50347.959309999998</v>
      </c>
      <c r="Q9" s="311">
        <v>1.082238035157</v>
      </c>
    </row>
    <row r="10" spans="1:17" ht="14.4" customHeight="1" x14ac:dyDescent="0.3">
      <c r="A10" s="25" t="s">
        <v>54</v>
      </c>
      <c r="B10" s="76">
        <v>651.122159349855</v>
      </c>
      <c r="C10" s="77">
        <v>54.260179945821001</v>
      </c>
      <c r="D10" s="77">
        <v>53.129019999999997</v>
      </c>
      <c r="E10" s="77">
        <v>43.881860000000003</v>
      </c>
      <c r="F10" s="77">
        <v>44.599440000000001</v>
      </c>
      <c r="G10" s="77">
        <v>46.109219999998999</v>
      </c>
      <c r="H10" s="77">
        <v>56.196629999999999</v>
      </c>
      <c r="I10" s="77">
        <v>55.011490000000002</v>
      </c>
      <c r="J10" s="77">
        <v>55.915190000000003</v>
      </c>
      <c r="K10" s="77">
        <v>62.916420000000002</v>
      </c>
      <c r="L10" s="77">
        <v>53.864339999999999</v>
      </c>
      <c r="M10" s="77">
        <v>52.346150000000002</v>
      </c>
      <c r="N10" s="77">
        <v>55.101419999999997</v>
      </c>
      <c r="O10" s="77">
        <v>4.9406564584124654E-324</v>
      </c>
      <c r="P10" s="78">
        <v>579.07118000000003</v>
      </c>
      <c r="Q10" s="311">
        <v>0.97019277484900002</v>
      </c>
    </row>
    <row r="11" spans="1:17" ht="14.4" customHeight="1" x14ac:dyDescent="0.3">
      <c r="A11" s="25" t="s">
        <v>55</v>
      </c>
      <c r="B11" s="76">
        <v>963.18092375912602</v>
      </c>
      <c r="C11" s="77">
        <v>80.265076979927002</v>
      </c>
      <c r="D11" s="77">
        <v>72.812169999999995</v>
      </c>
      <c r="E11" s="77">
        <v>81.549639999999997</v>
      </c>
      <c r="F11" s="77">
        <v>68.253960000000006</v>
      </c>
      <c r="G11" s="77">
        <v>61.213939999998999</v>
      </c>
      <c r="H11" s="77">
        <v>68.490859999999998</v>
      </c>
      <c r="I11" s="77">
        <v>108.24999</v>
      </c>
      <c r="J11" s="77">
        <v>83.873990000000006</v>
      </c>
      <c r="K11" s="77">
        <v>82.4602</v>
      </c>
      <c r="L11" s="77">
        <v>133.47229999999999</v>
      </c>
      <c r="M11" s="77">
        <v>93.588359999999994</v>
      </c>
      <c r="N11" s="77">
        <v>83.848159999999993</v>
      </c>
      <c r="O11" s="77">
        <v>4.9406564584124654E-324</v>
      </c>
      <c r="P11" s="78">
        <v>937.81357000000003</v>
      </c>
      <c r="Q11" s="311">
        <v>1.06217775275</v>
      </c>
    </row>
    <row r="12" spans="1:17" ht="14.4" customHeight="1" x14ac:dyDescent="0.3">
      <c r="A12" s="25" t="s">
        <v>56</v>
      </c>
      <c r="B12" s="76">
        <v>276.11828064270901</v>
      </c>
      <c r="C12" s="77">
        <v>23.009856720224999</v>
      </c>
      <c r="D12" s="77">
        <v>15.85966</v>
      </c>
      <c r="E12" s="77">
        <v>9.5273500000000002</v>
      </c>
      <c r="F12" s="77">
        <v>0.44712000000000002</v>
      </c>
      <c r="G12" s="77">
        <v>6.8745499999990001</v>
      </c>
      <c r="H12" s="77">
        <v>8.0586000000000002</v>
      </c>
      <c r="I12" s="77">
        <v>54.72343</v>
      </c>
      <c r="J12" s="77">
        <v>12.879569999999999</v>
      </c>
      <c r="K12" s="77">
        <v>31.571660000000001</v>
      </c>
      <c r="L12" s="77">
        <v>4.70451</v>
      </c>
      <c r="M12" s="77">
        <v>4.7163500000000003</v>
      </c>
      <c r="N12" s="77">
        <v>16.66086</v>
      </c>
      <c r="O12" s="77">
        <v>4.9406564584124654E-324</v>
      </c>
      <c r="P12" s="78">
        <v>166.02366000000001</v>
      </c>
      <c r="Q12" s="311">
        <v>0.65593889538299999</v>
      </c>
    </row>
    <row r="13" spans="1:17" ht="14.4" customHeight="1" x14ac:dyDescent="0.3">
      <c r="A13" s="25" t="s">
        <v>57</v>
      </c>
      <c r="B13" s="76">
        <v>867.14768575254402</v>
      </c>
      <c r="C13" s="77">
        <v>72.262307146045003</v>
      </c>
      <c r="D13" s="77">
        <v>37.501829999999998</v>
      </c>
      <c r="E13" s="77">
        <v>58.882370000000002</v>
      </c>
      <c r="F13" s="77">
        <v>72.126249999999999</v>
      </c>
      <c r="G13" s="77">
        <v>77.589639999998994</v>
      </c>
      <c r="H13" s="77">
        <v>70.915329999999997</v>
      </c>
      <c r="I13" s="77">
        <v>121.69363</v>
      </c>
      <c r="J13" s="77">
        <v>5.2273399999999999</v>
      </c>
      <c r="K13" s="77">
        <v>74.48554</v>
      </c>
      <c r="L13" s="77">
        <v>93.896519999999995</v>
      </c>
      <c r="M13" s="77">
        <v>90.780929999999998</v>
      </c>
      <c r="N13" s="77">
        <v>78.024860000000004</v>
      </c>
      <c r="O13" s="77">
        <v>4.9406564584124654E-324</v>
      </c>
      <c r="P13" s="78">
        <v>781.12423999999999</v>
      </c>
      <c r="Q13" s="311">
        <v>0.98268789566699999</v>
      </c>
    </row>
    <row r="14" spans="1:17" ht="14.4" customHeight="1" x14ac:dyDescent="0.3">
      <c r="A14" s="25" t="s">
        <v>58</v>
      </c>
      <c r="B14" s="76">
        <v>2575.5446367910599</v>
      </c>
      <c r="C14" s="77">
        <v>214.628719732588</v>
      </c>
      <c r="D14" s="77">
        <v>298.94299999999998</v>
      </c>
      <c r="E14" s="77">
        <v>256.887</v>
      </c>
      <c r="F14" s="77">
        <v>272.10700000000003</v>
      </c>
      <c r="G14" s="77">
        <v>188.75</v>
      </c>
      <c r="H14" s="77">
        <v>148.39400000000001</v>
      </c>
      <c r="I14" s="77">
        <v>161.45500000000001</v>
      </c>
      <c r="J14" s="77">
        <v>155.542</v>
      </c>
      <c r="K14" s="77">
        <v>148.012</v>
      </c>
      <c r="L14" s="77">
        <v>163.001</v>
      </c>
      <c r="M14" s="77">
        <v>205.45599999999999</v>
      </c>
      <c r="N14" s="77">
        <v>244.726</v>
      </c>
      <c r="O14" s="77">
        <v>4.9406564584124654E-324</v>
      </c>
      <c r="P14" s="78">
        <v>2243.2730000000001</v>
      </c>
      <c r="Q14" s="311">
        <v>0.95017064512600002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5.434722104253712E-323</v>
      </c>
      <c r="Q15" s="311" t="s">
        <v>298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5.434722104253712E-323</v>
      </c>
      <c r="Q16" s="311" t="s">
        <v>298</v>
      </c>
    </row>
    <row r="17" spans="1:17" ht="14.4" customHeight="1" x14ac:dyDescent="0.3">
      <c r="A17" s="25" t="s">
        <v>61</v>
      </c>
      <c r="B17" s="76">
        <v>1928.8567891139201</v>
      </c>
      <c r="C17" s="77">
        <v>160.738065759493</v>
      </c>
      <c r="D17" s="77">
        <v>17.397220000000001</v>
      </c>
      <c r="E17" s="77">
        <v>96.853129999999993</v>
      </c>
      <c r="F17" s="77">
        <v>28.335329999999999</v>
      </c>
      <c r="G17" s="77">
        <v>81.875349999999003</v>
      </c>
      <c r="H17" s="77">
        <v>72.166839999999993</v>
      </c>
      <c r="I17" s="77">
        <v>69.439549999999997</v>
      </c>
      <c r="J17" s="77">
        <v>47.777639999999998</v>
      </c>
      <c r="K17" s="77">
        <v>58.412309999999998</v>
      </c>
      <c r="L17" s="77">
        <v>60.046709999999997</v>
      </c>
      <c r="M17" s="77">
        <v>180.90796</v>
      </c>
      <c r="N17" s="77">
        <v>40.852170000000001</v>
      </c>
      <c r="O17" s="77">
        <v>4.9406564584124654E-324</v>
      </c>
      <c r="P17" s="78">
        <v>754.06421</v>
      </c>
      <c r="Q17" s="311">
        <v>0.426478267573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7.9269999999999996</v>
      </c>
      <c r="E18" s="77">
        <v>2.59</v>
      </c>
      <c r="F18" s="77">
        <v>1.54</v>
      </c>
      <c r="G18" s="77">
        <v>7.2949999999989998</v>
      </c>
      <c r="H18" s="77">
        <v>1.155</v>
      </c>
      <c r="I18" s="77">
        <v>1.54</v>
      </c>
      <c r="J18" s="77">
        <v>3.8</v>
      </c>
      <c r="K18" s="77">
        <v>4.9406564584124654E-324</v>
      </c>
      <c r="L18" s="77">
        <v>4.26</v>
      </c>
      <c r="M18" s="77">
        <v>9.343</v>
      </c>
      <c r="N18" s="77">
        <v>4.2850000000000001</v>
      </c>
      <c r="O18" s="77">
        <v>4.9406564584124654E-324</v>
      </c>
      <c r="P18" s="78">
        <v>43.734999999999999</v>
      </c>
      <c r="Q18" s="311" t="s">
        <v>298</v>
      </c>
    </row>
    <row r="19" spans="1:17" ht="14.4" customHeight="1" x14ac:dyDescent="0.3">
      <c r="A19" s="25" t="s">
        <v>63</v>
      </c>
      <c r="B19" s="76">
        <v>1994.91576312032</v>
      </c>
      <c r="C19" s="77">
        <v>166.242980260027</v>
      </c>
      <c r="D19" s="77">
        <v>155.81053</v>
      </c>
      <c r="E19" s="77">
        <v>196.01435000000001</v>
      </c>
      <c r="F19" s="77">
        <v>242.89329000000001</v>
      </c>
      <c r="G19" s="77">
        <v>204.18749</v>
      </c>
      <c r="H19" s="77">
        <v>200.45867999999999</v>
      </c>
      <c r="I19" s="77">
        <v>167.62849</v>
      </c>
      <c r="J19" s="77">
        <v>204.07006999999999</v>
      </c>
      <c r="K19" s="77">
        <v>213.25265999999999</v>
      </c>
      <c r="L19" s="77">
        <v>142.91774000000001</v>
      </c>
      <c r="M19" s="77">
        <v>216.22224</v>
      </c>
      <c r="N19" s="77">
        <v>131.03702000000001</v>
      </c>
      <c r="O19" s="77">
        <v>4.9406564584124654E-324</v>
      </c>
      <c r="P19" s="78">
        <v>2074.4925600000001</v>
      </c>
      <c r="Q19" s="311">
        <v>1.134425239684</v>
      </c>
    </row>
    <row r="20" spans="1:17" ht="14.4" customHeight="1" x14ac:dyDescent="0.3">
      <c r="A20" s="25" t="s">
        <v>64</v>
      </c>
      <c r="B20" s="76">
        <v>47732.987095007797</v>
      </c>
      <c r="C20" s="77">
        <v>3977.7489245839802</v>
      </c>
      <c r="D20" s="77">
        <v>3671.2325999999998</v>
      </c>
      <c r="E20" s="77">
        <v>3463.4253199999998</v>
      </c>
      <c r="F20" s="77">
        <v>3662.7260700000002</v>
      </c>
      <c r="G20" s="77">
        <v>4035.1286699999901</v>
      </c>
      <c r="H20" s="77">
        <v>3690.8229999999999</v>
      </c>
      <c r="I20" s="77">
        <v>3626.3422500000001</v>
      </c>
      <c r="J20" s="77">
        <v>5499.1296599999996</v>
      </c>
      <c r="K20" s="77">
        <v>3945.5261799999998</v>
      </c>
      <c r="L20" s="77">
        <v>4075.4165499999999</v>
      </c>
      <c r="M20" s="77">
        <v>4344.9794700000002</v>
      </c>
      <c r="N20" s="77">
        <v>4514.8372600000002</v>
      </c>
      <c r="O20" s="77">
        <v>4.9406564584124654E-324</v>
      </c>
      <c r="P20" s="78">
        <v>44529.567029999998</v>
      </c>
      <c r="Q20" s="311">
        <v>1.0176968265270001</v>
      </c>
    </row>
    <row r="21" spans="1:17" ht="14.4" customHeight="1" x14ac:dyDescent="0.3">
      <c r="A21" s="26" t="s">
        <v>65</v>
      </c>
      <c r="B21" s="76">
        <v>5763.9999999996799</v>
      </c>
      <c r="C21" s="77">
        <v>480.333333333307</v>
      </c>
      <c r="D21" s="77">
        <v>337.96899999999999</v>
      </c>
      <c r="E21" s="77">
        <v>338.08499999999998</v>
      </c>
      <c r="F21" s="77">
        <v>337.70299999999997</v>
      </c>
      <c r="G21" s="77">
        <v>507.48899999999901</v>
      </c>
      <c r="H21" s="77">
        <v>507.48700000000002</v>
      </c>
      <c r="I21" s="77">
        <v>507.48599999999999</v>
      </c>
      <c r="J21" s="77">
        <v>510.58199999999999</v>
      </c>
      <c r="K21" s="77">
        <v>510.58</v>
      </c>
      <c r="L21" s="77">
        <v>510.58</v>
      </c>
      <c r="M21" s="77">
        <v>510.51299999999998</v>
      </c>
      <c r="N21" s="77">
        <v>523.95500000000004</v>
      </c>
      <c r="O21" s="77">
        <v>1.4821969375237396E-323</v>
      </c>
      <c r="P21" s="78">
        <v>5102.4290000000001</v>
      </c>
      <c r="Q21" s="311">
        <v>0.96569850482599995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4.9406564584124654E-324</v>
      </c>
      <c r="E22" s="77">
        <v>34.122</v>
      </c>
      <c r="F22" s="77">
        <v>8.3000000000000007</v>
      </c>
      <c r="G22" s="77">
        <v>39.228000000000002</v>
      </c>
      <c r="H22" s="77">
        <v>5.3949999999999996</v>
      </c>
      <c r="I22" s="77">
        <v>4.9406564584124654E-324</v>
      </c>
      <c r="J22" s="77">
        <v>5.6509999999999998</v>
      </c>
      <c r="K22" s="77">
        <v>27.0625</v>
      </c>
      <c r="L22" s="77">
        <v>100.42694</v>
      </c>
      <c r="M22" s="77">
        <v>207.40557999999999</v>
      </c>
      <c r="N22" s="77">
        <v>4.6804899999999998</v>
      </c>
      <c r="O22" s="77">
        <v>4.9406564584124654E-324</v>
      </c>
      <c r="P22" s="78">
        <v>432.27150999999998</v>
      </c>
      <c r="Q22" s="311" t="s">
        <v>298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2.1738888417014848E-322</v>
      </c>
      <c r="Q23" s="311" t="s">
        <v>298</v>
      </c>
    </row>
    <row r="24" spans="1:17" ht="14.4" customHeight="1" x14ac:dyDescent="0.3">
      <c r="A24" s="26" t="s">
        <v>68</v>
      </c>
      <c r="B24" s="76">
        <v>1.45519152283669E-11</v>
      </c>
      <c r="C24" s="77">
        <v>-1.8189894035458601E-12</v>
      </c>
      <c r="D24" s="77">
        <v>31.798850000001</v>
      </c>
      <c r="E24" s="77">
        <v>0.152999999996</v>
      </c>
      <c r="F24" s="77">
        <v>1.8189894035458601E-12</v>
      </c>
      <c r="G24" s="77">
        <v>11.732249999999</v>
      </c>
      <c r="H24" s="77">
        <v>0.45604000000200001</v>
      </c>
      <c r="I24" s="77">
        <v>17.445750000002</v>
      </c>
      <c r="J24" s="77">
        <v>16.389789999999</v>
      </c>
      <c r="K24" s="77">
        <v>0.16636000000000001</v>
      </c>
      <c r="L24" s="77">
        <v>11.687910000002001</v>
      </c>
      <c r="M24" s="77">
        <v>25.531099999999999</v>
      </c>
      <c r="N24" s="77">
        <v>12.543839999993001</v>
      </c>
      <c r="O24" s="77">
        <v>-1.0869444208507424E-322</v>
      </c>
      <c r="P24" s="78">
        <v>127.904889999999</v>
      </c>
      <c r="Q24" s="311"/>
    </row>
    <row r="25" spans="1:17" ht="14.4" customHeight="1" x14ac:dyDescent="0.3">
      <c r="A25" s="27" t="s">
        <v>69</v>
      </c>
      <c r="B25" s="79">
        <v>120847.50362614301</v>
      </c>
      <c r="C25" s="80">
        <v>10070.6253021786</v>
      </c>
      <c r="D25" s="80">
        <v>9361.1647799999992</v>
      </c>
      <c r="E25" s="80">
        <v>7955.4255999999996</v>
      </c>
      <c r="F25" s="80">
        <v>8402.99712</v>
      </c>
      <c r="G25" s="80">
        <v>9342.0650899999891</v>
      </c>
      <c r="H25" s="80">
        <v>11455.632250000001</v>
      </c>
      <c r="I25" s="80">
        <v>10019.898800000001</v>
      </c>
      <c r="J25" s="80">
        <v>10071.565039999999</v>
      </c>
      <c r="K25" s="80">
        <v>8178.7911299999996</v>
      </c>
      <c r="L25" s="80">
        <v>11344.807989999999</v>
      </c>
      <c r="M25" s="80">
        <v>13431.161889999999</v>
      </c>
      <c r="N25" s="80">
        <v>15044.3622</v>
      </c>
      <c r="O25" s="80">
        <v>4.9406564584124654E-324</v>
      </c>
      <c r="P25" s="81">
        <v>114607.87188999999</v>
      </c>
      <c r="Q25" s="312">
        <v>1.034582970959</v>
      </c>
    </row>
    <row r="26" spans="1:17" ht="14.4" customHeight="1" x14ac:dyDescent="0.3">
      <c r="A26" s="25" t="s">
        <v>70</v>
      </c>
      <c r="B26" s="76">
        <v>10321.1227792468</v>
      </c>
      <c r="C26" s="77">
        <v>860.09356493722998</v>
      </c>
      <c r="D26" s="77">
        <v>731.05318</v>
      </c>
      <c r="E26" s="77">
        <v>645.84578999999997</v>
      </c>
      <c r="F26" s="77">
        <v>679.16342999999995</v>
      </c>
      <c r="G26" s="77">
        <v>762.27418</v>
      </c>
      <c r="H26" s="77">
        <v>735.27829999999994</v>
      </c>
      <c r="I26" s="77">
        <v>861.47041999999999</v>
      </c>
      <c r="J26" s="77">
        <v>951.38360999999998</v>
      </c>
      <c r="K26" s="77">
        <v>774.94727999999998</v>
      </c>
      <c r="L26" s="77">
        <v>753.02539999999999</v>
      </c>
      <c r="M26" s="77">
        <v>819.90806999999995</v>
      </c>
      <c r="N26" s="77">
        <v>659.54764</v>
      </c>
      <c r="O26" s="77">
        <v>4.9406564584124654E-324</v>
      </c>
      <c r="P26" s="78">
        <v>8373.8973000000005</v>
      </c>
      <c r="Q26" s="311">
        <v>0.88509369438700003</v>
      </c>
    </row>
    <row r="27" spans="1:17" ht="14.4" customHeight="1" x14ac:dyDescent="0.3">
      <c r="A27" s="28" t="s">
        <v>71</v>
      </c>
      <c r="B27" s="79">
        <v>131168.62640538899</v>
      </c>
      <c r="C27" s="80">
        <v>10930.7188671158</v>
      </c>
      <c r="D27" s="80">
        <v>10092.21796</v>
      </c>
      <c r="E27" s="80">
        <v>8601.2713899999999</v>
      </c>
      <c r="F27" s="80">
        <v>9082.1605500000005</v>
      </c>
      <c r="G27" s="80">
        <v>10104.33927</v>
      </c>
      <c r="H27" s="80">
        <v>12190.910550000001</v>
      </c>
      <c r="I27" s="80">
        <v>10881.36922</v>
      </c>
      <c r="J27" s="80">
        <v>11022.94865</v>
      </c>
      <c r="K27" s="80">
        <v>8953.7384099999999</v>
      </c>
      <c r="L27" s="80">
        <v>12097.83339</v>
      </c>
      <c r="M27" s="80">
        <v>14251.069960000001</v>
      </c>
      <c r="N27" s="80">
        <v>15703.90984</v>
      </c>
      <c r="O27" s="80">
        <v>9.8813129168249309E-324</v>
      </c>
      <c r="P27" s="81">
        <v>122981.76919000001</v>
      </c>
      <c r="Q27" s="312">
        <v>1.0228202711429999</v>
      </c>
    </row>
    <row r="28" spans="1:17" ht="14.4" customHeight="1" x14ac:dyDescent="0.3">
      <c r="A28" s="26" t="s">
        <v>72</v>
      </c>
      <c r="B28" s="76">
        <v>2.8354116334900001</v>
      </c>
      <c r="C28" s="77">
        <v>0.23628430279000001</v>
      </c>
      <c r="D28" s="77">
        <v>10.4598</v>
      </c>
      <c r="E28" s="77">
        <v>0.223</v>
      </c>
      <c r="F28" s="77">
        <v>0.223</v>
      </c>
      <c r="G28" s="77">
        <v>0.28720000000000001</v>
      </c>
      <c r="H28" s="77">
        <v>0.46200000000000002</v>
      </c>
      <c r="I28" s="77">
        <v>1.2351641146031164E-322</v>
      </c>
      <c r="J28" s="77">
        <v>0.13320000000000001</v>
      </c>
      <c r="K28" s="77">
        <v>8.9260000000000006E-2</v>
      </c>
      <c r="L28" s="77">
        <v>0.51490000000000002</v>
      </c>
      <c r="M28" s="77">
        <v>4.9590000000000002E-2</v>
      </c>
      <c r="N28" s="77">
        <v>1.2351641146031164E-322</v>
      </c>
      <c r="O28" s="77">
        <v>1.2351641146031164E-322</v>
      </c>
      <c r="P28" s="78">
        <v>12.44195</v>
      </c>
      <c r="Q28" s="311">
        <v>4.7869720936869999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1.0869444208507424E-322</v>
      </c>
      <c r="Q29" s="311" t="s">
        <v>298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5.434722104253712E-322</v>
      </c>
      <c r="Q30" s="311">
        <v>0</v>
      </c>
    </row>
    <row r="31" spans="1:17" ht="14.4" customHeight="1" thickBot="1" x14ac:dyDescent="0.35">
      <c r="A31" s="29" t="s">
        <v>75</v>
      </c>
      <c r="B31" s="82">
        <v>1.4821969375237396E-323</v>
      </c>
      <c r="C31" s="83">
        <v>0</v>
      </c>
      <c r="D31" s="83">
        <v>2.4703282292062327E-323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25.928999999999998</v>
      </c>
      <c r="N31" s="83">
        <v>2.4703282292062327E-323</v>
      </c>
      <c r="O31" s="83">
        <v>2.4703282292062327E-323</v>
      </c>
      <c r="P31" s="84">
        <v>25.928999999999998</v>
      </c>
      <c r="Q31" s="313" t="s">
        <v>298</v>
      </c>
    </row>
    <row r="32" spans="1:17" ht="14.4" customHeight="1" x14ac:dyDescent="0.3">
      <c r="A32" s="456" t="s">
        <v>76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</row>
    <row r="33" spans="1:17" ht="14.4" customHeight="1" x14ac:dyDescent="0.3">
      <c r="A33" s="450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</row>
    <row r="34" spans="1:17" ht="14.4" customHeight="1" x14ac:dyDescent="0.3">
      <c r="A34" s="456" t="s">
        <v>77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</row>
    <row r="35" spans="1:17" ht="14.4" customHeight="1" x14ac:dyDescent="0.3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50"/>
      <c r="Q36" s="45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51" t="s">
        <v>78</v>
      </c>
      <c r="B1" s="451"/>
      <c r="C1" s="451"/>
      <c r="D1" s="451"/>
      <c r="E1" s="451"/>
      <c r="F1" s="451"/>
      <c r="G1" s="451"/>
      <c r="H1" s="457"/>
      <c r="I1" s="457"/>
      <c r="J1" s="457"/>
      <c r="K1" s="457"/>
    </row>
    <row r="2" spans="1:11" s="85" customFormat="1" ht="14.4" customHeight="1" thickBot="1" x14ac:dyDescent="0.35">
      <c r="A2" s="580" t="s">
        <v>297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76"/>
      <c r="B3" s="452" t="s">
        <v>79</v>
      </c>
      <c r="C3" s="453"/>
      <c r="D3" s="453"/>
      <c r="E3" s="453"/>
      <c r="F3" s="460" t="s">
        <v>80</v>
      </c>
      <c r="G3" s="453"/>
      <c r="H3" s="453"/>
      <c r="I3" s="453"/>
      <c r="J3" s="453"/>
      <c r="K3" s="461"/>
    </row>
    <row r="4" spans="1:11" ht="14.4" customHeight="1" x14ac:dyDescent="0.3">
      <c r="A4" s="177"/>
      <c r="B4" s="458"/>
      <c r="C4" s="459"/>
      <c r="D4" s="459"/>
      <c r="E4" s="459"/>
      <c r="F4" s="462" t="s">
        <v>213</v>
      </c>
      <c r="G4" s="464" t="s">
        <v>81</v>
      </c>
      <c r="H4" s="63" t="s">
        <v>277</v>
      </c>
      <c r="I4" s="462" t="s">
        <v>82</v>
      </c>
      <c r="J4" s="464" t="s">
        <v>83</v>
      </c>
      <c r="K4" s="465" t="s">
        <v>84</v>
      </c>
    </row>
    <row r="5" spans="1:11" ht="42" thickBot="1" x14ac:dyDescent="0.35">
      <c r="A5" s="178"/>
      <c r="B5" s="34" t="s">
        <v>214</v>
      </c>
      <c r="C5" s="35" t="s">
        <v>85</v>
      </c>
      <c r="D5" s="36" t="s">
        <v>86</v>
      </c>
      <c r="E5" s="36" t="s">
        <v>87</v>
      </c>
      <c r="F5" s="463"/>
      <c r="G5" s="463"/>
      <c r="H5" s="35" t="s">
        <v>88</v>
      </c>
      <c r="I5" s="463"/>
      <c r="J5" s="463"/>
      <c r="K5" s="466"/>
    </row>
    <row r="6" spans="1:11" ht="14.4" customHeight="1" thickBot="1" x14ac:dyDescent="0.35">
      <c r="A6" s="599" t="s">
        <v>300</v>
      </c>
      <c r="B6" s="581">
        <v>126466.763305289</v>
      </c>
      <c r="C6" s="581">
        <v>120099.04296000001</v>
      </c>
      <c r="D6" s="582">
        <v>-6367.72034528937</v>
      </c>
      <c r="E6" s="583">
        <v>0.94964906052099995</v>
      </c>
      <c r="F6" s="581">
        <v>120847.50362614301</v>
      </c>
      <c r="G6" s="582">
        <v>110776.878323964</v>
      </c>
      <c r="H6" s="584">
        <v>15044.3622</v>
      </c>
      <c r="I6" s="581">
        <v>114607.87188999999</v>
      </c>
      <c r="J6" s="582">
        <v>3830.9935660358501</v>
      </c>
      <c r="K6" s="585">
        <v>0.94836772337899999</v>
      </c>
    </row>
    <row r="7" spans="1:11" ht="14.4" customHeight="1" thickBot="1" x14ac:dyDescent="0.35">
      <c r="A7" s="600" t="s">
        <v>301</v>
      </c>
      <c r="B7" s="581">
        <v>67654.095186468403</v>
      </c>
      <c r="C7" s="581">
        <v>61290.967049999999</v>
      </c>
      <c r="D7" s="582">
        <v>-6363.1281364684</v>
      </c>
      <c r="E7" s="583">
        <v>0.90594614976400001</v>
      </c>
      <c r="F7" s="581">
        <v>63426.743978901002</v>
      </c>
      <c r="G7" s="582">
        <v>58141.181980659203</v>
      </c>
      <c r="H7" s="584">
        <v>9812.1727599999995</v>
      </c>
      <c r="I7" s="581">
        <v>61543.411780000002</v>
      </c>
      <c r="J7" s="582">
        <v>3402.2297993407701</v>
      </c>
      <c r="K7" s="585">
        <v>0.97030697020199996</v>
      </c>
    </row>
    <row r="8" spans="1:11" ht="14.4" customHeight="1" thickBot="1" x14ac:dyDescent="0.35">
      <c r="A8" s="601" t="s">
        <v>302</v>
      </c>
      <c r="B8" s="581">
        <v>65011.428695586503</v>
      </c>
      <c r="C8" s="581">
        <v>58788.63005</v>
      </c>
      <c r="D8" s="582">
        <v>-6222.7986455864302</v>
      </c>
      <c r="E8" s="583">
        <v>0.90428146603600001</v>
      </c>
      <c r="F8" s="581">
        <v>60851.199342109903</v>
      </c>
      <c r="G8" s="582">
        <v>55780.266063600699</v>
      </c>
      <c r="H8" s="584">
        <v>9567.4467600000007</v>
      </c>
      <c r="I8" s="581">
        <v>59300.138780000001</v>
      </c>
      <c r="J8" s="582">
        <v>3519.8727163992398</v>
      </c>
      <c r="K8" s="585">
        <v>0.97451059997300005</v>
      </c>
    </row>
    <row r="9" spans="1:11" ht="14.4" customHeight="1" thickBot="1" x14ac:dyDescent="0.35">
      <c r="A9" s="602" t="s">
        <v>303</v>
      </c>
      <c r="B9" s="586">
        <v>4.9406564584124654E-324</v>
      </c>
      <c r="C9" s="586">
        <v>4.9406564584124654E-324</v>
      </c>
      <c r="D9" s="587">
        <v>0</v>
      </c>
      <c r="E9" s="588">
        <v>1</v>
      </c>
      <c r="F9" s="586">
        <v>4.9406564584124654E-324</v>
      </c>
      <c r="G9" s="587">
        <v>0</v>
      </c>
      <c r="H9" s="589">
        <v>1.34E-3</v>
      </c>
      <c r="I9" s="586">
        <v>4.0899999999999999E-3</v>
      </c>
      <c r="J9" s="587">
        <v>4.0899999999999999E-3</v>
      </c>
      <c r="K9" s="590" t="s">
        <v>304</v>
      </c>
    </row>
    <row r="10" spans="1:11" ht="14.4" customHeight="1" thickBot="1" x14ac:dyDescent="0.35">
      <c r="A10" s="603" t="s">
        <v>305</v>
      </c>
      <c r="B10" s="581">
        <v>4.9406564584124654E-324</v>
      </c>
      <c r="C10" s="581">
        <v>4.9406564584124654E-324</v>
      </c>
      <c r="D10" s="582">
        <v>0</v>
      </c>
      <c r="E10" s="583">
        <v>1</v>
      </c>
      <c r="F10" s="581">
        <v>4.9406564584124654E-324</v>
      </c>
      <c r="G10" s="582">
        <v>0</v>
      </c>
      <c r="H10" s="584">
        <v>1.34E-3</v>
      </c>
      <c r="I10" s="581">
        <v>4.0899999999999999E-3</v>
      </c>
      <c r="J10" s="582">
        <v>4.0899999999999999E-3</v>
      </c>
      <c r="K10" s="591" t="s">
        <v>304</v>
      </c>
    </row>
    <row r="11" spans="1:11" ht="14.4" customHeight="1" thickBot="1" x14ac:dyDescent="0.35">
      <c r="A11" s="602" t="s">
        <v>306</v>
      </c>
      <c r="B11" s="586">
        <v>6544.6933059364201</v>
      </c>
      <c r="C11" s="586">
        <v>6987.8855199999998</v>
      </c>
      <c r="D11" s="587">
        <v>443.19221406357502</v>
      </c>
      <c r="E11" s="588">
        <v>1.067717797205</v>
      </c>
      <c r="F11" s="586">
        <v>6302.2567939462297</v>
      </c>
      <c r="G11" s="587">
        <v>5777.0687277840398</v>
      </c>
      <c r="H11" s="589">
        <v>448.96271999999999</v>
      </c>
      <c r="I11" s="586">
        <v>5572.7007299999996</v>
      </c>
      <c r="J11" s="587">
        <v>-204.36799778404401</v>
      </c>
      <c r="K11" s="592">
        <v>0.88423891824699996</v>
      </c>
    </row>
    <row r="12" spans="1:11" ht="14.4" customHeight="1" thickBot="1" x14ac:dyDescent="0.35">
      <c r="A12" s="603" t="s">
        <v>307</v>
      </c>
      <c r="B12" s="581">
        <v>4873.24218657643</v>
      </c>
      <c r="C12" s="581">
        <v>4894.8289199999999</v>
      </c>
      <c r="D12" s="582">
        <v>21.586733423565999</v>
      </c>
      <c r="E12" s="583">
        <v>1.0044296451100001</v>
      </c>
      <c r="F12" s="581">
        <v>4625.9911524481604</v>
      </c>
      <c r="G12" s="582">
        <v>4240.4918897441503</v>
      </c>
      <c r="H12" s="584">
        <v>333.26866000000001</v>
      </c>
      <c r="I12" s="581">
        <v>3947.7014899999999</v>
      </c>
      <c r="J12" s="582">
        <v>-292.79039974414798</v>
      </c>
      <c r="K12" s="585">
        <v>0.85337419807000003</v>
      </c>
    </row>
    <row r="13" spans="1:11" ht="14.4" customHeight="1" thickBot="1" x14ac:dyDescent="0.35">
      <c r="A13" s="603" t="s">
        <v>308</v>
      </c>
      <c r="B13" s="581">
        <v>535.93452773076001</v>
      </c>
      <c r="C13" s="581">
        <v>528.23634000000004</v>
      </c>
      <c r="D13" s="582">
        <v>-7.69818773076</v>
      </c>
      <c r="E13" s="583">
        <v>0.98563595489199995</v>
      </c>
      <c r="F13" s="581">
        <v>474.01218474721998</v>
      </c>
      <c r="G13" s="582">
        <v>434.51116935161798</v>
      </c>
      <c r="H13" s="584">
        <v>22.676279999999998</v>
      </c>
      <c r="I13" s="581">
        <v>373.73998</v>
      </c>
      <c r="J13" s="582">
        <v>-60.771189351616997</v>
      </c>
      <c r="K13" s="585">
        <v>0.78846070212099995</v>
      </c>
    </row>
    <row r="14" spans="1:11" ht="14.4" customHeight="1" thickBot="1" x14ac:dyDescent="0.35">
      <c r="A14" s="603" t="s">
        <v>309</v>
      </c>
      <c r="B14" s="581">
        <v>4.9406564584124654E-324</v>
      </c>
      <c r="C14" s="581">
        <v>19.8</v>
      </c>
      <c r="D14" s="582">
        <v>19.8</v>
      </c>
      <c r="E14" s="593" t="s">
        <v>304</v>
      </c>
      <c r="F14" s="581">
        <v>19.992697012707001</v>
      </c>
      <c r="G14" s="582">
        <v>18.326638928314999</v>
      </c>
      <c r="H14" s="584">
        <v>4.9406564584124654E-324</v>
      </c>
      <c r="I14" s="581">
        <v>7.6840799999999998</v>
      </c>
      <c r="J14" s="582">
        <v>-10.642558928314999</v>
      </c>
      <c r="K14" s="585">
        <v>0.384344343092</v>
      </c>
    </row>
    <row r="15" spans="1:11" ht="14.4" customHeight="1" thickBot="1" x14ac:dyDescent="0.35">
      <c r="A15" s="603" t="s">
        <v>310</v>
      </c>
      <c r="B15" s="581">
        <v>170.00002976410099</v>
      </c>
      <c r="C15" s="581">
        <v>299.07896</v>
      </c>
      <c r="D15" s="582">
        <v>129.07893023589901</v>
      </c>
      <c r="E15" s="583">
        <v>1.7592876919780001</v>
      </c>
      <c r="F15" s="581">
        <v>100.996898003694</v>
      </c>
      <c r="G15" s="582">
        <v>92.580489836718996</v>
      </c>
      <c r="H15" s="584">
        <v>19.2102</v>
      </c>
      <c r="I15" s="581">
        <v>406.62945999999999</v>
      </c>
      <c r="J15" s="582">
        <v>314.04897016328101</v>
      </c>
      <c r="K15" s="585">
        <v>4.0261579121480002</v>
      </c>
    </row>
    <row r="16" spans="1:11" ht="14.4" customHeight="1" thickBot="1" x14ac:dyDescent="0.35">
      <c r="A16" s="603" t="s">
        <v>311</v>
      </c>
      <c r="B16" s="581">
        <v>4.9406564584124654E-324</v>
      </c>
      <c r="C16" s="581">
        <v>1.9347399999999999</v>
      </c>
      <c r="D16" s="582">
        <v>1.9347399999999999</v>
      </c>
      <c r="E16" s="593" t="s">
        <v>304</v>
      </c>
      <c r="F16" s="581">
        <v>1.8384578718090001</v>
      </c>
      <c r="G16" s="582">
        <v>1.685253049158</v>
      </c>
      <c r="H16" s="584">
        <v>4.9406564584124654E-324</v>
      </c>
      <c r="I16" s="581">
        <v>7.9175700000000004</v>
      </c>
      <c r="J16" s="582">
        <v>6.2323169508409997</v>
      </c>
      <c r="K16" s="585">
        <v>4.3066366226849997</v>
      </c>
    </row>
    <row r="17" spans="1:11" ht="14.4" customHeight="1" thickBot="1" x14ac:dyDescent="0.35">
      <c r="A17" s="603" t="s">
        <v>312</v>
      </c>
      <c r="B17" s="581">
        <v>4.9406564584124654E-324</v>
      </c>
      <c r="C17" s="581">
        <v>101.9999</v>
      </c>
      <c r="D17" s="582">
        <v>101.9999</v>
      </c>
      <c r="E17" s="593" t="s">
        <v>304</v>
      </c>
      <c r="F17" s="581">
        <v>45.999521480380999</v>
      </c>
      <c r="G17" s="582">
        <v>42.166228023682997</v>
      </c>
      <c r="H17" s="584">
        <v>4.9406564584124654E-324</v>
      </c>
      <c r="I17" s="581">
        <v>5.434722104253712E-323</v>
      </c>
      <c r="J17" s="582">
        <v>-42.166228023682997</v>
      </c>
      <c r="K17" s="585">
        <v>0</v>
      </c>
    </row>
    <row r="18" spans="1:11" ht="14.4" customHeight="1" thickBot="1" x14ac:dyDescent="0.35">
      <c r="A18" s="603" t="s">
        <v>313</v>
      </c>
      <c r="B18" s="581">
        <v>696.51665806192398</v>
      </c>
      <c r="C18" s="581">
        <v>686.07411000000002</v>
      </c>
      <c r="D18" s="582">
        <v>-10.442548061923</v>
      </c>
      <c r="E18" s="583">
        <v>0.98500746831899999</v>
      </c>
      <c r="F18" s="581">
        <v>606.00888682102004</v>
      </c>
      <c r="G18" s="582">
        <v>555.50814625260205</v>
      </c>
      <c r="H18" s="584">
        <v>46.946370000000002</v>
      </c>
      <c r="I18" s="581">
        <v>500.56342999999998</v>
      </c>
      <c r="J18" s="582">
        <v>-54.944716252600998</v>
      </c>
      <c r="K18" s="585">
        <v>0.82600014766399998</v>
      </c>
    </row>
    <row r="19" spans="1:11" ht="14.4" customHeight="1" thickBot="1" x14ac:dyDescent="0.35">
      <c r="A19" s="603" t="s">
        <v>314</v>
      </c>
      <c r="B19" s="581">
        <v>6.9999595785239999</v>
      </c>
      <c r="C19" s="581">
        <v>139.86658</v>
      </c>
      <c r="D19" s="582">
        <v>132.866620421476</v>
      </c>
      <c r="E19" s="583">
        <v>19.981055380533999</v>
      </c>
      <c r="F19" s="581">
        <v>103.972833985839</v>
      </c>
      <c r="G19" s="582">
        <v>95.308431153685007</v>
      </c>
      <c r="H19" s="584">
        <v>3.8461500000000002</v>
      </c>
      <c r="I19" s="581">
        <v>68.968010000000007</v>
      </c>
      <c r="J19" s="582">
        <v>-26.340421153685998</v>
      </c>
      <c r="K19" s="585">
        <v>0.66332721111899995</v>
      </c>
    </row>
    <row r="20" spans="1:11" ht="14.4" customHeight="1" thickBot="1" x14ac:dyDescent="0.35">
      <c r="A20" s="603" t="s">
        <v>315</v>
      </c>
      <c r="B20" s="581">
        <v>261.99994422467898</v>
      </c>
      <c r="C20" s="581">
        <v>316.06596999999999</v>
      </c>
      <c r="D20" s="582">
        <v>54.06602577532</v>
      </c>
      <c r="E20" s="583">
        <v>1.2063589209350001</v>
      </c>
      <c r="F20" s="581">
        <v>323.44416157539501</v>
      </c>
      <c r="G20" s="582">
        <v>296.49048144411199</v>
      </c>
      <c r="H20" s="584">
        <v>23.015059999999998</v>
      </c>
      <c r="I20" s="581">
        <v>259.49671000000001</v>
      </c>
      <c r="J20" s="582">
        <v>-36.993771444110997</v>
      </c>
      <c r="K20" s="585">
        <v>0.80229214444899999</v>
      </c>
    </row>
    <row r="21" spans="1:11" ht="14.4" customHeight="1" thickBot="1" x14ac:dyDescent="0.35">
      <c r="A21" s="602" t="s">
        <v>316</v>
      </c>
      <c r="B21" s="586">
        <v>1015.00001888567</v>
      </c>
      <c r="C21" s="586">
        <v>1079.376</v>
      </c>
      <c r="D21" s="587">
        <v>64.375981114328994</v>
      </c>
      <c r="E21" s="588">
        <v>1.0634246107550001</v>
      </c>
      <c r="F21" s="586">
        <v>1040.0186805094099</v>
      </c>
      <c r="G21" s="587">
        <v>953.35045713362399</v>
      </c>
      <c r="H21" s="589">
        <v>77.849000000000004</v>
      </c>
      <c r="I21" s="586">
        <v>915.44200000000001</v>
      </c>
      <c r="J21" s="587">
        <v>-37.908457133623997</v>
      </c>
      <c r="K21" s="592">
        <v>0.88021688182699998</v>
      </c>
    </row>
    <row r="22" spans="1:11" ht="14.4" customHeight="1" thickBot="1" x14ac:dyDescent="0.35">
      <c r="A22" s="603" t="s">
        <v>317</v>
      </c>
      <c r="B22" s="581">
        <v>840.00006942262098</v>
      </c>
      <c r="C22" s="581">
        <v>846.41499999999996</v>
      </c>
      <c r="D22" s="582">
        <v>6.4149305773779997</v>
      </c>
      <c r="E22" s="583">
        <v>1.0076368214839999</v>
      </c>
      <c r="F22" s="581">
        <v>815.01463905304604</v>
      </c>
      <c r="G22" s="582">
        <v>747.09675246529196</v>
      </c>
      <c r="H22" s="584">
        <v>59.529000000000003</v>
      </c>
      <c r="I22" s="581">
        <v>683.55</v>
      </c>
      <c r="J22" s="582">
        <v>-63.546752465291</v>
      </c>
      <c r="K22" s="585">
        <v>0.83869659174900002</v>
      </c>
    </row>
    <row r="23" spans="1:11" ht="14.4" customHeight="1" thickBot="1" x14ac:dyDescent="0.35">
      <c r="A23" s="603" t="s">
        <v>318</v>
      </c>
      <c r="B23" s="581">
        <v>174.99994946305</v>
      </c>
      <c r="C23" s="581">
        <v>232.96100000000001</v>
      </c>
      <c r="D23" s="582">
        <v>57.961050536949998</v>
      </c>
      <c r="E23" s="583">
        <v>1.331206098714</v>
      </c>
      <c r="F23" s="581">
        <v>225.00404145636199</v>
      </c>
      <c r="G23" s="582">
        <v>206.25370466833201</v>
      </c>
      <c r="H23" s="584">
        <v>18.32</v>
      </c>
      <c r="I23" s="581">
        <v>231.892</v>
      </c>
      <c r="J23" s="582">
        <v>25.638295331666999</v>
      </c>
      <c r="K23" s="585">
        <v>1.030612599218</v>
      </c>
    </row>
    <row r="24" spans="1:11" ht="14.4" customHeight="1" thickBot="1" x14ac:dyDescent="0.35">
      <c r="A24" s="602" t="s">
        <v>319</v>
      </c>
      <c r="B24" s="586">
        <v>54321.205919257198</v>
      </c>
      <c r="C24" s="586">
        <v>47636.225209999997</v>
      </c>
      <c r="D24" s="587">
        <v>-6684.98070925715</v>
      </c>
      <c r="E24" s="588">
        <v>0.87693607687499997</v>
      </c>
      <c r="F24" s="586">
        <v>50751.354818150001</v>
      </c>
      <c r="G24" s="587">
        <v>46522.075249970898</v>
      </c>
      <c r="H24" s="589">
        <v>8806.9984000000004</v>
      </c>
      <c r="I24" s="586">
        <v>50347.959309999998</v>
      </c>
      <c r="J24" s="587">
        <v>3825.8840600291201</v>
      </c>
      <c r="K24" s="592">
        <v>0.99205153222800002</v>
      </c>
    </row>
    <row r="25" spans="1:11" ht="14.4" customHeight="1" thickBot="1" x14ac:dyDescent="0.35">
      <c r="A25" s="603" t="s">
        <v>320</v>
      </c>
      <c r="B25" s="581">
        <v>24810.998506101001</v>
      </c>
      <c r="C25" s="581">
        <v>21981.4051</v>
      </c>
      <c r="D25" s="582">
        <v>-2829.5934061009998</v>
      </c>
      <c r="E25" s="583">
        <v>0.88595406970799995</v>
      </c>
      <c r="F25" s="581">
        <v>19855.5503853722</v>
      </c>
      <c r="G25" s="582">
        <v>18200.921186591098</v>
      </c>
      <c r="H25" s="584">
        <v>1650.41814</v>
      </c>
      <c r="I25" s="581">
        <v>18754.643940000002</v>
      </c>
      <c r="J25" s="582">
        <v>553.72275340884903</v>
      </c>
      <c r="K25" s="585">
        <v>0.94455422166500003</v>
      </c>
    </row>
    <row r="26" spans="1:11" ht="14.4" customHeight="1" thickBot="1" x14ac:dyDescent="0.35">
      <c r="A26" s="603" t="s">
        <v>321</v>
      </c>
      <c r="B26" s="581">
        <v>999.99989978884605</v>
      </c>
      <c r="C26" s="581">
        <v>457.91199999999998</v>
      </c>
      <c r="D26" s="582">
        <v>-542.08789978884602</v>
      </c>
      <c r="E26" s="583">
        <v>0.45791204588700002</v>
      </c>
      <c r="F26" s="581">
        <v>5539.3332498188001</v>
      </c>
      <c r="G26" s="582">
        <v>5077.7221456672296</v>
      </c>
      <c r="H26" s="584">
        <v>2768.4620199999999</v>
      </c>
      <c r="I26" s="581">
        <v>5084.6430200000004</v>
      </c>
      <c r="J26" s="582">
        <v>6.9208743327700004</v>
      </c>
      <c r="K26" s="585">
        <v>0.91791607232899997</v>
      </c>
    </row>
    <row r="27" spans="1:11" ht="14.4" customHeight="1" thickBot="1" x14ac:dyDescent="0.35">
      <c r="A27" s="603" t="s">
        <v>322</v>
      </c>
      <c r="B27" s="581">
        <v>19741.832111321401</v>
      </c>
      <c r="C27" s="581">
        <v>16920.573</v>
      </c>
      <c r="D27" s="582">
        <v>-2821.2591113213898</v>
      </c>
      <c r="E27" s="583">
        <v>0.85709233593800005</v>
      </c>
      <c r="F27" s="581">
        <v>16773.333333333299</v>
      </c>
      <c r="G27" s="582">
        <v>15375.5555555556</v>
      </c>
      <c r="H27" s="584">
        <v>3530.2085400000001</v>
      </c>
      <c r="I27" s="581">
        <v>18597.1276</v>
      </c>
      <c r="J27" s="582">
        <v>3221.5720444444401</v>
      </c>
      <c r="K27" s="585">
        <v>1.1087317726549999</v>
      </c>
    </row>
    <row r="28" spans="1:11" ht="14.4" customHeight="1" thickBot="1" x14ac:dyDescent="0.35">
      <c r="A28" s="603" t="s">
        <v>323</v>
      </c>
      <c r="B28" s="581">
        <v>19.337278835679999</v>
      </c>
      <c r="C28" s="581">
        <v>14.00182</v>
      </c>
      <c r="D28" s="582">
        <v>-5.3354588356799999</v>
      </c>
      <c r="E28" s="583">
        <v>0.72408429950099995</v>
      </c>
      <c r="F28" s="581">
        <v>18.370414194378998</v>
      </c>
      <c r="G28" s="582">
        <v>16.839546344847001</v>
      </c>
      <c r="H28" s="584">
        <v>0.45738000000000001</v>
      </c>
      <c r="I28" s="581">
        <v>12.08746</v>
      </c>
      <c r="J28" s="582">
        <v>-4.7520863448470001</v>
      </c>
      <c r="K28" s="585">
        <v>0.65798516419300002</v>
      </c>
    </row>
    <row r="29" spans="1:11" ht="14.4" customHeight="1" thickBot="1" x14ac:dyDescent="0.35">
      <c r="A29" s="603" t="s">
        <v>324</v>
      </c>
      <c r="B29" s="581">
        <v>2.0000398795750001</v>
      </c>
      <c r="C29" s="581">
        <v>1.8494600000000001</v>
      </c>
      <c r="D29" s="582">
        <v>-0.15057987957499999</v>
      </c>
      <c r="E29" s="583">
        <v>0.92471156144699995</v>
      </c>
      <c r="F29" s="581">
        <v>1.899932860454</v>
      </c>
      <c r="G29" s="582">
        <v>1.741605122083</v>
      </c>
      <c r="H29" s="584">
        <v>0.77866000000000002</v>
      </c>
      <c r="I29" s="581">
        <v>1.6200600000000001</v>
      </c>
      <c r="J29" s="582">
        <v>-0.121545122083</v>
      </c>
      <c r="K29" s="585">
        <v>0.85269328917800002</v>
      </c>
    </row>
    <row r="30" spans="1:11" ht="14.4" customHeight="1" thickBot="1" x14ac:dyDescent="0.35">
      <c r="A30" s="603" t="s">
        <v>325</v>
      </c>
      <c r="B30" s="581">
        <v>754.76252455487304</v>
      </c>
      <c r="C30" s="581">
        <v>778.50250000000005</v>
      </c>
      <c r="D30" s="582">
        <v>23.739975445127001</v>
      </c>
      <c r="E30" s="583">
        <v>1.031453569398</v>
      </c>
      <c r="F30" s="581">
        <v>728.03896267996595</v>
      </c>
      <c r="G30" s="582">
        <v>667.36904912330203</v>
      </c>
      <c r="H30" s="584">
        <v>65.038470000000004</v>
      </c>
      <c r="I30" s="581">
        <v>678.05241999999998</v>
      </c>
      <c r="J30" s="582">
        <v>10.683370876696999</v>
      </c>
      <c r="K30" s="585">
        <v>0.93134084129700001</v>
      </c>
    </row>
    <row r="31" spans="1:11" ht="14.4" customHeight="1" thickBot="1" x14ac:dyDescent="0.35">
      <c r="A31" s="603" t="s">
        <v>326</v>
      </c>
      <c r="B31" s="581">
        <v>4639.5748906458102</v>
      </c>
      <c r="C31" s="581">
        <v>4540.9997300000005</v>
      </c>
      <c r="D31" s="582">
        <v>-98.575160645813</v>
      </c>
      <c r="E31" s="583">
        <v>0.97875340673</v>
      </c>
      <c r="F31" s="581">
        <v>4554.7299092773801</v>
      </c>
      <c r="G31" s="582">
        <v>4175.16908350427</v>
      </c>
      <c r="H31" s="584">
        <v>538.64458000000002</v>
      </c>
      <c r="I31" s="581">
        <v>4367.75299</v>
      </c>
      <c r="J31" s="582">
        <v>192.58390649573099</v>
      </c>
      <c r="K31" s="585">
        <v>0.95894884592399998</v>
      </c>
    </row>
    <row r="32" spans="1:11" ht="14.4" customHeight="1" thickBot="1" x14ac:dyDescent="0.35">
      <c r="A32" s="603" t="s">
        <v>327</v>
      </c>
      <c r="B32" s="581">
        <v>143.999991329593</v>
      </c>
      <c r="C32" s="581">
        <v>66.156739999999999</v>
      </c>
      <c r="D32" s="582">
        <v>-77.843251329593002</v>
      </c>
      <c r="E32" s="583">
        <v>0.45942183321699998</v>
      </c>
      <c r="F32" s="581">
        <v>133.484791605922</v>
      </c>
      <c r="G32" s="582">
        <v>122.36105897209499</v>
      </c>
      <c r="H32" s="584">
        <v>14.647589999999999</v>
      </c>
      <c r="I32" s="581">
        <v>108.40542000000001</v>
      </c>
      <c r="J32" s="582">
        <v>-13.955638972094</v>
      </c>
      <c r="K32" s="585">
        <v>0.81211813492600005</v>
      </c>
    </row>
    <row r="33" spans="1:11" ht="14.4" customHeight="1" thickBot="1" x14ac:dyDescent="0.35">
      <c r="A33" s="603" t="s">
        <v>328</v>
      </c>
      <c r="B33" s="581">
        <v>982.83329082246701</v>
      </c>
      <c r="C33" s="581">
        <v>693.80264999999997</v>
      </c>
      <c r="D33" s="582">
        <v>-289.03064082246698</v>
      </c>
      <c r="E33" s="583">
        <v>0.70592099034300004</v>
      </c>
      <c r="F33" s="581">
        <v>775.97856371887895</v>
      </c>
      <c r="G33" s="582">
        <v>711.313683408972</v>
      </c>
      <c r="H33" s="584">
        <v>73.322909999999993</v>
      </c>
      <c r="I33" s="581">
        <v>656.73864000000003</v>
      </c>
      <c r="J33" s="582">
        <v>-54.575043408972</v>
      </c>
      <c r="K33" s="585">
        <v>0.84633605966100001</v>
      </c>
    </row>
    <row r="34" spans="1:11" ht="14.4" customHeight="1" thickBot="1" x14ac:dyDescent="0.35">
      <c r="A34" s="603" t="s">
        <v>329</v>
      </c>
      <c r="B34" s="581">
        <v>132.50003202201901</v>
      </c>
      <c r="C34" s="581">
        <v>50.507069999999999</v>
      </c>
      <c r="D34" s="582">
        <v>-81.992962022019</v>
      </c>
      <c r="E34" s="583">
        <v>0.38118534183899999</v>
      </c>
      <c r="F34" s="581">
        <v>92.602902647991002</v>
      </c>
      <c r="G34" s="582">
        <v>84.885994093991997</v>
      </c>
      <c r="H34" s="584">
        <v>0.998</v>
      </c>
      <c r="I34" s="581">
        <v>51.544640000000001</v>
      </c>
      <c r="J34" s="582">
        <v>-33.341354093992003</v>
      </c>
      <c r="K34" s="585">
        <v>0.55662013312799996</v>
      </c>
    </row>
    <row r="35" spans="1:11" ht="14.4" customHeight="1" thickBot="1" x14ac:dyDescent="0.35">
      <c r="A35" s="603" t="s">
        <v>330</v>
      </c>
      <c r="B35" s="581">
        <v>342.16669939774602</v>
      </c>
      <c r="C35" s="581">
        <v>259.85075000000001</v>
      </c>
      <c r="D35" s="582">
        <v>-82.315949397745996</v>
      </c>
      <c r="E35" s="583">
        <v>0.75942735063699995</v>
      </c>
      <c r="F35" s="581">
        <v>326.35493658148698</v>
      </c>
      <c r="G35" s="582">
        <v>299.15869186636297</v>
      </c>
      <c r="H35" s="584">
        <v>23.237279999999998</v>
      </c>
      <c r="I35" s="581">
        <v>259.78068000000002</v>
      </c>
      <c r="J35" s="582">
        <v>-39.378011866363003</v>
      </c>
      <c r="K35" s="585">
        <v>0.79600658939299995</v>
      </c>
    </row>
    <row r="36" spans="1:11" ht="14.4" customHeight="1" thickBot="1" x14ac:dyDescent="0.35">
      <c r="A36" s="603" t="s">
        <v>331</v>
      </c>
      <c r="B36" s="581">
        <v>1751.2006545581801</v>
      </c>
      <c r="C36" s="581">
        <v>1870.6643899999999</v>
      </c>
      <c r="D36" s="582">
        <v>119.463735441823</v>
      </c>
      <c r="E36" s="583">
        <v>1.068218187979</v>
      </c>
      <c r="F36" s="581">
        <v>1951.6774360592699</v>
      </c>
      <c r="G36" s="582">
        <v>1789.037649721</v>
      </c>
      <c r="H36" s="584">
        <v>140.78483</v>
      </c>
      <c r="I36" s="581">
        <v>1775.5624399999999</v>
      </c>
      <c r="J36" s="582">
        <v>-13.475209720999</v>
      </c>
      <c r="K36" s="585">
        <v>0.90976224205599998</v>
      </c>
    </row>
    <row r="37" spans="1:11" ht="14.4" customHeight="1" thickBot="1" x14ac:dyDescent="0.35">
      <c r="A37" s="602" t="s">
        <v>332</v>
      </c>
      <c r="B37" s="586">
        <v>849.00006888072096</v>
      </c>
      <c r="C37" s="586">
        <v>757.91453000000001</v>
      </c>
      <c r="D37" s="587">
        <v>-91.085538880721003</v>
      </c>
      <c r="E37" s="588">
        <v>0.89271433275500001</v>
      </c>
      <c r="F37" s="586">
        <v>651.122159349855</v>
      </c>
      <c r="G37" s="587">
        <v>596.86197940403395</v>
      </c>
      <c r="H37" s="589">
        <v>55.101419999999997</v>
      </c>
      <c r="I37" s="586">
        <v>579.07118000000003</v>
      </c>
      <c r="J37" s="587">
        <v>-17.790799404032999</v>
      </c>
      <c r="K37" s="592">
        <v>0.88934337694499999</v>
      </c>
    </row>
    <row r="38" spans="1:11" ht="14.4" customHeight="1" thickBot="1" x14ac:dyDescent="0.35">
      <c r="A38" s="603" t="s">
        <v>333</v>
      </c>
      <c r="B38" s="581">
        <v>748.00003496204999</v>
      </c>
      <c r="C38" s="581">
        <v>683.42129</v>
      </c>
      <c r="D38" s="582">
        <v>-64.578744962049996</v>
      </c>
      <c r="E38" s="583">
        <v>0.91366478349699998</v>
      </c>
      <c r="F38" s="581">
        <v>568.038354763033</v>
      </c>
      <c r="G38" s="582">
        <v>520.70182519944694</v>
      </c>
      <c r="H38" s="584">
        <v>49.240479999999998</v>
      </c>
      <c r="I38" s="581">
        <v>503.42446999999999</v>
      </c>
      <c r="J38" s="582">
        <v>-17.277355199447001</v>
      </c>
      <c r="K38" s="585">
        <v>0.88625084165300005</v>
      </c>
    </row>
    <row r="39" spans="1:11" ht="14.4" customHeight="1" thickBot="1" x14ac:dyDescent="0.35">
      <c r="A39" s="603" t="s">
        <v>334</v>
      </c>
      <c r="B39" s="581">
        <v>101.00003391867099</v>
      </c>
      <c r="C39" s="581">
        <v>72.508560000000003</v>
      </c>
      <c r="D39" s="582">
        <v>-28.49147391867</v>
      </c>
      <c r="E39" s="583">
        <v>0.71790629356000002</v>
      </c>
      <c r="F39" s="581">
        <v>83.083804586821003</v>
      </c>
      <c r="G39" s="582">
        <v>76.160154204585993</v>
      </c>
      <c r="H39" s="584">
        <v>5.8609400000000003</v>
      </c>
      <c r="I39" s="581">
        <v>70.693749999999994</v>
      </c>
      <c r="J39" s="582">
        <v>-5.4664042045860004</v>
      </c>
      <c r="K39" s="585">
        <v>0.85087280669800003</v>
      </c>
    </row>
    <row r="40" spans="1:11" ht="14.4" customHeight="1" thickBot="1" x14ac:dyDescent="0.35">
      <c r="A40" s="603" t="s">
        <v>335</v>
      </c>
      <c r="B40" s="581">
        <v>4.9406564584124654E-324</v>
      </c>
      <c r="C40" s="581">
        <v>1.98468</v>
      </c>
      <c r="D40" s="582">
        <v>1.98468</v>
      </c>
      <c r="E40" s="593" t="s">
        <v>304</v>
      </c>
      <c r="F40" s="581">
        <v>0</v>
      </c>
      <c r="G40" s="582">
        <v>0</v>
      </c>
      <c r="H40" s="584">
        <v>4.9406564584124654E-324</v>
      </c>
      <c r="I40" s="581">
        <v>4.95296</v>
      </c>
      <c r="J40" s="582">
        <v>4.95296</v>
      </c>
      <c r="K40" s="591" t="s">
        <v>298</v>
      </c>
    </row>
    <row r="41" spans="1:11" ht="14.4" customHeight="1" thickBot="1" x14ac:dyDescent="0.35">
      <c r="A41" s="602" t="s">
        <v>336</v>
      </c>
      <c r="B41" s="586">
        <v>1173.2315293583699</v>
      </c>
      <c r="C41" s="586">
        <v>1142.0369599999999</v>
      </c>
      <c r="D41" s="587">
        <v>-31.194569358367001</v>
      </c>
      <c r="E41" s="588">
        <v>0.97341141234399997</v>
      </c>
      <c r="F41" s="586">
        <v>963.18092375912602</v>
      </c>
      <c r="G41" s="587">
        <v>882.915846779199</v>
      </c>
      <c r="H41" s="589">
        <v>83.848159999999993</v>
      </c>
      <c r="I41" s="586">
        <v>937.81357000000003</v>
      </c>
      <c r="J41" s="587">
        <v>54.897723220800998</v>
      </c>
      <c r="K41" s="592">
        <v>0.97366294002099996</v>
      </c>
    </row>
    <row r="42" spans="1:11" ht="14.4" customHeight="1" thickBot="1" x14ac:dyDescent="0.35">
      <c r="A42" s="603" t="s">
        <v>337</v>
      </c>
      <c r="B42" s="581">
        <v>158.00003048663501</v>
      </c>
      <c r="C42" s="581">
        <v>225.14003</v>
      </c>
      <c r="D42" s="582">
        <v>67.139999513364998</v>
      </c>
      <c r="E42" s="583">
        <v>1.424936623787</v>
      </c>
      <c r="F42" s="581">
        <v>226.547151327492</v>
      </c>
      <c r="G42" s="582">
        <v>207.668222050201</v>
      </c>
      <c r="H42" s="584">
        <v>0</v>
      </c>
      <c r="I42" s="581">
        <v>1.659959999999</v>
      </c>
      <c r="J42" s="582">
        <v>-206.00826205020101</v>
      </c>
      <c r="K42" s="585">
        <v>7.3272163880000003E-3</v>
      </c>
    </row>
    <row r="43" spans="1:11" ht="14.4" customHeight="1" thickBot="1" x14ac:dyDescent="0.35">
      <c r="A43" s="603" t="s">
        <v>338</v>
      </c>
      <c r="B43" s="581">
        <v>20.142838787176</v>
      </c>
      <c r="C43" s="581">
        <v>29.835139999999999</v>
      </c>
      <c r="D43" s="582">
        <v>9.6923012128230006</v>
      </c>
      <c r="E43" s="583">
        <v>1.481178512881</v>
      </c>
      <c r="F43" s="581">
        <v>27.712095319332001</v>
      </c>
      <c r="G43" s="582">
        <v>25.402754042721</v>
      </c>
      <c r="H43" s="584">
        <v>3.8141099999999999</v>
      </c>
      <c r="I43" s="581">
        <v>33.6265</v>
      </c>
      <c r="J43" s="582">
        <v>8.2237459572780001</v>
      </c>
      <c r="K43" s="585">
        <v>1.2134232223329999</v>
      </c>
    </row>
    <row r="44" spans="1:11" ht="14.4" customHeight="1" thickBot="1" x14ac:dyDescent="0.35">
      <c r="A44" s="603" t="s">
        <v>339</v>
      </c>
      <c r="B44" s="581">
        <v>548.00000700428404</v>
      </c>
      <c r="C44" s="581">
        <v>502.68583000000001</v>
      </c>
      <c r="D44" s="582">
        <v>-45.314177004283003</v>
      </c>
      <c r="E44" s="583">
        <v>0.91730989703400001</v>
      </c>
      <c r="F44" s="581">
        <v>335.57850866696498</v>
      </c>
      <c r="G44" s="582">
        <v>307.61363294471801</v>
      </c>
      <c r="H44" s="584">
        <v>30.559049999999999</v>
      </c>
      <c r="I44" s="581">
        <v>443.55696999999998</v>
      </c>
      <c r="J44" s="582">
        <v>135.943337055282</v>
      </c>
      <c r="K44" s="585">
        <v>1.3217681065510001</v>
      </c>
    </row>
    <row r="45" spans="1:11" ht="14.4" customHeight="1" thickBot="1" x14ac:dyDescent="0.35">
      <c r="A45" s="603" t="s">
        <v>340</v>
      </c>
      <c r="B45" s="581">
        <v>105.99995361761999</v>
      </c>
      <c r="C45" s="581">
        <v>95.209109999999995</v>
      </c>
      <c r="D45" s="582">
        <v>-10.790843617619</v>
      </c>
      <c r="E45" s="583">
        <v>0.89819954396799995</v>
      </c>
      <c r="F45" s="581">
        <v>95.072375412512002</v>
      </c>
      <c r="G45" s="582">
        <v>87.149677461470006</v>
      </c>
      <c r="H45" s="584">
        <v>9.4413800000000005</v>
      </c>
      <c r="I45" s="581">
        <v>72.037310000000005</v>
      </c>
      <c r="J45" s="582">
        <v>-15.112367461470001</v>
      </c>
      <c r="K45" s="585">
        <v>0.75771021484800005</v>
      </c>
    </row>
    <row r="46" spans="1:11" ht="14.4" customHeight="1" thickBot="1" x14ac:dyDescent="0.35">
      <c r="A46" s="603" t="s">
        <v>341</v>
      </c>
      <c r="B46" s="581">
        <v>25.555678461263</v>
      </c>
      <c r="C46" s="581">
        <v>44.145969999999998</v>
      </c>
      <c r="D46" s="582">
        <v>18.590291538736999</v>
      </c>
      <c r="E46" s="583">
        <v>1.727442692116</v>
      </c>
      <c r="F46" s="581">
        <v>43.051763553820997</v>
      </c>
      <c r="G46" s="582">
        <v>39.464116591002004</v>
      </c>
      <c r="H46" s="584">
        <v>2.01858</v>
      </c>
      <c r="I46" s="581">
        <v>28.810179999999999</v>
      </c>
      <c r="J46" s="582">
        <v>-10.653936591001999</v>
      </c>
      <c r="K46" s="585">
        <v>0.66919860237499995</v>
      </c>
    </row>
    <row r="47" spans="1:11" ht="14.4" customHeight="1" thickBot="1" x14ac:dyDescent="0.35">
      <c r="A47" s="603" t="s">
        <v>342</v>
      </c>
      <c r="B47" s="581">
        <v>2.4999598494740001</v>
      </c>
      <c r="C47" s="581">
        <v>1.52525</v>
      </c>
      <c r="D47" s="582">
        <v>-0.97470984947399997</v>
      </c>
      <c r="E47" s="583">
        <v>0.610109798491</v>
      </c>
      <c r="F47" s="581">
        <v>1.3560498611730001</v>
      </c>
      <c r="G47" s="582">
        <v>1.243045706075</v>
      </c>
      <c r="H47" s="584">
        <v>0.17913999999999999</v>
      </c>
      <c r="I47" s="581">
        <v>1.95014</v>
      </c>
      <c r="J47" s="582">
        <v>0.70709429392400003</v>
      </c>
      <c r="K47" s="585">
        <v>1.438103462001</v>
      </c>
    </row>
    <row r="48" spans="1:11" ht="14.4" customHeight="1" thickBot="1" x14ac:dyDescent="0.35">
      <c r="A48" s="603" t="s">
        <v>343</v>
      </c>
      <c r="B48" s="581">
        <v>19.992838796208002</v>
      </c>
      <c r="C48" s="581">
        <v>19.250309999999999</v>
      </c>
      <c r="D48" s="582">
        <v>-0.74252879620699996</v>
      </c>
      <c r="E48" s="583">
        <v>0.96286026192700003</v>
      </c>
      <c r="F48" s="581">
        <v>11.313265244168999</v>
      </c>
      <c r="G48" s="582">
        <v>10.370493140488</v>
      </c>
      <c r="H48" s="584">
        <v>2.7348300000000001</v>
      </c>
      <c r="I48" s="581">
        <v>20.814810000000001</v>
      </c>
      <c r="J48" s="582">
        <v>10.444316859511</v>
      </c>
      <c r="K48" s="585">
        <v>1.839858745531</v>
      </c>
    </row>
    <row r="49" spans="1:11" ht="14.4" customHeight="1" thickBot="1" x14ac:dyDescent="0.35">
      <c r="A49" s="603" t="s">
        <v>344</v>
      </c>
      <c r="B49" s="581">
        <v>254.00014470635699</v>
      </c>
      <c r="C49" s="581">
        <v>195.50772000000001</v>
      </c>
      <c r="D49" s="582">
        <v>-58.492424706355997</v>
      </c>
      <c r="E49" s="583">
        <v>0.76971499455600001</v>
      </c>
      <c r="F49" s="581">
        <v>197.016965279895</v>
      </c>
      <c r="G49" s="582">
        <v>180.598884839904</v>
      </c>
      <c r="H49" s="584">
        <v>22.239730000000002</v>
      </c>
      <c r="I49" s="581">
        <v>159.65473</v>
      </c>
      <c r="J49" s="582">
        <v>-20.944154839904002</v>
      </c>
      <c r="K49" s="585">
        <v>0.81036031477299997</v>
      </c>
    </row>
    <row r="50" spans="1:11" ht="14.4" customHeight="1" thickBot="1" x14ac:dyDescent="0.35">
      <c r="A50" s="603" t="s">
        <v>345</v>
      </c>
      <c r="B50" s="581">
        <v>34.040037950409001</v>
      </c>
      <c r="C50" s="581">
        <v>28.7376</v>
      </c>
      <c r="D50" s="582">
        <v>-5.3024379504089998</v>
      </c>
      <c r="E50" s="583">
        <v>0.84422937606100001</v>
      </c>
      <c r="F50" s="581">
        <v>25.532749093764998</v>
      </c>
      <c r="G50" s="582">
        <v>23.405020002617</v>
      </c>
      <c r="H50" s="584">
        <v>1.5871</v>
      </c>
      <c r="I50" s="581">
        <v>30.721779999999999</v>
      </c>
      <c r="J50" s="582">
        <v>7.3167599973820003</v>
      </c>
      <c r="K50" s="585">
        <v>1.2032304037129999</v>
      </c>
    </row>
    <row r="51" spans="1:11" ht="14.4" customHeight="1" thickBot="1" x14ac:dyDescent="0.35">
      <c r="A51" s="603" t="s">
        <v>346</v>
      </c>
      <c r="B51" s="581">
        <v>4.9406564584124654E-324</v>
      </c>
      <c r="C51" s="581">
        <v>4.9406564584124654E-324</v>
      </c>
      <c r="D51" s="582">
        <v>0</v>
      </c>
      <c r="E51" s="583">
        <v>1</v>
      </c>
      <c r="F51" s="581">
        <v>4.9406564584124654E-324</v>
      </c>
      <c r="G51" s="582">
        <v>0</v>
      </c>
      <c r="H51" s="584">
        <v>4.9406564584124654E-324</v>
      </c>
      <c r="I51" s="581">
        <v>36.366</v>
      </c>
      <c r="J51" s="582">
        <v>36.366</v>
      </c>
      <c r="K51" s="591" t="s">
        <v>304</v>
      </c>
    </row>
    <row r="52" spans="1:11" ht="14.4" customHeight="1" thickBot="1" x14ac:dyDescent="0.35">
      <c r="A52" s="603" t="s">
        <v>347</v>
      </c>
      <c r="B52" s="581">
        <v>4.9406564584124654E-324</v>
      </c>
      <c r="C52" s="581">
        <v>4.9406564584124654E-324</v>
      </c>
      <c r="D52" s="582">
        <v>0</v>
      </c>
      <c r="E52" s="583">
        <v>1</v>
      </c>
      <c r="F52" s="581">
        <v>4.9406564584124654E-324</v>
      </c>
      <c r="G52" s="582">
        <v>0</v>
      </c>
      <c r="H52" s="584">
        <v>4.9406564584124654E-324</v>
      </c>
      <c r="I52" s="581">
        <v>0.26400000000000001</v>
      </c>
      <c r="J52" s="582">
        <v>0.26400000000000001</v>
      </c>
      <c r="K52" s="591" t="s">
        <v>304</v>
      </c>
    </row>
    <row r="53" spans="1:11" ht="14.4" customHeight="1" thickBot="1" x14ac:dyDescent="0.35">
      <c r="A53" s="603" t="s">
        <v>348</v>
      </c>
      <c r="B53" s="581">
        <v>4.9406564584124654E-324</v>
      </c>
      <c r="C53" s="581">
        <v>4.9406564584124654E-324</v>
      </c>
      <c r="D53" s="582">
        <v>0</v>
      </c>
      <c r="E53" s="583">
        <v>1</v>
      </c>
      <c r="F53" s="581">
        <v>4.9406564584124654E-324</v>
      </c>
      <c r="G53" s="582">
        <v>0</v>
      </c>
      <c r="H53" s="584">
        <v>4.9406564584124654E-324</v>
      </c>
      <c r="I53" s="581">
        <v>2.1425999999999998</v>
      </c>
      <c r="J53" s="582">
        <v>2.1425999999999998</v>
      </c>
      <c r="K53" s="591" t="s">
        <v>304</v>
      </c>
    </row>
    <row r="54" spans="1:11" ht="14.4" customHeight="1" thickBot="1" x14ac:dyDescent="0.35">
      <c r="A54" s="603" t="s">
        <v>349</v>
      </c>
      <c r="B54" s="581">
        <v>4.9406564584124654E-324</v>
      </c>
      <c r="C54" s="581">
        <v>4.9406564584124654E-324</v>
      </c>
      <c r="D54" s="582">
        <v>0</v>
      </c>
      <c r="E54" s="583">
        <v>1</v>
      </c>
      <c r="F54" s="581">
        <v>4.9406564584124654E-324</v>
      </c>
      <c r="G54" s="582">
        <v>0</v>
      </c>
      <c r="H54" s="584">
        <v>4.9406564584124654E-324</v>
      </c>
      <c r="I54" s="581">
        <v>1.6688499999999999</v>
      </c>
      <c r="J54" s="582">
        <v>1.6688499999999999</v>
      </c>
      <c r="K54" s="591" t="s">
        <v>304</v>
      </c>
    </row>
    <row r="55" spans="1:11" ht="14.4" customHeight="1" thickBot="1" x14ac:dyDescent="0.35">
      <c r="A55" s="603" t="s">
        <v>350</v>
      </c>
      <c r="B55" s="581">
        <v>4.9406564584124654E-324</v>
      </c>
      <c r="C55" s="581">
        <v>4.9406564584124654E-324</v>
      </c>
      <c r="D55" s="582">
        <v>0</v>
      </c>
      <c r="E55" s="583">
        <v>1</v>
      </c>
      <c r="F55" s="581">
        <v>4.9406564584124654E-324</v>
      </c>
      <c r="G55" s="582">
        <v>0</v>
      </c>
      <c r="H55" s="584">
        <v>11.23034</v>
      </c>
      <c r="I55" s="581">
        <v>103.78908</v>
      </c>
      <c r="J55" s="582">
        <v>103.78908</v>
      </c>
      <c r="K55" s="591" t="s">
        <v>304</v>
      </c>
    </row>
    <row r="56" spans="1:11" ht="14.4" customHeight="1" thickBot="1" x14ac:dyDescent="0.35">
      <c r="A56" s="603" t="s">
        <v>351</v>
      </c>
      <c r="B56" s="581">
        <v>4.9406564584124654E-324</v>
      </c>
      <c r="C56" s="581">
        <v>4.9406564584124654E-324</v>
      </c>
      <c r="D56" s="582">
        <v>0</v>
      </c>
      <c r="E56" s="583">
        <v>1</v>
      </c>
      <c r="F56" s="581">
        <v>4.9406564584124654E-324</v>
      </c>
      <c r="G56" s="582">
        <v>0</v>
      </c>
      <c r="H56" s="584">
        <v>4.9406564584124654E-324</v>
      </c>
      <c r="I56" s="581">
        <v>3.9999999999000002E-2</v>
      </c>
      <c r="J56" s="582">
        <v>3.9999999999000002E-2</v>
      </c>
      <c r="K56" s="591" t="s">
        <v>304</v>
      </c>
    </row>
    <row r="57" spans="1:11" ht="14.4" customHeight="1" thickBot="1" x14ac:dyDescent="0.35">
      <c r="A57" s="603" t="s">
        <v>352</v>
      </c>
      <c r="B57" s="581">
        <v>4.9406564584124654E-324</v>
      </c>
      <c r="C57" s="581">
        <v>4.9406564584124654E-324</v>
      </c>
      <c r="D57" s="582">
        <v>0</v>
      </c>
      <c r="E57" s="583">
        <v>1</v>
      </c>
      <c r="F57" s="581">
        <v>4.9406564584124654E-324</v>
      </c>
      <c r="G57" s="582">
        <v>0</v>
      </c>
      <c r="H57" s="584">
        <v>4.3900000000000002E-2</v>
      </c>
      <c r="I57" s="581">
        <v>0.71065999999999996</v>
      </c>
      <c r="J57" s="582">
        <v>0.71065999999999996</v>
      </c>
      <c r="K57" s="591" t="s">
        <v>304</v>
      </c>
    </row>
    <row r="58" spans="1:11" ht="14.4" customHeight="1" thickBot="1" x14ac:dyDescent="0.35">
      <c r="A58" s="602" t="s">
        <v>353</v>
      </c>
      <c r="B58" s="586">
        <v>229.29814619369299</v>
      </c>
      <c r="C58" s="586">
        <v>288.89967999999999</v>
      </c>
      <c r="D58" s="587">
        <v>59.601533806307003</v>
      </c>
      <c r="E58" s="588">
        <v>1.2599302907400001</v>
      </c>
      <c r="F58" s="586">
        <v>276.11828064270901</v>
      </c>
      <c r="G58" s="587">
        <v>253.10842392248301</v>
      </c>
      <c r="H58" s="589">
        <v>16.66086</v>
      </c>
      <c r="I58" s="586">
        <v>166.02366000000001</v>
      </c>
      <c r="J58" s="587">
        <v>-87.084763922483006</v>
      </c>
      <c r="K58" s="592">
        <v>0.601277320768</v>
      </c>
    </row>
    <row r="59" spans="1:11" ht="14.4" customHeight="1" thickBot="1" x14ac:dyDescent="0.35">
      <c r="A59" s="603" t="s">
        <v>354</v>
      </c>
      <c r="B59" s="581">
        <v>2.0000398795750001</v>
      </c>
      <c r="C59" s="581">
        <v>26.525870000000001</v>
      </c>
      <c r="D59" s="582">
        <v>24.525830120424001</v>
      </c>
      <c r="E59" s="583">
        <v>13.262670545164999</v>
      </c>
      <c r="F59" s="581">
        <v>8.0486832402800008</v>
      </c>
      <c r="G59" s="582">
        <v>7.3779596369230003</v>
      </c>
      <c r="H59" s="584">
        <v>0.182</v>
      </c>
      <c r="I59" s="581">
        <v>18.88195</v>
      </c>
      <c r="J59" s="582">
        <v>11.503990363075999</v>
      </c>
      <c r="K59" s="585">
        <v>2.3459675870329999</v>
      </c>
    </row>
    <row r="60" spans="1:11" ht="14.4" customHeight="1" thickBot="1" x14ac:dyDescent="0.35">
      <c r="A60" s="603" t="s">
        <v>355</v>
      </c>
      <c r="B60" s="581">
        <v>6.5306396067819996</v>
      </c>
      <c r="C60" s="581">
        <v>4.9406564584124654E-324</v>
      </c>
      <c r="D60" s="582">
        <v>-6.5306396067819996</v>
      </c>
      <c r="E60" s="583">
        <v>0</v>
      </c>
      <c r="F60" s="581">
        <v>0</v>
      </c>
      <c r="G60" s="582">
        <v>0</v>
      </c>
      <c r="H60" s="584">
        <v>4.9406564584124654E-324</v>
      </c>
      <c r="I60" s="581">
        <v>2.17177</v>
      </c>
      <c r="J60" s="582">
        <v>2.17177</v>
      </c>
      <c r="K60" s="591" t="s">
        <v>298</v>
      </c>
    </row>
    <row r="61" spans="1:11" ht="14.4" customHeight="1" thickBot="1" x14ac:dyDescent="0.35">
      <c r="A61" s="603" t="s">
        <v>356</v>
      </c>
      <c r="B61" s="581">
        <v>20.000038795774</v>
      </c>
      <c r="C61" s="581">
        <v>1.2749999999999999</v>
      </c>
      <c r="D61" s="582">
        <v>-18.725038795774001</v>
      </c>
      <c r="E61" s="583">
        <v>6.3749876338E-2</v>
      </c>
      <c r="F61" s="581">
        <v>1.2530302798249999</v>
      </c>
      <c r="G61" s="582">
        <v>1.1486110898390001</v>
      </c>
      <c r="H61" s="584">
        <v>4.9406564584124654E-324</v>
      </c>
      <c r="I61" s="581">
        <v>9.02</v>
      </c>
      <c r="J61" s="582">
        <v>7.8713889101600003</v>
      </c>
      <c r="K61" s="585">
        <v>7.1985491054989996</v>
      </c>
    </row>
    <row r="62" spans="1:11" ht="14.4" customHeight="1" thickBot="1" x14ac:dyDescent="0.35">
      <c r="A62" s="603" t="s">
        <v>357</v>
      </c>
      <c r="B62" s="581">
        <v>189.23074860619701</v>
      </c>
      <c r="C62" s="581">
        <v>242.20363</v>
      </c>
      <c r="D62" s="582">
        <v>52.972881393801998</v>
      </c>
      <c r="E62" s="583">
        <v>1.2799380216159999</v>
      </c>
      <c r="F62" s="581">
        <v>247.07863338622801</v>
      </c>
      <c r="G62" s="582">
        <v>226.48874727070901</v>
      </c>
      <c r="H62" s="584">
        <v>16.468399999999999</v>
      </c>
      <c r="I62" s="581">
        <v>132.06699</v>
      </c>
      <c r="J62" s="582">
        <v>-94.421757270708994</v>
      </c>
      <c r="K62" s="585">
        <v>0.53451400548000005</v>
      </c>
    </row>
    <row r="63" spans="1:11" ht="14.4" customHeight="1" thickBot="1" x14ac:dyDescent="0.35">
      <c r="A63" s="603" t="s">
        <v>358</v>
      </c>
      <c r="B63" s="581">
        <v>11.536679305363</v>
      </c>
      <c r="C63" s="581">
        <v>18.89518</v>
      </c>
      <c r="D63" s="582">
        <v>7.3585006946359997</v>
      </c>
      <c r="E63" s="583">
        <v>1.6378352470290001</v>
      </c>
      <c r="F63" s="581">
        <v>19.737933736374998</v>
      </c>
      <c r="G63" s="582">
        <v>18.093105925010001</v>
      </c>
      <c r="H63" s="584">
        <v>1.0460000000000001E-2</v>
      </c>
      <c r="I63" s="581">
        <v>3.8829500000000001</v>
      </c>
      <c r="J63" s="582">
        <v>-14.21015592501</v>
      </c>
      <c r="K63" s="585">
        <v>0.19672525259500001</v>
      </c>
    </row>
    <row r="64" spans="1:11" ht="14.4" customHeight="1" thickBot="1" x14ac:dyDescent="0.35">
      <c r="A64" s="602" t="s">
        <v>359</v>
      </c>
      <c r="B64" s="586">
        <v>878.99970707440798</v>
      </c>
      <c r="C64" s="586">
        <v>876.87395000000004</v>
      </c>
      <c r="D64" s="587">
        <v>-2.1257570744069998</v>
      </c>
      <c r="E64" s="588">
        <v>0.99758161799400003</v>
      </c>
      <c r="F64" s="586">
        <v>867.14768575254402</v>
      </c>
      <c r="G64" s="587">
        <v>794.88537860649797</v>
      </c>
      <c r="H64" s="589">
        <v>78.024860000000004</v>
      </c>
      <c r="I64" s="586">
        <v>781.12423999999999</v>
      </c>
      <c r="J64" s="587">
        <v>-13.761138606497999</v>
      </c>
      <c r="K64" s="592">
        <v>0.90079723769499997</v>
      </c>
    </row>
    <row r="65" spans="1:11" ht="14.4" customHeight="1" thickBot="1" x14ac:dyDescent="0.35">
      <c r="A65" s="603" t="s">
        <v>360</v>
      </c>
      <c r="B65" s="581">
        <v>4.9406564584124654E-324</v>
      </c>
      <c r="C65" s="581">
        <v>0.59199999999999997</v>
      </c>
      <c r="D65" s="582">
        <v>0.59199999999999997</v>
      </c>
      <c r="E65" s="593" t="s">
        <v>304</v>
      </c>
      <c r="F65" s="581">
        <v>0</v>
      </c>
      <c r="G65" s="582">
        <v>0</v>
      </c>
      <c r="H65" s="584">
        <v>4.9406564584124654E-324</v>
      </c>
      <c r="I65" s="581">
        <v>5.434722104253712E-323</v>
      </c>
      <c r="J65" s="582">
        <v>5.434722104253712E-323</v>
      </c>
      <c r="K65" s="591" t="s">
        <v>298</v>
      </c>
    </row>
    <row r="66" spans="1:11" ht="14.4" customHeight="1" thickBot="1" x14ac:dyDescent="0.35">
      <c r="A66" s="603" t="s">
        <v>361</v>
      </c>
      <c r="B66" s="581">
        <v>59.999876387336997</v>
      </c>
      <c r="C66" s="581">
        <v>41.508029999999998</v>
      </c>
      <c r="D66" s="582">
        <v>-18.491846387336999</v>
      </c>
      <c r="E66" s="583">
        <v>0.69180192525700002</v>
      </c>
      <c r="F66" s="581">
        <v>38.951541222349</v>
      </c>
      <c r="G66" s="582">
        <v>35.70557945382</v>
      </c>
      <c r="H66" s="584">
        <v>1.2485999999999999</v>
      </c>
      <c r="I66" s="581">
        <v>35.556220000000003</v>
      </c>
      <c r="J66" s="582">
        <v>-0.14935945381999999</v>
      </c>
      <c r="K66" s="585">
        <v>0.912832172597</v>
      </c>
    </row>
    <row r="67" spans="1:11" ht="14.4" customHeight="1" thickBot="1" x14ac:dyDescent="0.35">
      <c r="A67" s="603" t="s">
        <v>362</v>
      </c>
      <c r="B67" s="581">
        <v>4.9406564584124654E-324</v>
      </c>
      <c r="C67" s="581">
        <v>1.944</v>
      </c>
      <c r="D67" s="582">
        <v>1.944</v>
      </c>
      <c r="E67" s="593" t="s">
        <v>304</v>
      </c>
      <c r="F67" s="581">
        <v>1.940933296331</v>
      </c>
      <c r="G67" s="582">
        <v>1.7791888549699999</v>
      </c>
      <c r="H67" s="584">
        <v>4.9406564584124654E-324</v>
      </c>
      <c r="I67" s="581">
        <v>2.7587999999999999</v>
      </c>
      <c r="J67" s="582">
        <v>0.97961114502900004</v>
      </c>
      <c r="K67" s="585">
        <v>1.4213780582840001</v>
      </c>
    </row>
    <row r="68" spans="1:11" ht="14.4" customHeight="1" thickBot="1" x14ac:dyDescent="0.35">
      <c r="A68" s="603" t="s">
        <v>363</v>
      </c>
      <c r="B68" s="581">
        <v>7.999919518315</v>
      </c>
      <c r="C68" s="581">
        <v>9.07376</v>
      </c>
      <c r="D68" s="582">
        <v>1.0738404816839999</v>
      </c>
      <c r="E68" s="583">
        <v>1.1342314106060001</v>
      </c>
      <c r="F68" s="581">
        <v>9.2020424160609995</v>
      </c>
      <c r="G68" s="582">
        <v>8.4352055480560004</v>
      </c>
      <c r="H68" s="584">
        <v>0.17036999999999999</v>
      </c>
      <c r="I68" s="581">
        <v>6.1297899999999998</v>
      </c>
      <c r="J68" s="582">
        <v>-2.3054155480560001</v>
      </c>
      <c r="K68" s="585">
        <v>0.66613363890800004</v>
      </c>
    </row>
    <row r="69" spans="1:11" ht="14.4" customHeight="1" thickBot="1" x14ac:dyDescent="0.35">
      <c r="A69" s="603" t="s">
        <v>364</v>
      </c>
      <c r="B69" s="581">
        <v>810.99991116875401</v>
      </c>
      <c r="C69" s="581">
        <v>823.75616000000002</v>
      </c>
      <c r="D69" s="582">
        <v>12.756248831244999</v>
      </c>
      <c r="E69" s="583">
        <v>1.015729038506</v>
      </c>
      <c r="F69" s="581">
        <v>817.05316881780095</v>
      </c>
      <c r="G69" s="582">
        <v>748.96540474965104</v>
      </c>
      <c r="H69" s="584">
        <v>76.605890000000002</v>
      </c>
      <c r="I69" s="581">
        <v>736.67943000000002</v>
      </c>
      <c r="J69" s="582">
        <v>-12.285974749651</v>
      </c>
      <c r="K69" s="585">
        <v>0.90162973245099998</v>
      </c>
    </row>
    <row r="70" spans="1:11" ht="14.4" customHeight="1" thickBot="1" x14ac:dyDescent="0.35">
      <c r="A70" s="602" t="s">
        <v>365</v>
      </c>
      <c r="B70" s="586">
        <v>4.9406564584124654E-324</v>
      </c>
      <c r="C70" s="586">
        <v>19.418199999999999</v>
      </c>
      <c r="D70" s="587">
        <v>19.418199999999999</v>
      </c>
      <c r="E70" s="594" t="s">
        <v>304</v>
      </c>
      <c r="F70" s="586">
        <v>0</v>
      </c>
      <c r="G70" s="587">
        <v>0</v>
      </c>
      <c r="H70" s="589">
        <v>4.9406564584124654E-324</v>
      </c>
      <c r="I70" s="586">
        <v>5.434722104253712E-323</v>
      </c>
      <c r="J70" s="587">
        <v>5.434722104253712E-323</v>
      </c>
      <c r="K70" s="590" t="s">
        <v>298</v>
      </c>
    </row>
    <row r="71" spans="1:11" ht="14.4" customHeight="1" thickBot="1" x14ac:dyDescent="0.35">
      <c r="A71" s="603" t="s">
        <v>366</v>
      </c>
      <c r="B71" s="581">
        <v>4.9406564584124654E-324</v>
      </c>
      <c r="C71" s="581">
        <v>19.418199999999999</v>
      </c>
      <c r="D71" s="582">
        <v>19.418199999999999</v>
      </c>
      <c r="E71" s="593" t="s">
        <v>304</v>
      </c>
      <c r="F71" s="581">
        <v>0</v>
      </c>
      <c r="G71" s="582">
        <v>0</v>
      </c>
      <c r="H71" s="584">
        <v>4.9406564584124654E-324</v>
      </c>
      <c r="I71" s="581">
        <v>5.434722104253712E-323</v>
      </c>
      <c r="J71" s="582">
        <v>5.434722104253712E-323</v>
      </c>
      <c r="K71" s="591" t="s">
        <v>298</v>
      </c>
    </row>
    <row r="72" spans="1:11" ht="14.4" customHeight="1" thickBot="1" x14ac:dyDescent="0.35">
      <c r="A72" s="601" t="s">
        <v>58</v>
      </c>
      <c r="B72" s="581">
        <v>2642.6664908819798</v>
      </c>
      <c r="C72" s="581">
        <v>2502.337</v>
      </c>
      <c r="D72" s="582">
        <v>-140.32949088198399</v>
      </c>
      <c r="E72" s="583">
        <v>0.94689852413599995</v>
      </c>
      <c r="F72" s="581">
        <v>2575.5446367910599</v>
      </c>
      <c r="G72" s="582">
        <v>2360.9159170584699</v>
      </c>
      <c r="H72" s="584">
        <v>244.726</v>
      </c>
      <c r="I72" s="581">
        <v>2243.2730000000001</v>
      </c>
      <c r="J72" s="582">
        <v>-117.64291705847</v>
      </c>
      <c r="K72" s="585">
        <v>0.87098975803199996</v>
      </c>
    </row>
    <row r="73" spans="1:11" ht="14.4" customHeight="1" thickBot="1" x14ac:dyDescent="0.35">
      <c r="A73" s="602" t="s">
        <v>367</v>
      </c>
      <c r="B73" s="586">
        <v>2642.6664908819798</v>
      </c>
      <c r="C73" s="586">
        <v>2502.337</v>
      </c>
      <c r="D73" s="587">
        <v>-140.32949088198399</v>
      </c>
      <c r="E73" s="588">
        <v>0.94689852413599995</v>
      </c>
      <c r="F73" s="586">
        <v>2575.5446367910599</v>
      </c>
      <c r="G73" s="587">
        <v>2360.9159170584699</v>
      </c>
      <c r="H73" s="589">
        <v>244.726</v>
      </c>
      <c r="I73" s="586">
        <v>2243.2730000000001</v>
      </c>
      <c r="J73" s="587">
        <v>-117.64291705847</v>
      </c>
      <c r="K73" s="592">
        <v>0.87098975803199996</v>
      </c>
    </row>
    <row r="74" spans="1:11" ht="14.4" customHeight="1" thickBot="1" x14ac:dyDescent="0.35">
      <c r="A74" s="603" t="s">
        <v>368</v>
      </c>
      <c r="B74" s="581">
        <v>886.66662661277405</v>
      </c>
      <c r="C74" s="581">
        <v>962.05200000000002</v>
      </c>
      <c r="D74" s="582">
        <v>75.385373387225997</v>
      </c>
      <c r="E74" s="583">
        <v>1.085021101645</v>
      </c>
      <c r="F74" s="581">
        <v>945.42739629508401</v>
      </c>
      <c r="G74" s="582">
        <v>866.64177993715998</v>
      </c>
      <c r="H74" s="584">
        <v>78.603999999999999</v>
      </c>
      <c r="I74" s="581">
        <v>880.68799999999999</v>
      </c>
      <c r="J74" s="582">
        <v>14.046220062839</v>
      </c>
      <c r="K74" s="585">
        <v>0.93152367220400001</v>
      </c>
    </row>
    <row r="75" spans="1:11" ht="14.4" customHeight="1" thickBot="1" x14ac:dyDescent="0.35">
      <c r="A75" s="603" t="s">
        <v>369</v>
      </c>
      <c r="B75" s="581">
        <v>222.99994657291501</v>
      </c>
      <c r="C75" s="581">
        <v>193.53800000000001</v>
      </c>
      <c r="D75" s="582">
        <v>-29.461946572914002</v>
      </c>
      <c r="E75" s="583">
        <v>0.86788361600200004</v>
      </c>
      <c r="F75" s="581">
        <v>223.00958452773199</v>
      </c>
      <c r="G75" s="582">
        <v>204.42545248375399</v>
      </c>
      <c r="H75" s="584">
        <v>17.45</v>
      </c>
      <c r="I75" s="581">
        <v>205.05</v>
      </c>
      <c r="J75" s="582">
        <v>0.62454751624500005</v>
      </c>
      <c r="K75" s="585">
        <v>0.91946720780699998</v>
      </c>
    </row>
    <row r="76" spans="1:11" ht="14.4" customHeight="1" thickBot="1" x14ac:dyDescent="0.35">
      <c r="A76" s="603" t="s">
        <v>370</v>
      </c>
      <c r="B76" s="581">
        <v>1532.9999176962999</v>
      </c>
      <c r="C76" s="581">
        <v>1346.7470000000001</v>
      </c>
      <c r="D76" s="582">
        <v>-186.252917696297</v>
      </c>
      <c r="E76" s="583">
        <v>0.87850428721700002</v>
      </c>
      <c r="F76" s="581">
        <v>1407.1076559682399</v>
      </c>
      <c r="G76" s="582">
        <v>1289.8486846375499</v>
      </c>
      <c r="H76" s="584">
        <v>148.672</v>
      </c>
      <c r="I76" s="581">
        <v>1157.5350000000001</v>
      </c>
      <c r="J76" s="582">
        <v>-132.31368463755501</v>
      </c>
      <c r="K76" s="585">
        <v>0.82263428465400001</v>
      </c>
    </row>
    <row r="77" spans="1:11" ht="14.4" customHeight="1" thickBot="1" x14ac:dyDescent="0.35">
      <c r="A77" s="604" t="s">
        <v>371</v>
      </c>
      <c r="B77" s="586">
        <v>4570.3815448120304</v>
      </c>
      <c r="C77" s="586">
        <v>4661.0065299999997</v>
      </c>
      <c r="D77" s="587">
        <v>90.624985187975</v>
      </c>
      <c r="E77" s="588">
        <v>1.01982875703</v>
      </c>
      <c r="F77" s="586">
        <v>3923.7725522342398</v>
      </c>
      <c r="G77" s="587">
        <v>3596.7915062147199</v>
      </c>
      <c r="H77" s="589">
        <v>176.17419000000001</v>
      </c>
      <c r="I77" s="586">
        <v>2872.2917699999998</v>
      </c>
      <c r="J77" s="587">
        <v>-724.49973621471895</v>
      </c>
      <c r="K77" s="592">
        <v>0.73202300382100005</v>
      </c>
    </row>
    <row r="78" spans="1:11" ht="14.4" customHeight="1" thickBot="1" x14ac:dyDescent="0.35">
      <c r="A78" s="601" t="s">
        <v>61</v>
      </c>
      <c r="B78" s="581">
        <v>2344.66228882516</v>
      </c>
      <c r="C78" s="581">
        <v>2444.2516599999999</v>
      </c>
      <c r="D78" s="582">
        <v>99.589371174834994</v>
      </c>
      <c r="E78" s="583">
        <v>1.0424749319540001</v>
      </c>
      <c r="F78" s="581">
        <v>1928.8567891139201</v>
      </c>
      <c r="G78" s="582">
        <v>1768.1187233544299</v>
      </c>
      <c r="H78" s="584">
        <v>40.852170000000001</v>
      </c>
      <c r="I78" s="581">
        <v>754.06421</v>
      </c>
      <c r="J78" s="582">
        <v>-1014.05451335443</v>
      </c>
      <c r="K78" s="585">
        <v>0.39093841194200002</v>
      </c>
    </row>
    <row r="79" spans="1:11" ht="14.4" customHeight="1" thickBot="1" x14ac:dyDescent="0.35">
      <c r="A79" s="602" t="s">
        <v>372</v>
      </c>
      <c r="B79" s="586">
        <v>949.99974279941296</v>
      </c>
      <c r="C79" s="586">
        <v>789.81881999999996</v>
      </c>
      <c r="D79" s="587">
        <v>-160.18092279941399</v>
      </c>
      <c r="E79" s="588">
        <v>0.83138845666600003</v>
      </c>
      <c r="F79" s="586">
        <v>700.000999999962</v>
      </c>
      <c r="G79" s="587">
        <v>641.66758333329801</v>
      </c>
      <c r="H79" s="589">
        <v>4.9406564584124654E-324</v>
      </c>
      <c r="I79" s="586">
        <v>5.434722104253712E-323</v>
      </c>
      <c r="J79" s="587">
        <v>-641.66758333329801</v>
      </c>
      <c r="K79" s="592">
        <v>0</v>
      </c>
    </row>
    <row r="80" spans="1:11" ht="14.4" customHeight="1" thickBot="1" x14ac:dyDescent="0.35">
      <c r="A80" s="603" t="s">
        <v>373</v>
      </c>
      <c r="B80" s="581">
        <v>949.99974279941296</v>
      </c>
      <c r="C80" s="581">
        <v>789.81881999999996</v>
      </c>
      <c r="D80" s="582">
        <v>-160.18092279941399</v>
      </c>
      <c r="E80" s="583">
        <v>0.83138845666600003</v>
      </c>
      <c r="F80" s="581">
        <v>700.000999999962</v>
      </c>
      <c r="G80" s="582">
        <v>641.66758333329801</v>
      </c>
      <c r="H80" s="584">
        <v>4.9406564584124654E-324</v>
      </c>
      <c r="I80" s="581">
        <v>5.434722104253712E-323</v>
      </c>
      <c r="J80" s="582">
        <v>-641.66758333329801</v>
      </c>
      <c r="K80" s="585">
        <v>0</v>
      </c>
    </row>
    <row r="81" spans="1:11" ht="14.4" customHeight="1" thickBot="1" x14ac:dyDescent="0.35">
      <c r="A81" s="602" t="s">
        <v>374</v>
      </c>
      <c r="B81" s="586">
        <v>1394.6625460257501</v>
      </c>
      <c r="C81" s="586">
        <v>1654.4328399999999</v>
      </c>
      <c r="D81" s="587">
        <v>259.77029397425002</v>
      </c>
      <c r="E81" s="588">
        <v>1.1862603213330001</v>
      </c>
      <c r="F81" s="586">
        <v>1228.8557891139601</v>
      </c>
      <c r="G81" s="587">
        <v>1126.45114002113</v>
      </c>
      <c r="H81" s="589">
        <v>40.852170000000001</v>
      </c>
      <c r="I81" s="586">
        <v>754.06421</v>
      </c>
      <c r="J81" s="587">
        <v>-372.386930021127</v>
      </c>
      <c r="K81" s="592">
        <v>0.61363116541399998</v>
      </c>
    </row>
    <row r="82" spans="1:11" ht="14.4" customHeight="1" thickBot="1" x14ac:dyDescent="0.35">
      <c r="A82" s="603" t="s">
        <v>375</v>
      </c>
      <c r="B82" s="581">
        <v>769.58727366225696</v>
      </c>
      <c r="C82" s="581">
        <v>549.11318000000006</v>
      </c>
      <c r="D82" s="582">
        <v>-220.47409366225699</v>
      </c>
      <c r="E82" s="583">
        <v>0.71351645069000003</v>
      </c>
      <c r="F82" s="581">
        <v>471.98997160600902</v>
      </c>
      <c r="G82" s="582">
        <v>432.65747397217501</v>
      </c>
      <c r="H82" s="584">
        <v>24.798069999999999</v>
      </c>
      <c r="I82" s="581">
        <v>449.15697999999998</v>
      </c>
      <c r="J82" s="582">
        <v>16.499506027824999</v>
      </c>
      <c r="K82" s="585">
        <v>0.95162398995800002</v>
      </c>
    </row>
    <row r="83" spans="1:11" ht="14.4" customHeight="1" thickBot="1" x14ac:dyDescent="0.35">
      <c r="A83" s="603" t="s">
        <v>376</v>
      </c>
      <c r="B83" s="581">
        <v>4.9406564584124654E-324</v>
      </c>
      <c r="C83" s="581">
        <v>4.9406564584124654E-324</v>
      </c>
      <c r="D83" s="582">
        <v>0</v>
      </c>
      <c r="E83" s="583">
        <v>1</v>
      </c>
      <c r="F83" s="581">
        <v>4.9406564584124654E-324</v>
      </c>
      <c r="G83" s="582">
        <v>0</v>
      </c>
      <c r="H83" s="584">
        <v>4.9406564584124654E-324</v>
      </c>
      <c r="I83" s="581">
        <v>6.454999999999</v>
      </c>
      <c r="J83" s="582">
        <v>6.454999999999</v>
      </c>
      <c r="K83" s="591" t="s">
        <v>304</v>
      </c>
    </row>
    <row r="84" spans="1:11" ht="14.4" customHeight="1" thickBot="1" x14ac:dyDescent="0.35">
      <c r="A84" s="603" t="s">
        <v>377</v>
      </c>
      <c r="B84" s="581">
        <v>93.075584395811006</v>
      </c>
      <c r="C84" s="581">
        <v>221.45910000000001</v>
      </c>
      <c r="D84" s="582">
        <v>128.383515604189</v>
      </c>
      <c r="E84" s="583">
        <v>2.3793468656419998</v>
      </c>
      <c r="F84" s="581">
        <v>187.935240729756</v>
      </c>
      <c r="G84" s="582">
        <v>172.27397066894301</v>
      </c>
      <c r="H84" s="584">
        <v>0.50819999999999999</v>
      </c>
      <c r="I84" s="581">
        <v>19.67606</v>
      </c>
      <c r="J84" s="582">
        <v>-152.597910668943</v>
      </c>
      <c r="K84" s="585">
        <v>0.10469595762599999</v>
      </c>
    </row>
    <row r="85" spans="1:11" ht="14.4" customHeight="1" thickBot="1" x14ac:dyDescent="0.35">
      <c r="A85" s="603" t="s">
        <v>378</v>
      </c>
      <c r="B85" s="581">
        <v>329.999860130326</v>
      </c>
      <c r="C85" s="581">
        <v>689.97676000000001</v>
      </c>
      <c r="D85" s="582">
        <v>359.97689986967498</v>
      </c>
      <c r="E85" s="583">
        <v>2.0908395528630002</v>
      </c>
      <c r="F85" s="581">
        <v>356.97121118759401</v>
      </c>
      <c r="G85" s="582">
        <v>327.223610255295</v>
      </c>
      <c r="H85" s="584">
        <v>14.42947</v>
      </c>
      <c r="I85" s="581">
        <v>165.05185</v>
      </c>
      <c r="J85" s="582">
        <v>-162.171760255295</v>
      </c>
      <c r="K85" s="585">
        <v>0.46236739778199998</v>
      </c>
    </row>
    <row r="86" spans="1:11" ht="14.4" customHeight="1" thickBot="1" x14ac:dyDescent="0.35">
      <c r="A86" s="603" t="s">
        <v>379</v>
      </c>
      <c r="B86" s="581">
        <v>201.99982783735601</v>
      </c>
      <c r="C86" s="581">
        <v>180.63339999999999</v>
      </c>
      <c r="D86" s="582">
        <v>-21.366427837355999</v>
      </c>
      <c r="E86" s="583">
        <v>0.89422551461400002</v>
      </c>
      <c r="F86" s="581">
        <v>201.985100563635</v>
      </c>
      <c r="G86" s="582">
        <v>185.153008849999</v>
      </c>
      <c r="H86" s="584">
        <v>1.11643</v>
      </c>
      <c r="I86" s="581">
        <v>113.72432000000001</v>
      </c>
      <c r="J86" s="582">
        <v>-71.428688849997997</v>
      </c>
      <c r="K86" s="585">
        <v>0.56303321226400005</v>
      </c>
    </row>
    <row r="87" spans="1:11" ht="14.4" customHeight="1" thickBot="1" x14ac:dyDescent="0.35">
      <c r="A87" s="603" t="s">
        <v>380</v>
      </c>
      <c r="B87" s="581">
        <v>4.9406564584124654E-324</v>
      </c>
      <c r="C87" s="581">
        <v>13.250400000000001</v>
      </c>
      <c r="D87" s="582">
        <v>13.250400000000001</v>
      </c>
      <c r="E87" s="593" t="s">
        <v>304</v>
      </c>
      <c r="F87" s="581">
        <v>9.9742650269629998</v>
      </c>
      <c r="G87" s="582">
        <v>9.1430762747159999</v>
      </c>
      <c r="H87" s="584">
        <v>4.9406564584124654E-324</v>
      </c>
      <c r="I87" s="581">
        <v>5.434722104253712E-323</v>
      </c>
      <c r="J87" s="582">
        <v>-9.1430762747159999</v>
      </c>
      <c r="K87" s="585">
        <v>4.9406564584124654E-324</v>
      </c>
    </row>
    <row r="88" spans="1:11" ht="14.4" customHeight="1" thickBot="1" x14ac:dyDescent="0.35">
      <c r="A88" s="605" t="s">
        <v>62</v>
      </c>
      <c r="B88" s="586">
        <v>107.99999349719501</v>
      </c>
      <c r="C88" s="586">
        <v>34.654000000000003</v>
      </c>
      <c r="D88" s="587">
        <v>-73.345993497194996</v>
      </c>
      <c r="E88" s="588">
        <v>0.32087038968999998</v>
      </c>
      <c r="F88" s="586">
        <v>0</v>
      </c>
      <c r="G88" s="587">
        <v>0</v>
      </c>
      <c r="H88" s="589">
        <v>4.2850000000000001</v>
      </c>
      <c r="I88" s="586">
        <v>43.734999999999999</v>
      </c>
      <c r="J88" s="587">
        <v>43.734999999999999</v>
      </c>
      <c r="K88" s="590" t="s">
        <v>298</v>
      </c>
    </row>
    <row r="89" spans="1:11" ht="14.4" customHeight="1" thickBot="1" x14ac:dyDescent="0.35">
      <c r="A89" s="602" t="s">
        <v>381</v>
      </c>
      <c r="B89" s="586">
        <v>107.99999349719501</v>
      </c>
      <c r="C89" s="586">
        <v>34.654000000000003</v>
      </c>
      <c r="D89" s="587">
        <v>-73.345993497194996</v>
      </c>
      <c r="E89" s="588">
        <v>0.32087038968999998</v>
      </c>
      <c r="F89" s="586">
        <v>0</v>
      </c>
      <c r="G89" s="587">
        <v>0</v>
      </c>
      <c r="H89" s="589">
        <v>4.2850000000000001</v>
      </c>
      <c r="I89" s="586">
        <v>43.734999999999999</v>
      </c>
      <c r="J89" s="587">
        <v>43.734999999999999</v>
      </c>
      <c r="K89" s="590" t="s">
        <v>298</v>
      </c>
    </row>
    <row r="90" spans="1:11" ht="14.4" customHeight="1" thickBot="1" x14ac:dyDescent="0.35">
      <c r="A90" s="603" t="s">
        <v>382</v>
      </c>
      <c r="B90" s="581">
        <v>107.99999349719501</v>
      </c>
      <c r="C90" s="581">
        <v>13.204000000000001</v>
      </c>
      <c r="D90" s="582">
        <v>-94.795993497194999</v>
      </c>
      <c r="E90" s="583">
        <v>0.12225926662</v>
      </c>
      <c r="F90" s="581">
        <v>0</v>
      </c>
      <c r="G90" s="582">
        <v>0</v>
      </c>
      <c r="H90" s="584">
        <v>1.145</v>
      </c>
      <c r="I90" s="581">
        <v>17.11</v>
      </c>
      <c r="J90" s="582">
        <v>17.11</v>
      </c>
      <c r="K90" s="591" t="s">
        <v>298</v>
      </c>
    </row>
    <row r="91" spans="1:11" ht="14.4" customHeight="1" thickBot="1" x14ac:dyDescent="0.35">
      <c r="A91" s="603" t="s">
        <v>383</v>
      </c>
      <c r="B91" s="581">
        <v>4.9406564584124654E-324</v>
      </c>
      <c r="C91" s="581">
        <v>21.45</v>
      </c>
      <c r="D91" s="582">
        <v>21.45</v>
      </c>
      <c r="E91" s="593" t="s">
        <v>304</v>
      </c>
      <c r="F91" s="581">
        <v>0</v>
      </c>
      <c r="G91" s="582">
        <v>0</v>
      </c>
      <c r="H91" s="584">
        <v>3.14</v>
      </c>
      <c r="I91" s="581">
        <v>26.625</v>
      </c>
      <c r="J91" s="582">
        <v>26.625</v>
      </c>
      <c r="K91" s="591" t="s">
        <v>298</v>
      </c>
    </row>
    <row r="92" spans="1:11" ht="14.4" customHeight="1" thickBot="1" x14ac:dyDescent="0.35">
      <c r="A92" s="601" t="s">
        <v>63</v>
      </c>
      <c r="B92" s="581">
        <v>2117.7192624896702</v>
      </c>
      <c r="C92" s="581">
        <v>2182.1008700000002</v>
      </c>
      <c r="D92" s="582">
        <v>64.381607510334007</v>
      </c>
      <c r="E92" s="583">
        <v>1.0304013891970001</v>
      </c>
      <c r="F92" s="581">
        <v>1994.91576312032</v>
      </c>
      <c r="G92" s="582">
        <v>1828.67278286029</v>
      </c>
      <c r="H92" s="584">
        <v>131.03702000000001</v>
      </c>
      <c r="I92" s="581">
        <v>2074.4925600000001</v>
      </c>
      <c r="J92" s="582">
        <v>245.81977713970599</v>
      </c>
      <c r="K92" s="585">
        <v>1.0398898030429999</v>
      </c>
    </row>
    <row r="93" spans="1:11" ht="14.4" customHeight="1" thickBot="1" x14ac:dyDescent="0.35">
      <c r="A93" s="602" t="s">
        <v>384</v>
      </c>
      <c r="B93" s="586">
        <v>16.485169007408</v>
      </c>
      <c r="C93" s="586">
        <v>2.5158999999999998</v>
      </c>
      <c r="D93" s="587">
        <v>-13.969269007408</v>
      </c>
      <c r="E93" s="588">
        <v>0.15261596644</v>
      </c>
      <c r="F93" s="586">
        <v>2.4133858951140001</v>
      </c>
      <c r="G93" s="587">
        <v>2.2122704038540002</v>
      </c>
      <c r="H93" s="589">
        <v>0.10299999999999999</v>
      </c>
      <c r="I93" s="586">
        <v>1.867</v>
      </c>
      <c r="J93" s="587">
        <v>-0.34527040385399999</v>
      </c>
      <c r="K93" s="592">
        <v>0.77360193567799995</v>
      </c>
    </row>
    <row r="94" spans="1:11" ht="14.4" customHeight="1" thickBot="1" x14ac:dyDescent="0.35">
      <c r="A94" s="603" t="s">
        <v>385</v>
      </c>
      <c r="B94" s="581">
        <v>16.485169007408</v>
      </c>
      <c r="C94" s="581">
        <v>2.5158999999999998</v>
      </c>
      <c r="D94" s="582">
        <v>-13.969269007408</v>
      </c>
      <c r="E94" s="583">
        <v>0.15261596644</v>
      </c>
      <c r="F94" s="581">
        <v>2.4133858951140001</v>
      </c>
      <c r="G94" s="582">
        <v>2.2122704038540002</v>
      </c>
      <c r="H94" s="584">
        <v>0.10299999999999999</v>
      </c>
      <c r="I94" s="581">
        <v>1.867</v>
      </c>
      <c r="J94" s="582">
        <v>-0.34527040385399999</v>
      </c>
      <c r="K94" s="585">
        <v>0.77360193567799995</v>
      </c>
    </row>
    <row r="95" spans="1:11" ht="14.4" customHeight="1" thickBot="1" x14ac:dyDescent="0.35">
      <c r="A95" s="602" t="s">
        <v>386</v>
      </c>
      <c r="B95" s="586">
        <v>78.994455243651998</v>
      </c>
      <c r="C95" s="586">
        <v>71.951790000000003</v>
      </c>
      <c r="D95" s="587">
        <v>-7.0426652436520003</v>
      </c>
      <c r="E95" s="588">
        <v>0.91084608126</v>
      </c>
      <c r="F95" s="586">
        <v>60.395860576383001</v>
      </c>
      <c r="G95" s="587">
        <v>55.362872195017999</v>
      </c>
      <c r="H95" s="589">
        <v>9.5363900000000008</v>
      </c>
      <c r="I95" s="586">
        <v>59.77769</v>
      </c>
      <c r="J95" s="587">
        <v>4.4148178049810003</v>
      </c>
      <c r="K95" s="592">
        <v>0.98976468634600001</v>
      </c>
    </row>
    <row r="96" spans="1:11" ht="14.4" customHeight="1" thickBot="1" x14ac:dyDescent="0.35">
      <c r="A96" s="603" t="s">
        <v>387</v>
      </c>
      <c r="B96" s="581">
        <v>17.994598916524001</v>
      </c>
      <c r="C96" s="581">
        <v>7.7556000000000003</v>
      </c>
      <c r="D96" s="582">
        <v>-10.238998916524</v>
      </c>
      <c r="E96" s="583">
        <v>0.43099599140700001</v>
      </c>
      <c r="F96" s="581">
        <v>8.9552959771919998</v>
      </c>
      <c r="G96" s="582">
        <v>8.2090213124259996</v>
      </c>
      <c r="H96" s="584">
        <v>1.2948999999999999</v>
      </c>
      <c r="I96" s="581">
        <v>11.2904</v>
      </c>
      <c r="J96" s="582">
        <v>3.0813786875729998</v>
      </c>
      <c r="K96" s="585">
        <v>1.2607511832939999</v>
      </c>
    </row>
    <row r="97" spans="1:11" ht="14.4" customHeight="1" thickBot="1" x14ac:dyDescent="0.35">
      <c r="A97" s="603" t="s">
        <v>388</v>
      </c>
      <c r="B97" s="581">
        <v>60.999856327126999</v>
      </c>
      <c r="C97" s="581">
        <v>64.196190000000001</v>
      </c>
      <c r="D97" s="582">
        <v>3.196333672872</v>
      </c>
      <c r="E97" s="583">
        <v>1.052399036085</v>
      </c>
      <c r="F97" s="581">
        <v>51.440564599190999</v>
      </c>
      <c r="G97" s="582">
        <v>47.153850882591001</v>
      </c>
      <c r="H97" s="584">
        <v>8.2414900000000006</v>
      </c>
      <c r="I97" s="581">
        <v>48.487290000000002</v>
      </c>
      <c r="J97" s="582">
        <v>1.333439117408</v>
      </c>
      <c r="K97" s="585">
        <v>0.94258860449500004</v>
      </c>
    </row>
    <row r="98" spans="1:11" ht="14.4" customHeight="1" thickBot="1" x14ac:dyDescent="0.35">
      <c r="A98" s="602" t="s">
        <v>389</v>
      </c>
      <c r="B98" s="586">
        <v>41.467917503168003</v>
      </c>
      <c r="C98" s="586">
        <v>57.523400000000002</v>
      </c>
      <c r="D98" s="587">
        <v>16.055482496831001</v>
      </c>
      <c r="E98" s="588">
        <v>1.3871784131810001</v>
      </c>
      <c r="F98" s="586">
        <v>56.598271671968</v>
      </c>
      <c r="G98" s="587">
        <v>51.881749032637003</v>
      </c>
      <c r="H98" s="589">
        <v>4.9406564584124654E-324</v>
      </c>
      <c r="I98" s="586">
        <v>49.847920000000002</v>
      </c>
      <c r="J98" s="587">
        <v>-2.0338290326370001</v>
      </c>
      <c r="K98" s="592">
        <v>0.880732194242</v>
      </c>
    </row>
    <row r="99" spans="1:11" ht="14.4" customHeight="1" thickBot="1" x14ac:dyDescent="0.35">
      <c r="A99" s="603" t="s">
        <v>390</v>
      </c>
      <c r="B99" s="581">
        <v>23.467918586968999</v>
      </c>
      <c r="C99" s="581">
        <v>27</v>
      </c>
      <c r="D99" s="582">
        <v>3.5320814130299998</v>
      </c>
      <c r="E99" s="583">
        <v>1.1505068035720001</v>
      </c>
      <c r="F99" s="581">
        <v>26.945650720031999</v>
      </c>
      <c r="G99" s="582">
        <v>24.700179826696001</v>
      </c>
      <c r="H99" s="584">
        <v>4.9406564584124654E-324</v>
      </c>
      <c r="I99" s="581">
        <v>26.055</v>
      </c>
      <c r="J99" s="582">
        <v>1.3548201733030001</v>
      </c>
      <c r="K99" s="585">
        <v>0.96694640150599998</v>
      </c>
    </row>
    <row r="100" spans="1:11" ht="14.4" customHeight="1" thickBot="1" x14ac:dyDescent="0.35">
      <c r="A100" s="603" t="s">
        <v>391</v>
      </c>
      <c r="B100" s="581">
        <v>17.999998916199001</v>
      </c>
      <c r="C100" s="581">
        <v>30.523399999999999</v>
      </c>
      <c r="D100" s="582">
        <v>12.5234010838</v>
      </c>
      <c r="E100" s="583">
        <v>1.695744546547</v>
      </c>
      <c r="F100" s="581">
        <v>29.652620951934999</v>
      </c>
      <c r="G100" s="582">
        <v>27.181569205940001</v>
      </c>
      <c r="H100" s="584">
        <v>4.9406564584124654E-324</v>
      </c>
      <c r="I100" s="581">
        <v>23.792919999999999</v>
      </c>
      <c r="J100" s="582">
        <v>-3.3886492059400002</v>
      </c>
      <c r="K100" s="585">
        <v>0.80238843097699997</v>
      </c>
    </row>
    <row r="101" spans="1:11" ht="14.4" customHeight="1" thickBot="1" x14ac:dyDescent="0.35">
      <c r="A101" s="602" t="s">
        <v>392</v>
      </c>
      <c r="B101" s="586">
        <v>4.9406564584124654E-324</v>
      </c>
      <c r="C101" s="586">
        <v>65.56</v>
      </c>
      <c r="D101" s="587">
        <v>65.56</v>
      </c>
      <c r="E101" s="594" t="s">
        <v>304</v>
      </c>
      <c r="F101" s="586">
        <v>0</v>
      </c>
      <c r="G101" s="587">
        <v>0</v>
      </c>
      <c r="H101" s="589">
        <v>4.9406564584124654E-324</v>
      </c>
      <c r="I101" s="586">
        <v>5.434722104253712E-323</v>
      </c>
      <c r="J101" s="587">
        <v>5.434722104253712E-323</v>
      </c>
      <c r="K101" s="590" t="s">
        <v>298</v>
      </c>
    </row>
    <row r="102" spans="1:11" ht="14.4" customHeight="1" thickBot="1" x14ac:dyDescent="0.35">
      <c r="A102" s="603" t="s">
        <v>393</v>
      </c>
      <c r="B102" s="581">
        <v>4.9406564584124654E-324</v>
      </c>
      <c r="C102" s="581">
        <v>65.56</v>
      </c>
      <c r="D102" s="582">
        <v>65.56</v>
      </c>
      <c r="E102" s="593" t="s">
        <v>304</v>
      </c>
      <c r="F102" s="581">
        <v>0</v>
      </c>
      <c r="G102" s="582">
        <v>0</v>
      </c>
      <c r="H102" s="584">
        <v>4.9406564584124654E-324</v>
      </c>
      <c r="I102" s="581">
        <v>5.434722104253712E-323</v>
      </c>
      <c r="J102" s="582">
        <v>5.434722104253712E-323</v>
      </c>
      <c r="K102" s="591" t="s">
        <v>298</v>
      </c>
    </row>
    <row r="103" spans="1:11" ht="14.4" customHeight="1" thickBot="1" x14ac:dyDescent="0.35">
      <c r="A103" s="602" t="s">
        <v>394</v>
      </c>
      <c r="B103" s="586">
        <v>1226.1912461695999</v>
      </c>
      <c r="C103" s="586">
        <v>1238.4130500000001</v>
      </c>
      <c r="D103" s="587">
        <v>12.221803830397</v>
      </c>
      <c r="E103" s="588">
        <v>1.0099672900679999</v>
      </c>
      <c r="F103" s="586">
        <v>1208.8614853571501</v>
      </c>
      <c r="G103" s="587">
        <v>1108.1230282440499</v>
      </c>
      <c r="H103" s="589">
        <v>103.35437</v>
      </c>
      <c r="I103" s="586">
        <v>1156.8476499999999</v>
      </c>
      <c r="J103" s="587">
        <v>48.724621755946998</v>
      </c>
      <c r="K103" s="592">
        <v>0.956972874074</v>
      </c>
    </row>
    <row r="104" spans="1:11" ht="14.4" customHeight="1" thickBot="1" x14ac:dyDescent="0.35">
      <c r="A104" s="603" t="s">
        <v>395</v>
      </c>
      <c r="B104" s="581">
        <v>930.99990394341603</v>
      </c>
      <c r="C104" s="581">
        <v>963.58235999999999</v>
      </c>
      <c r="D104" s="582">
        <v>32.582456056584</v>
      </c>
      <c r="E104" s="583">
        <v>1.034997271126</v>
      </c>
      <c r="F104" s="581">
        <v>934.00094840208806</v>
      </c>
      <c r="G104" s="582">
        <v>856.16753603524705</v>
      </c>
      <c r="H104" s="584">
        <v>80.365549999999999</v>
      </c>
      <c r="I104" s="581">
        <v>904.08763999999996</v>
      </c>
      <c r="J104" s="582">
        <v>47.920103964752002</v>
      </c>
      <c r="K104" s="585">
        <v>0.96797293572999998</v>
      </c>
    </row>
    <row r="105" spans="1:11" ht="14.4" customHeight="1" thickBot="1" x14ac:dyDescent="0.35">
      <c r="A105" s="603" t="s">
        <v>396</v>
      </c>
      <c r="B105" s="581">
        <v>11.907839283015001</v>
      </c>
      <c r="C105" s="581">
        <v>4.4859999999999998</v>
      </c>
      <c r="D105" s="582">
        <v>-7.4218392830150002</v>
      </c>
      <c r="E105" s="583">
        <v>0.37672661625499998</v>
      </c>
      <c r="F105" s="581">
        <v>4.4503014294150001</v>
      </c>
      <c r="G105" s="582">
        <v>4.0794429769639997</v>
      </c>
      <c r="H105" s="584">
        <v>4.9406564584124654E-324</v>
      </c>
      <c r="I105" s="581">
        <v>5.434722104253712E-323</v>
      </c>
      <c r="J105" s="582">
        <v>-4.0794429769639997</v>
      </c>
      <c r="K105" s="585">
        <v>9.8813129168249309E-324</v>
      </c>
    </row>
    <row r="106" spans="1:11" ht="14.4" customHeight="1" thickBot="1" x14ac:dyDescent="0.35">
      <c r="A106" s="603" t="s">
        <v>397</v>
      </c>
      <c r="B106" s="581">
        <v>283.28350294317198</v>
      </c>
      <c r="C106" s="581">
        <v>270.34469000000001</v>
      </c>
      <c r="D106" s="582">
        <v>-12.938812943171</v>
      </c>
      <c r="E106" s="583">
        <v>0.95432556852499995</v>
      </c>
      <c r="F106" s="581">
        <v>270.41023552564502</v>
      </c>
      <c r="G106" s="582">
        <v>247.87604923184099</v>
      </c>
      <c r="H106" s="584">
        <v>22.98882</v>
      </c>
      <c r="I106" s="581">
        <v>252.76000999999999</v>
      </c>
      <c r="J106" s="582">
        <v>4.8839607681580004</v>
      </c>
      <c r="K106" s="585">
        <v>0.934727968076</v>
      </c>
    </row>
    <row r="107" spans="1:11" ht="14.4" customHeight="1" thickBot="1" x14ac:dyDescent="0.35">
      <c r="A107" s="602" t="s">
        <v>398</v>
      </c>
      <c r="B107" s="586">
        <v>754.58047456583404</v>
      </c>
      <c r="C107" s="586">
        <v>744.43573000000004</v>
      </c>
      <c r="D107" s="587">
        <v>-10.144744565833999</v>
      </c>
      <c r="E107" s="588">
        <v>0.98655578177799996</v>
      </c>
      <c r="F107" s="586">
        <v>666.64675961970602</v>
      </c>
      <c r="G107" s="587">
        <v>611.09286298473103</v>
      </c>
      <c r="H107" s="589">
        <v>18.04326</v>
      </c>
      <c r="I107" s="586">
        <v>806.15229999999997</v>
      </c>
      <c r="J107" s="587">
        <v>195.059437015269</v>
      </c>
      <c r="K107" s="592">
        <v>1.2092645593289999</v>
      </c>
    </row>
    <row r="108" spans="1:11" ht="14.4" customHeight="1" thickBot="1" x14ac:dyDescent="0.35">
      <c r="A108" s="603" t="s">
        <v>399</v>
      </c>
      <c r="B108" s="581">
        <v>20.999998735565001</v>
      </c>
      <c r="C108" s="581">
        <v>48.168999999999997</v>
      </c>
      <c r="D108" s="582">
        <v>27.169001264434002</v>
      </c>
      <c r="E108" s="583">
        <v>2.2937620428710002</v>
      </c>
      <c r="F108" s="581">
        <v>0</v>
      </c>
      <c r="G108" s="582">
        <v>0</v>
      </c>
      <c r="H108" s="584">
        <v>4.9406564584124654E-324</v>
      </c>
      <c r="I108" s="581">
        <v>0.34</v>
      </c>
      <c r="J108" s="582">
        <v>0.34</v>
      </c>
      <c r="K108" s="591" t="s">
        <v>298</v>
      </c>
    </row>
    <row r="109" spans="1:11" ht="14.4" customHeight="1" thickBot="1" x14ac:dyDescent="0.35">
      <c r="A109" s="603" t="s">
        <v>400</v>
      </c>
      <c r="B109" s="581">
        <v>455.58057256896501</v>
      </c>
      <c r="C109" s="581">
        <v>359.16525000000001</v>
      </c>
      <c r="D109" s="582">
        <v>-96.415322568964996</v>
      </c>
      <c r="E109" s="583">
        <v>0.78836823083700003</v>
      </c>
      <c r="F109" s="581">
        <v>331.10679907183101</v>
      </c>
      <c r="G109" s="582">
        <v>303.514565815845</v>
      </c>
      <c r="H109" s="584">
        <v>3.6054900000000001</v>
      </c>
      <c r="I109" s="581">
        <v>307.97167000000002</v>
      </c>
      <c r="J109" s="582">
        <v>4.4571041841539998</v>
      </c>
      <c r="K109" s="585">
        <v>0.93012789487600001</v>
      </c>
    </row>
    <row r="110" spans="1:11" ht="14.4" customHeight="1" thickBot="1" x14ac:dyDescent="0.35">
      <c r="A110" s="603" t="s">
        <v>401</v>
      </c>
      <c r="B110" s="581">
        <v>17.999998916199001</v>
      </c>
      <c r="C110" s="581">
        <v>19.800799999999999</v>
      </c>
      <c r="D110" s="582">
        <v>1.8008010837999999</v>
      </c>
      <c r="E110" s="583">
        <v>1.100044510679</v>
      </c>
      <c r="F110" s="581">
        <v>15.991751311879</v>
      </c>
      <c r="G110" s="582">
        <v>14.659105369222001</v>
      </c>
      <c r="H110" s="584">
        <v>4.9406564584124654E-324</v>
      </c>
      <c r="I110" s="581">
        <v>20.2074</v>
      </c>
      <c r="J110" s="582">
        <v>5.5482946307769998</v>
      </c>
      <c r="K110" s="585">
        <v>1.263613947334</v>
      </c>
    </row>
    <row r="111" spans="1:11" ht="14.4" customHeight="1" thickBot="1" x14ac:dyDescent="0.35">
      <c r="A111" s="603" t="s">
        <v>402</v>
      </c>
      <c r="B111" s="581">
        <v>4.9406564584124654E-324</v>
      </c>
      <c r="C111" s="581">
        <v>2.0073599999999998</v>
      </c>
      <c r="D111" s="582">
        <v>2.0073599999999998</v>
      </c>
      <c r="E111" s="593" t="s">
        <v>304</v>
      </c>
      <c r="F111" s="581">
        <v>2.3514759762609998</v>
      </c>
      <c r="G111" s="582">
        <v>2.1555196449060001</v>
      </c>
      <c r="H111" s="584">
        <v>4.9406564584124654E-324</v>
      </c>
      <c r="I111" s="581">
        <v>1.16157</v>
      </c>
      <c r="J111" s="582">
        <v>-0.99394964490600002</v>
      </c>
      <c r="K111" s="585">
        <v>0.49397485312400002</v>
      </c>
    </row>
    <row r="112" spans="1:11" ht="14.4" customHeight="1" thickBot="1" x14ac:dyDescent="0.35">
      <c r="A112" s="603" t="s">
        <v>403</v>
      </c>
      <c r="B112" s="581">
        <v>259.99990434510403</v>
      </c>
      <c r="C112" s="581">
        <v>315.29331999999999</v>
      </c>
      <c r="D112" s="582">
        <v>55.293415654895</v>
      </c>
      <c r="E112" s="583">
        <v>1.2126670615290001</v>
      </c>
      <c r="F112" s="581">
        <v>317.196733259734</v>
      </c>
      <c r="G112" s="582">
        <v>290.76367215475602</v>
      </c>
      <c r="H112" s="584">
        <v>14.43777</v>
      </c>
      <c r="I112" s="581">
        <v>476.47165999999999</v>
      </c>
      <c r="J112" s="582">
        <v>185.70798784524399</v>
      </c>
      <c r="K112" s="585">
        <v>1.502132935303</v>
      </c>
    </row>
    <row r="113" spans="1:11" ht="14.4" customHeight="1" thickBot="1" x14ac:dyDescent="0.35">
      <c r="A113" s="602" t="s">
        <v>404</v>
      </c>
      <c r="B113" s="586">
        <v>4.9406564584124654E-324</v>
      </c>
      <c r="C113" s="586">
        <v>1.7010000000000001</v>
      </c>
      <c r="D113" s="587">
        <v>1.7010000000000001</v>
      </c>
      <c r="E113" s="594" t="s">
        <v>304</v>
      </c>
      <c r="F113" s="586">
        <v>0</v>
      </c>
      <c r="G113" s="587">
        <v>0</v>
      </c>
      <c r="H113" s="589">
        <v>4.9406564584124654E-324</v>
      </c>
      <c r="I113" s="586">
        <v>5.434722104253712E-323</v>
      </c>
      <c r="J113" s="587">
        <v>5.434722104253712E-323</v>
      </c>
      <c r="K113" s="590" t="s">
        <v>298</v>
      </c>
    </row>
    <row r="114" spans="1:11" ht="14.4" customHeight="1" thickBot="1" x14ac:dyDescent="0.35">
      <c r="A114" s="603" t="s">
        <v>405</v>
      </c>
      <c r="B114" s="581">
        <v>4.9406564584124654E-324</v>
      </c>
      <c r="C114" s="581">
        <v>1.7010000000000001</v>
      </c>
      <c r="D114" s="582">
        <v>1.7010000000000001</v>
      </c>
      <c r="E114" s="593" t="s">
        <v>304</v>
      </c>
      <c r="F114" s="581">
        <v>0</v>
      </c>
      <c r="G114" s="582">
        <v>0</v>
      </c>
      <c r="H114" s="584">
        <v>4.9406564584124654E-324</v>
      </c>
      <c r="I114" s="581">
        <v>5.434722104253712E-323</v>
      </c>
      <c r="J114" s="582">
        <v>5.434722104253712E-323</v>
      </c>
      <c r="K114" s="591" t="s">
        <v>298</v>
      </c>
    </row>
    <row r="115" spans="1:11" ht="14.4" customHeight="1" thickBot="1" x14ac:dyDescent="0.35">
      <c r="A115" s="600" t="s">
        <v>64</v>
      </c>
      <c r="B115" s="581">
        <v>46516.9969991576</v>
      </c>
      <c r="C115" s="581">
        <v>48637.238649999999</v>
      </c>
      <c r="D115" s="582">
        <v>2120.2416508423398</v>
      </c>
      <c r="E115" s="583">
        <v>1.0455799339509999</v>
      </c>
      <c r="F115" s="581">
        <v>47732.987095007797</v>
      </c>
      <c r="G115" s="582">
        <v>43755.2381704238</v>
      </c>
      <c r="H115" s="584">
        <v>4514.8372600000002</v>
      </c>
      <c r="I115" s="581">
        <v>44529.567029999998</v>
      </c>
      <c r="J115" s="582">
        <v>774.32885957616202</v>
      </c>
      <c r="K115" s="585">
        <v>0.93288875765000001</v>
      </c>
    </row>
    <row r="116" spans="1:11" ht="14.4" customHeight="1" thickBot="1" x14ac:dyDescent="0.35">
      <c r="A116" s="605" t="s">
        <v>406</v>
      </c>
      <c r="B116" s="586">
        <v>34450.997725665497</v>
      </c>
      <c r="C116" s="586">
        <v>36241.377</v>
      </c>
      <c r="D116" s="587">
        <v>1790.37927433453</v>
      </c>
      <c r="E116" s="588">
        <v>1.051968865708</v>
      </c>
      <c r="F116" s="586">
        <v>35355.999999998101</v>
      </c>
      <c r="G116" s="587">
        <v>32409.6666666649</v>
      </c>
      <c r="H116" s="589">
        <v>3400.1619999999998</v>
      </c>
      <c r="I116" s="586">
        <v>33121.821000000004</v>
      </c>
      <c r="J116" s="587">
        <v>712.15433333509998</v>
      </c>
      <c r="K116" s="592">
        <v>0.93680905645400003</v>
      </c>
    </row>
    <row r="117" spans="1:11" ht="14.4" customHeight="1" thickBot="1" x14ac:dyDescent="0.35">
      <c r="A117" s="602" t="s">
        <v>407</v>
      </c>
      <c r="B117" s="586">
        <v>34343.997812107998</v>
      </c>
      <c r="C117" s="586">
        <v>36148.902999999998</v>
      </c>
      <c r="D117" s="587">
        <v>1804.9051878919399</v>
      </c>
      <c r="E117" s="588">
        <v>1.052553729992</v>
      </c>
      <c r="F117" s="586">
        <v>35355.999999998101</v>
      </c>
      <c r="G117" s="587">
        <v>32409.6666666649</v>
      </c>
      <c r="H117" s="589">
        <v>3398.5360000000001</v>
      </c>
      <c r="I117" s="586">
        <v>33073.389000000003</v>
      </c>
      <c r="J117" s="587">
        <v>663.72233333509905</v>
      </c>
      <c r="K117" s="592">
        <v>0.93543921823700005</v>
      </c>
    </row>
    <row r="118" spans="1:11" ht="14.4" customHeight="1" thickBot="1" x14ac:dyDescent="0.35">
      <c r="A118" s="603" t="s">
        <v>408</v>
      </c>
      <c r="B118" s="581">
        <v>34343.997812107998</v>
      </c>
      <c r="C118" s="581">
        <v>36148.902999999998</v>
      </c>
      <c r="D118" s="582">
        <v>1804.9051878919399</v>
      </c>
      <c r="E118" s="583">
        <v>1.052553729992</v>
      </c>
      <c r="F118" s="581">
        <v>35355.999999998101</v>
      </c>
      <c r="G118" s="582">
        <v>32409.6666666649</v>
      </c>
      <c r="H118" s="584">
        <v>3398.5360000000001</v>
      </c>
      <c r="I118" s="581">
        <v>33073.389000000003</v>
      </c>
      <c r="J118" s="582">
        <v>663.72233333509905</v>
      </c>
      <c r="K118" s="585">
        <v>0.93543921823700005</v>
      </c>
    </row>
    <row r="119" spans="1:11" ht="14.4" customHeight="1" thickBot="1" x14ac:dyDescent="0.35">
      <c r="A119" s="602" t="s">
        <v>409</v>
      </c>
      <c r="B119" s="586">
        <v>106.99991355741101</v>
      </c>
      <c r="C119" s="586">
        <v>92.474000000000004</v>
      </c>
      <c r="D119" s="587">
        <v>-14.525913557411</v>
      </c>
      <c r="E119" s="588">
        <v>0.86424368885400005</v>
      </c>
      <c r="F119" s="586">
        <v>0</v>
      </c>
      <c r="G119" s="587">
        <v>0</v>
      </c>
      <c r="H119" s="589">
        <v>1.6259999999999999</v>
      </c>
      <c r="I119" s="586">
        <v>48.432000000000002</v>
      </c>
      <c r="J119" s="587">
        <v>48.432000000000002</v>
      </c>
      <c r="K119" s="590" t="s">
        <v>298</v>
      </c>
    </row>
    <row r="120" spans="1:11" ht="14.4" customHeight="1" thickBot="1" x14ac:dyDescent="0.35">
      <c r="A120" s="603" t="s">
        <v>410</v>
      </c>
      <c r="B120" s="581">
        <v>106.99991355741101</v>
      </c>
      <c r="C120" s="581">
        <v>92.474000000000004</v>
      </c>
      <c r="D120" s="582">
        <v>-14.525913557411</v>
      </c>
      <c r="E120" s="583">
        <v>0.86424368885400005</v>
      </c>
      <c r="F120" s="581">
        <v>0</v>
      </c>
      <c r="G120" s="582">
        <v>0</v>
      </c>
      <c r="H120" s="584">
        <v>1.6259999999999999</v>
      </c>
      <c r="I120" s="581">
        <v>48.432000000000002</v>
      </c>
      <c r="J120" s="582">
        <v>48.432000000000002</v>
      </c>
      <c r="K120" s="591" t="s">
        <v>298</v>
      </c>
    </row>
    <row r="121" spans="1:11" ht="14.4" customHeight="1" thickBot="1" x14ac:dyDescent="0.35">
      <c r="A121" s="601" t="s">
        <v>411</v>
      </c>
      <c r="B121" s="581">
        <v>11719.999334325201</v>
      </c>
      <c r="C121" s="581">
        <v>12033.44817</v>
      </c>
      <c r="D121" s="582">
        <v>313.44883567476103</v>
      </c>
      <c r="E121" s="583">
        <v>1.0267447827189999</v>
      </c>
      <c r="F121" s="581">
        <v>12022.987095009799</v>
      </c>
      <c r="G121" s="582">
        <v>11021.0715037589</v>
      </c>
      <c r="H121" s="584">
        <v>1080.6747499999999</v>
      </c>
      <c r="I121" s="581">
        <v>11076.52706</v>
      </c>
      <c r="J121" s="582">
        <v>55.455556241049003</v>
      </c>
      <c r="K121" s="585">
        <v>0.92127912742999996</v>
      </c>
    </row>
    <row r="122" spans="1:11" ht="14.4" customHeight="1" thickBot="1" x14ac:dyDescent="0.35">
      <c r="A122" s="602" t="s">
        <v>412</v>
      </c>
      <c r="B122" s="586">
        <v>3103.9997331045702</v>
      </c>
      <c r="C122" s="586">
        <v>3253.67283</v>
      </c>
      <c r="D122" s="587">
        <v>149.673096895425</v>
      </c>
      <c r="E122" s="588">
        <v>1.048219429692</v>
      </c>
      <c r="F122" s="586">
        <v>3181.99997550841</v>
      </c>
      <c r="G122" s="587">
        <v>2916.8333108827101</v>
      </c>
      <c r="H122" s="589">
        <v>305.86838999999998</v>
      </c>
      <c r="I122" s="586">
        <v>2976.6291299999998</v>
      </c>
      <c r="J122" s="587">
        <v>59.795819117290002</v>
      </c>
      <c r="K122" s="592">
        <v>0.93545856471099997</v>
      </c>
    </row>
    <row r="123" spans="1:11" ht="14.4" customHeight="1" thickBot="1" x14ac:dyDescent="0.35">
      <c r="A123" s="603" t="s">
        <v>413</v>
      </c>
      <c r="B123" s="581">
        <v>3103.9997331045702</v>
      </c>
      <c r="C123" s="581">
        <v>3253.67283</v>
      </c>
      <c r="D123" s="582">
        <v>149.673096895425</v>
      </c>
      <c r="E123" s="583">
        <v>1.048219429692</v>
      </c>
      <c r="F123" s="581">
        <v>3181.99997550841</v>
      </c>
      <c r="G123" s="582">
        <v>2916.8333108827101</v>
      </c>
      <c r="H123" s="584">
        <v>305.86838999999998</v>
      </c>
      <c r="I123" s="581">
        <v>2976.6291299999998</v>
      </c>
      <c r="J123" s="582">
        <v>59.795819117290002</v>
      </c>
      <c r="K123" s="585">
        <v>0.93545856471099997</v>
      </c>
    </row>
    <row r="124" spans="1:11" ht="14.4" customHeight="1" thickBot="1" x14ac:dyDescent="0.35">
      <c r="A124" s="602" t="s">
        <v>414</v>
      </c>
      <c r="B124" s="586">
        <v>8615.9996012206702</v>
      </c>
      <c r="C124" s="586">
        <v>8779.7753400000001</v>
      </c>
      <c r="D124" s="587">
        <v>163.77573877933401</v>
      </c>
      <c r="E124" s="588">
        <v>1.0190083271070001</v>
      </c>
      <c r="F124" s="586">
        <v>8840.9871195013493</v>
      </c>
      <c r="G124" s="587">
        <v>8104.2381928762397</v>
      </c>
      <c r="H124" s="589">
        <v>774.80636000000004</v>
      </c>
      <c r="I124" s="586">
        <v>8099.8979300000001</v>
      </c>
      <c r="J124" s="587">
        <v>-4.3402628762360003</v>
      </c>
      <c r="K124" s="592">
        <v>0.91617574152199999</v>
      </c>
    </row>
    <row r="125" spans="1:11" ht="14.4" customHeight="1" thickBot="1" x14ac:dyDescent="0.35">
      <c r="A125" s="603" t="s">
        <v>415</v>
      </c>
      <c r="B125" s="581">
        <v>8615.9996012206702</v>
      </c>
      <c r="C125" s="581">
        <v>8779.7753400000001</v>
      </c>
      <c r="D125" s="582">
        <v>163.77573877933401</v>
      </c>
      <c r="E125" s="583">
        <v>1.0190083271070001</v>
      </c>
      <c r="F125" s="581">
        <v>8840.9871195013493</v>
      </c>
      <c r="G125" s="582">
        <v>8104.2381928762397</v>
      </c>
      <c r="H125" s="584">
        <v>774.80636000000004</v>
      </c>
      <c r="I125" s="581">
        <v>8099.8979300000001</v>
      </c>
      <c r="J125" s="582">
        <v>-4.3402628762360003</v>
      </c>
      <c r="K125" s="585">
        <v>0.91617574152199999</v>
      </c>
    </row>
    <row r="126" spans="1:11" ht="14.4" customHeight="1" thickBot="1" x14ac:dyDescent="0.35">
      <c r="A126" s="601" t="s">
        <v>416</v>
      </c>
      <c r="B126" s="581">
        <v>345.999939166942</v>
      </c>
      <c r="C126" s="581">
        <v>362.41347999999999</v>
      </c>
      <c r="D126" s="582">
        <v>16.413540833056999</v>
      </c>
      <c r="E126" s="583">
        <v>1.047437987626</v>
      </c>
      <c r="F126" s="581">
        <v>353.99999999998101</v>
      </c>
      <c r="G126" s="582">
        <v>324.49999999998198</v>
      </c>
      <c r="H126" s="584">
        <v>34.000509999999998</v>
      </c>
      <c r="I126" s="581">
        <v>331.21897000000001</v>
      </c>
      <c r="J126" s="582">
        <v>6.7189700000170003</v>
      </c>
      <c r="K126" s="585">
        <v>0.93564680790900001</v>
      </c>
    </row>
    <row r="127" spans="1:11" ht="14.4" customHeight="1" thickBot="1" x14ac:dyDescent="0.35">
      <c r="A127" s="602" t="s">
        <v>417</v>
      </c>
      <c r="B127" s="586">
        <v>345.999939166942</v>
      </c>
      <c r="C127" s="586">
        <v>362.41347999999999</v>
      </c>
      <c r="D127" s="587">
        <v>16.413540833056999</v>
      </c>
      <c r="E127" s="588">
        <v>1.047437987626</v>
      </c>
      <c r="F127" s="586">
        <v>353.99999999998101</v>
      </c>
      <c r="G127" s="587">
        <v>324.49999999998198</v>
      </c>
      <c r="H127" s="589">
        <v>34.000509999999998</v>
      </c>
      <c r="I127" s="586">
        <v>331.21897000000001</v>
      </c>
      <c r="J127" s="587">
        <v>6.7189700000170003</v>
      </c>
      <c r="K127" s="592">
        <v>0.93564680790900001</v>
      </c>
    </row>
    <row r="128" spans="1:11" ht="14.4" customHeight="1" thickBot="1" x14ac:dyDescent="0.35">
      <c r="A128" s="603" t="s">
        <v>418</v>
      </c>
      <c r="B128" s="581">
        <v>345.999939166942</v>
      </c>
      <c r="C128" s="581">
        <v>362.41347999999999</v>
      </c>
      <c r="D128" s="582">
        <v>16.413540833056999</v>
      </c>
      <c r="E128" s="583">
        <v>1.047437987626</v>
      </c>
      <c r="F128" s="581">
        <v>353.99999999998101</v>
      </c>
      <c r="G128" s="582">
        <v>324.49999999998198</v>
      </c>
      <c r="H128" s="584">
        <v>34.000509999999998</v>
      </c>
      <c r="I128" s="581">
        <v>331.21897000000001</v>
      </c>
      <c r="J128" s="582">
        <v>6.7189700000170003</v>
      </c>
      <c r="K128" s="585">
        <v>0.93564680790900001</v>
      </c>
    </row>
    <row r="129" spans="1:11" ht="14.4" customHeight="1" thickBot="1" x14ac:dyDescent="0.35">
      <c r="A129" s="600" t="s">
        <v>419</v>
      </c>
      <c r="B129" s="581">
        <v>4.9406564584124654E-324</v>
      </c>
      <c r="C129" s="581">
        <v>108.8702</v>
      </c>
      <c r="D129" s="582">
        <v>108.8702</v>
      </c>
      <c r="E129" s="593" t="s">
        <v>304</v>
      </c>
      <c r="F129" s="581">
        <v>0</v>
      </c>
      <c r="G129" s="582">
        <v>0</v>
      </c>
      <c r="H129" s="584">
        <v>12.5425</v>
      </c>
      <c r="I129" s="581">
        <v>127.9008</v>
      </c>
      <c r="J129" s="582">
        <v>127.9008</v>
      </c>
      <c r="K129" s="591" t="s">
        <v>298</v>
      </c>
    </row>
    <row r="130" spans="1:11" ht="14.4" customHeight="1" thickBot="1" x14ac:dyDescent="0.35">
      <c r="A130" s="601" t="s">
        <v>420</v>
      </c>
      <c r="B130" s="581">
        <v>4.9406564584124654E-324</v>
      </c>
      <c r="C130" s="581">
        <v>10.358000000000001</v>
      </c>
      <c r="D130" s="582">
        <v>10.358000000000001</v>
      </c>
      <c r="E130" s="593" t="s">
        <v>304</v>
      </c>
      <c r="F130" s="581">
        <v>0</v>
      </c>
      <c r="G130" s="582">
        <v>0</v>
      </c>
      <c r="H130" s="584">
        <v>4.9406564584124654E-324</v>
      </c>
      <c r="I130" s="581">
        <v>15.835000000000001</v>
      </c>
      <c r="J130" s="582">
        <v>15.835000000000001</v>
      </c>
      <c r="K130" s="591" t="s">
        <v>298</v>
      </c>
    </row>
    <row r="131" spans="1:11" ht="14.4" customHeight="1" thickBot="1" x14ac:dyDescent="0.35">
      <c r="A131" s="602" t="s">
        <v>421</v>
      </c>
      <c r="B131" s="586">
        <v>4.9406564584124654E-324</v>
      </c>
      <c r="C131" s="586">
        <v>10.358000000000001</v>
      </c>
      <c r="D131" s="587">
        <v>10.358000000000001</v>
      </c>
      <c r="E131" s="594" t="s">
        <v>304</v>
      </c>
      <c r="F131" s="586">
        <v>0</v>
      </c>
      <c r="G131" s="587">
        <v>0</v>
      </c>
      <c r="H131" s="589">
        <v>4.9406564584124654E-324</v>
      </c>
      <c r="I131" s="586">
        <v>15.835000000000001</v>
      </c>
      <c r="J131" s="587">
        <v>15.835000000000001</v>
      </c>
      <c r="K131" s="590" t="s">
        <v>298</v>
      </c>
    </row>
    <row r="132" spans="1:11" ht="14.4" customHeight="1" thickBot="1" x14ac:dyDescent="0.35">
      <c r="A132" s="603" t="s">
        <v>422</v>
      </c>
      <c r="B132" s="581">
        <v>4.9406564584124654E-324</v>
      </c>
      <c r="C132" s="581">
        <v>10.358000000000001</v>
      </c>
      <c r="D132" s="582">
        <v>10.358000000000001</v>
      </c>
      <c r="E132" s="593" t="s">
        <v>304</v>
      </c>
      <c r="F132" s="581">
        <v>0</v>
      </c>
      <c r="G132" s="582">
        <v>0</v>
      </c>
      <c r="H132" s="584">
        <v>4.9406564584124654E-324</v>
      </c>
      <c r="I132" s="581">
        <v>15.835000000000001</v>
      </c>
      <c r="J132" s="582">
        <v>15.835000000000001</v>
      </c>
      <c r="K132" s="591" t="s">
        <v>298</v>
      </c>
    </row>
    <row r="133" spans="1:11" ht="14.4" customHeight="1" thickBot="1" x14ac:dyDescent="0.35">
      <c r="A133" s="601" t="s">
        <v>423</v>
      </c>
      <c r="B133" s="581">
        <v>4.9406564584124654E-324</v>
      </c>
      <c r="C133" s="581">
        <v>98.512200000000007</v>
      </c>
      <c r="D133" s="582">
        <v>98.512200000000007</v>
      </c>
      <c r="E133" s="593" t="s">
        <v>304</v>
      </c>
      <c r="F133" s="581">
        <v>0</v>
      </c>
      <c r="G133" s="582">
        <v>0</v>
      </c>
      <c r="H133" s="584">
        <v>12.5425</v>
      </c>
      <c r="I133" s="581">
        <v>112.0658</v>
      </c>
      <c r="J133" s="582">
        <v>112.0658</v>
      </c>
      <c r="K133" s="591" t="s">
        <v>298</v>
      </c>
    </row>
    <row r="134" spans="1:11" ht="14.4" customHeight="1" thickBot="1" x14ac:dyDescent="0.35">
      <c r="A134" s="602" t="s">
        <v>424</v>
      </c>
      <c r="B134" s="586">
        <v>4.9406564584124654E-324</v>
      </c>
      <c r="C134" s="586">
        <v>93.612200000000001</v>
      </c>
      <c r="D134" s="587">
        <v>93.612200000000001</v>
      </c>
      <c r="E134" s="594" t="s">
        <v>304</v>
      </c>
      <c r="F134" s="586">
        <v>0</v>
      </c>
      <c r="G134" s="587">
        <v>0</v>
      </c>
      <c r="H134" s="589">
        <v>11.7425</v>
      </c>
      <c r="I134" s="586">
        <v>111.2658</v>
      </c>
      <c r="J134" s="587">
        <v>111.2658</v>
      </c>
      <c r="K134" s="590" t="s">
        <v>298</v>
      </c>
    </row>
    <row r="135" spans="1:11" ht="14.4" customHeight="1" thickBot="1" x14ac:dyDescent="0.35">
      <c r="A135" s="603" t="s">
        <v>425</v>
      </c>
      <c r="B135" s="581">
        <v>4.9406564584124654E-324</v>
      </c>
      <c r="C135" s="581">
        <v>15.8032</v>
      </c>
      <c r="D135" s="582">
        <v>15.8032</v>
      </c>
      <c r="E135" s="593" t="s">
        <v>304</v>
      </c>
      <c r="F135" s="581">
        <v>0</v>
      </c>
      <c r="G135" s="582">
        <v>0</v>
      </c>
      <c r="H135" s="584">
        <v>0.33150000000000002</v>
      </c>
      <c r="I135" s="581">
        <v>3.9438</v>
      </c>
      <c r="J135" s="582">
        <v>3.9438</v>
      </c>
      <c r="K135" s="591" t="s">
        <v>298</v>
      </c>
    </row>
    <row r="136" spans="1:11" ht="14.4" customHeight="1" thickBot="1" x14ac:dyDescent="0.35">
      <c r="A136" s="603" t="s">
        <v>426</v>
      </c>
      <c r="B136" s="581">
        <v>4.9406564584124654E-324</v>
      </c>
      <c r="C136" s="581">
        <v>4.9406564584124654E-324</v>
      </c>
      <c r="D136" s="582">
        <v>0</v>
      </c>
      <c r="E136" s="583">
        <v>1</v>
      </c>
      <c r="F136" s="581">
        <v>4.9406564584124654E-324</v>
      </c>
      <c r="G136" s="582">
        <v>0</v>
      </c>
      <c r="H136" s="584">
        <v>7</v>
      </c>
      <c r="I136" s="581">
        <v>28</v>
      </c>
      <c r="J136" s="582">
        <v>28</v>
      </c>
      <c r="K136" s="591" t="s">
        <v>304</v>
      </c>
    </row>
    <row r="137" spans="1:11" ht="14.4" customHeight="1" thickBot="1" x14ac:dyDescent="0.35">
      <c r="A137" s="603" t="s">
        <v>427</v>
      </c>
      <c r="B137" s="581">
        <v>4.9406564584124654E-324</v>
      </c>
      <c r="C137" s="581">
        <v>77.808999999999997</v>
      </c>
      <c r="D137" s="582">
        <v>77.808999999999997</v>
      </c>
      <c r="E137" s="593" t="s">
        <v>304</v>
      </c>
      <c r="F137" s="581">
        <v>0</v>
      </c>
      <c r="G137" s="582">
        <v>0</v>
      </c>
      <c r="H137" s="584">
        <v>4.4109999999999996</v>
      </c>
      <c r="I137" s="581">
        <v>79.322000000000003</v>
      </c>
      <c r="J137" s="582">
        <v>79.322000000000003</v>
      </c>
      <c r="K137" s="591" t="s">
        <v>298</v>
      </c>
    </row>
    <row r="138" spans="1:11" ht="14.4" customHeight="1" thickBot="1" x14ac:dyDescent="0.35">
      <c r="A138" s="606" t="s">
        <v>428</v>
      </c>
      <c r="B138" s="581">
        <v>4.9406564584124654E-324</v>
      </c>
      <c r="C138" s="581">
        <v>4.9000000000000004</v>
      </c>
      <c r="D138" s="582">
        <v>4.9000000000000004</v>
      </c>
      <c r="E138" s="593" t="s">
        <v>304</v>
      </c>
      <c r="F138" s="581">
        <v>0</v>
      </c>
      <c r="G138" s="582">
        <v>0</v>
      </c>
      <c r="H138" s="584">
        <v>4.9406564584124654E-324</v>
      </c>
      <c r="I138" s="581">
        <v>5.434722104253712E-323</v>
      </c>
      <c r="J138" s="582">
        <v>5.434722104253712E-323</v>
      </c>
      <c r="K138" s="591" t="s">
        <v>298</v>
      </c>
    </row>
    <row r="139" spans="1:11" ht="14.4" customHeight="1" thickBot="1" x14ac:dyDescent="0.35">
      <c r="A139" s="603" t="s">
        <v>429</v>
      </c>
      <c r="B139" s="581">
        <v>4.9406564584124654E-324</v>
      </c>
      <c r="C139" s="581">
        <v>4.9000000000000004</v>
      </c>
      <c r="D139" s="582">
        <v>4.9000000000000004</v>
      </c>
      <c r="E139" s="593" t="s">
        <v>304</v>
      </c>
      <c r="F139" s="581">
        <v>0</v>
      </c>
      <c r="G139" s="582">
        <v>0</v>
      </c>
      <c r="H139" s="584">
        <v>4.9406564584124654E-324</v>
      </c>
      <c r="I139" s="581">
        <v>5.434722104253712E-323</v>
      </c>
      <c r="J139" s="582">
        <v>5.434722104253712E-323</v>
      </c>
      <c r="K139" s="591" t="s">
        <v>298</v>
      </c>
    </row>
    <row r="140" spans="1:11" ht="14.4" customHeight="1" thickBot="1" x14ac:dyDescent="0.35">
      <c r="A140" s="606" t="s">
        <v>430</v>
      </c>
      <c r="B140" s="581">
        <v>4.9406564584124654E-324</v>
      </c>
      <c r="C140" s="581">
        <v>4.9406564584124654E-324</v>
      </c>
      <c r="D140" s="582">
        <v>0</v>
      </c>
      <c r="E140" s="583">
        <v>1</v>
      </c>
      <c r="F140" s="581">
        <v>4.9406564584124654E-324</v>
      </c>
      <c r="G140" s="582">
        <v>0</v>
      </c>
      <c r="H140" s="584">
        <v>0.8</v>
      </c>
      <c r="I140" s="581">
        <v>0.8</v>
      </c>
      <c r="J140" s="582">
        <v>0.8</v>
      </c>
      <c r="K140" s="591" t="s">
        <v>304</v>
      </c>
    </row>
    <row r="141" spans="1:11" ht="14.4" customHeight="1" thickBot="1" x14ac:dyDescent="0.35">
      <c r="A141" s="603" t="s">
        <v>431</v>
      </c>
      <c r="B141" s="581">
        <v>4.9406564584124654E-324</v>
      </c>
      <c r="C141" s="581">
        <v>4.9406564584124654E-324</v>
      </c>
      <c r="D141" s="582">
        <v>0</v>
      </c>
      <c r="E141" s="583">
        <v>1</v>
      </c>
      <c r="F141" s="581">
        <v>4.9406564584124654E-324</v>
      </c>
      <c r="G141" s="582">
        <v>0</v>
      </c>
      <c r="H141" s="584">
        <v>0.8</v>
      </c>
      <c r="I141" s="581">
        <v>0.8</v>
      </c>
      <c r="J141" s="582">
        <v>0.8</v>
      </c>
      <c r="K141" s="591" t="s">
        <v>304</v>
      </c>
    </row>
    <row r="142" spans="1:11" ht="14.4" customHeight="1" thickBot="1" x14ac:dyDescent="0.35">
      <c r="A142" s="600" t="s">
        <v>432</v>
      </c>
      <c r="B142" s="581">
        <v>7725.2895748513502</v>
      </c>
      <c r="C142" s="581">
        <v>5400.9605300000003</v>
      </c>
      <c r="D142" s="582">
        <v>-2324.3290448513499</v>
      </c>
      <c r="E142" s="583">
        <v>0.69912725958900002</v>
      </c>
      <c r="F142" s="581">
        <v>5763.9999999996799</v>
      </c>
      <c r="G142" s="582">
        <v>5283.6666666663796</v>
      </c>
      <c r="H142" s="584">
        <v>528.63549</v>
      </c>
      <c r="I142" s="581">
        <v>5534.7005099999997</v>
      </c>
      <c r="J142" s="582">
        <v>251.03384333362399</v>
      </c>
      <c r="K142" s="585">
        <v>0.96021868667499999</v>
      </c>
    </row>
    <row r="143" spans="1:11" ht="14.4" customHeight="1" thickBot="1" x14ac:dyDescent="0.35">
      <c r="A143" s="601" t="s">
        <v>433</v>
      </c>
      <c r="B143" s="581">
        <v>7578.9996236596398</v>
      </c>
      <c r="C143" s="581">
        <v>4689.3810000000003</v>
      </c>
      <c r="D143" s="582">
        <v>-2889.61862365964</v>
      </c>
      <c r="E143" s="583">
        <v>0.61873350479599998</v>
      </c>
      <c r="F143" s="581">
        <v>5763.9999999996799</v>
      </c>
      <c r="G143" s="582">
        <v>5283.6666666663796</v>
      </c>
      <c r="H143" s="584">
        <v>523.95500000000004</v>
      </c>
      <c r="I143" s="581">
        <v>5102.4290000000001</v>
      </c>
      <c r="J143" s="582">
        <v>-181.23766666637701</v>
      </c>
      <c r="K143" s="585">
        <v>0.88522362942400001</v>
      </c>
    </row>
    <row r="144" spans="1:11" ht="14.4" customHeight="1" thickBot="1" x14ac:dyDescent="0.35">
      <c r="A144" s="602" t="s">
        <v>434</v>
      </c>
      <c r="B144" s="586">
        <v>7578.9996236596398</v>
      </c>
      <c r="C144" s="586">
        <v>4689.3810000000003</v>
      </c>
      <c r="D144" s="587">
        <v>-2889.61862365964</v>
      </c>
      <c r="E144" s="588">
        <v>0.61873350479599998</v>
      </c>
      <c r="F144" s="586">
        <v>5763.9999999996799</v>
      </c>
      <c r="G144" s="587">
        <v>5283.6666666663796</v>
      </c>
      <c r="H144" s="589">
        <v>523.95500000000004</v>
      </c>
      <c r="I144" s="586">
        <v>5102.4290000000001</v>
      </c>
      <c r="J144" s="587">
        <v>-181.23766666637701</v>
      </c>
      <c r="K144" s="592">
        <v>0.88522362942400001</v>
      </c>
    </row>
    <row r="145" spans="1:11" ht="14.4" customHeight="1" thickBot="1" x14ac:dyDescent="0.35">
      <c r="A145" s="603" t="s">
        <v>435</v>
      </c>
      <c r="B145" s="581">
        <v>4.9406564584124654E-324</v>
      </c>
      <c r="C145" s="581">
        <v>3.7050000000000001</v>
      </c>
      <c r="D145" s="582">
        <v>3.7050000000000001</v>
      </c>
      <c r="E145" s="593" t="s">
        <v>304</v>
      </c>
      <c r="F145" s="581">
        <v>43.999999999997002</v>
      </c>
      <c r="G145" s="582">
        <v>40.333333333330998</v>
      </c>
      <c r="H145" s="584">
        <v>3.67</v>
      </c>
      <c r="I145" s="581">
        <v>40.369999999999997</v>
      </c>
      <c r="J145" s="582">
        <v>3.6666666668000003E-2</v>
      </c>
      <c r="K145" s="585">
        <v>0.91749999999999998</v>
      </c>
    </row>
    <row r="146" spans="1:11" ht="14.4" customHeight="1" thickBot="1" x14ac:dyDescent="0.35">
      <c r="A146" s="603" t="s">
        <v>436</v>
      </c>
      <c r="B146" s="581">
        <v>877.99998713460195</v>
      </c>
      <c r="C146" s="581">
        <v>879.55099999999902</v>
      </c>
      <c r="D146" s="582">
        <v>1.5510128653969999</v>
      </c>
      <c r="E146" s="583">
        <v>1.001766529485</v>
      </c>
      <c r="F146" s="581">
        <v>407.999999999978</v>
      </c>
      <c r="G146" s="582">
        <v>373.99999999997902</v>
      </c>
      <c r="H146" s="584">
        <v>35.427999999999997</v>
      </c>
      <c r="I146" s="581">
        <v>381.899</v>
      </c>
      <c r="J146" s="582">
        <v>7.89900000002</v>
      </c>
      <c r="K146" s="585">
        <v>0.93602696078400005</v>
      </c>
    </row>
    <row r="147" spans="1:11" ht="14.4" customHeight="1" thickBot="1" x14ac:dyDescent="0.35">
      <c r="A147" s="603" t="s">
        <v>437</v>
      </c>
      <c r="B147" s="581">
        <v>2601.9998033305701</v>
      </c>
      <c r="C147" s="581">
        <v>1922.915</v>
      </c>
      <c r="D147" s="582">
        <v>-679.08480333057196</v>
      </c>
      <c r="E147" s="583">
        <v>0.73901427568800004</v>
      </c>
      <c r="F147" s="581">
        <v>1734.99999999991</v>
      </c>
      <c r="G147" s="582">
        <v>1590.4166666665801</v>
      </c>
      <c r="H147" s="584">
        <v>150.374</v>
      </c>
      <c r="I147" s="581">
        <v>1500.6590000000001</v>
      </c>
      <c r="J147" s="582">
        <v>-89.757666666579993</v>
      </c>
      <c r="K147" s="585">
        <v>0.86493314120999998</v>
      </c>
    </row>
    <row r="148" spans="1:11" ht="14.4" customHeight="1" thickBot="1" x14ac:dyDescent="0.35">
      <c r="A148" s="603" t="s">
        <v>438</v>
      </c>
      <c r="B148" s="581">
        <v>4.9406564584124654E-324</v>
      </c>
      <c r="C148" s="581">
        <v>19.452999999999999</v>
      </c>
      <c r="D148" s="582">
        <v>19.452999999999999</v>
      </c>
      <c r="E148" s="593" t="s">
        <v>304</v>
      </c>
      <c r="F148" s="581">
        <v>55.999999999996</v>
      </c>
      <c r="G148" s="582">
        <v>51.333333333330003</v>
      </c>
      <c r="H148" s="584">
        <v>4.7</v>
      </c>
      <c r="I148" s="581">
        <v>51.7</v>
      </c>
      <c r="J148" s="582">
        <v>0.366666666669</v>
      </c>
      <c r="K148" s="585">
        <v>0.92321428571399999</v>
      </c>
    </row>
    <row r="149" spans="1:11" ht="14.4" customHeight="1" thickBot="1" x14ac:dyDescent="0.35">
      <c r="A149" s="603" t="s">
        <v>439</v>
      </c>
      <c r="B149" s="581">
        <v>4.9406564584124654E-324</v>
      </c>
      <c r="C149" s="581">
        <v>20.992000000000001</v>
      </c>
      <c r="D149" s="582">
        <v>20.992000000000001</v>
      </c>
      <c r="E149" s="593" t="s">
        <v>304</v>
      </c>
      <c r="F149" s="581">
        <v>249.99999999998599</v>
      </c>
      <c r="G149" s="582">
        <v>229.16666666665401</v>
      </c>
      <c r="H149" s="584">
        <v>20.797999999999998</v>
      </c>
      <c r="I149" s="581">
        <v>228.77799999999999</v>
      </c>
      <c r="J149" s="582">
        <v>-0.38866666665400001</v>
      </c>
      <c r="K149" s="585">
        <v>0.91511200000000004</v>
      </c>
    </row>
    <row r="150" spans="1:11" ht="14.4" customHeight="1" thickBot="1" x14ac:dyDescent="0.35">
      <c r="A150" s="603" t="s">
        <v>440</v>
      </c>
      <c r="B150" s="581">
        <v>102.00011385845499</v>
      </c>
      <c r="C150" s="581">
        <v>102.602</v>
      </c>
      <c r="D150" s="582">
        <v>0.60188614154499998</v>
      </c>
      <c r="E150" s="583">
        <v>1.0059008379379999</v>
      </c>
      <c r="F150" s="581">
        <v>62.999999999996</v>
      </c>
      <c r="G150" s="582">
        <v>57.749999999996</v>
      </c>
      <c r="H150" s="584">
        <v>0.746</v>
      </c>
      <c r="I150" s="581">
        <v>21.547000000000001</v>
      </c>
      <c r="J150" s="582">
        <v>-36.202999999996003</v>
      </c>
      <c r="K150" s="585">
        <v>0.34201587301500003</v>
      </c>
    </row>
    <row r="151" spans="1:11" ht="14.4" customHeight="1" thickBot="1" x14ac:dyDescent="0.35">
      <c r="A151" s="603" t="s">
        <v>441</v>
      </c>
      <c r="B151" s="581">
        <v>3990.9997196972799</v>
      </c>
      <c r="C151" s="581">
        <v>1734.403</v>
      </c>
      <c r="D151" s="582">
        <v>-2256.5967196972802</v>
      </c>
      <c r="E151" s="583">
        <v>0.434578582263</v>
      </c>
      <c r="F151" s="581">
        <v>3201.9999999998199</v>
      </c>
      <c r="G151" s="582">
        <v>2935.1666666665101</v>
      </c>
      <c r="H151" s="584">
        <v>307.77</v>
      </c>
      <c r="I151" s="581">
        <v>2872.317</v>
      </c>
      <c r="J151" s="582">
        <v>-62.849666666505001</v>
      </c>
      <c r="K151" s="585">
        <v>0.897038413491</v>
      </c>
    </row>
    <row r="152" spans="1:11" ht="14.4" customHeight="1" thickBot="1" x14ac:dyDescent="0.35">
      <c r="A152" s="603" t="s">
        <v>442</v>
      </c>
      <c r="B152" s="581">
        <v>5.9999996387329997</v>
      </c>
      <c r="C152" s="581">
        <v>5.76</v>
      </c>
      <c r="D152" s="582">
        <v>-0.23999963873300001</v>
      </c>
      <c r="E152" s="583">
        <v>0.96000005780200004</v>
      </c>
      <c r="F152" s="581">
        <v>5.9999999999989999</v>
      </c>
      <c r="G152" s="582">
        <v>5.4999999999989999</v>
      </c>
      <c r="H152" s="584">
        <v>0.46899999999999997</v>
      </c>
      <c r="I152" s="581">
        <v>5.1589999999999998</v>
      </c>
      <c r="J152" s="582">
        <v>-0.34099999999899999</v>
      </c>
      <c r="K152" s="585">
        <v>0.85983333333300005</v>
      </c>
    </row>
    <row r="153" spans="1:11" ht="14.4" customHeight="1" thickBot="1" x14ac:dyDescent="0.35">
      <c r="A153" s="601" t="s">
        <v>443</v>
      </c>
      <c r="B153" s="581">
        <v>146.28995119171199</v>
      </c>
      <c r="C153" s="581">
        <v>711.57952999999998</v>
      </c>
      <c r="D153" s="582">
        <v>565.28957880828705</v>
      </c>
      <c r="E153" s="583">
        <v>4.8641723112440003</v>
      </c>
      <c r="F153" s="581">
        <v>0</v>
      </c>
      <c r="G153" s="582">
        <v>0</v>
      </c>
      <c r="H153" s="584">
        <v>4.6804899999999998</v>
      </c>
      <c r="I153" s="581">
        <v>432.27150999999998</v>
      </c>
      <c r="J153" s="582">
        <v>432.27150999999998</v>
      </c>
      <c r="K153" s="591" t="s">
        <v>298</v>
      </c>
    </row>
    <row r="154" spans="1:11" ht="14.4" customHeight="1" thickBot="1" x14ac:dyDescent="0.35">
      <c r="A154" s="602" t="s">
        <v>444</v>
      </c>
      <c r="B154" s="586">
        <v>133.28999197445501</v>
      </c>
      <c r="C154" s="586">
        <v>229.41353000000001</v>
      </c>
      <c r="D154" s="587">
        <v>96.123538025545002</v>
      </c>
      <c r="E154" s="588">
        <v>1.7211609559100001</v>
      </c>
      <c r="F154" s="586">
        <v>0</v>
      </c>
      <c r="G154" s="587">
        <v>0</v>
      </c>
      <c r="H154" s="589">
        <v>17.001110000000001</v>
      </c>
      <c r="I154" s="586">
        <v>152.43962999999999</v>
      </c>
      <c r="J154" s="587">
        <v>152.43962999999999</v>
      </c>
      <c r="K154" s="590" t="s">
        <v>298</v>
      </c>
    </row>
    <row r="155" spans="1:11" ht="14.4" customHeight="1" thickBot="1" x14ac:dyDescent="0.35">
      <c r="A155" s="603" t="s">
        <v>445</v>
      </c>
      <c r="B155" s="581">
        <v>109.289993419523</v>
      </c>
      <c r="C155" s="581">
        <v>141.61187000000001</v>
      </c>
      <c r="D155" s="582">
        <v>32.321876580477003</v>
      </c>
      <c r="E155" s="583">
        <v>1.2957441534130001</v>
      </c>
      <c r="F155" s="581">
        <v>0</v>
      </c>
      <c r="G155" s="582">
        <v>0</v>
      </c>
      <c r="H155" s="584">
        <v>4.9406564584124654E-324</v>
      </c>
      <c r="I155" s="581">
        <v>8.3000000000000007</v>
      </c>
      <c r="J155" s="582">
        <v>8.3000000000000007</v>
      </c>
      <c r="K155" s="591" t="s">
        <v>298</v>
      </c>
    </row>
    <row r="156" spans="1:11" ht="14.4" customHeight="1" thickBot="1" x14ac:dyDescent="0.35">
      <c r="A156" s="603" t="s">
        <v>446</v>
      </c>
      <c r="B156" s="581">
        <v>23.999998554931999</v>
      </c>
      <c r="C156" s="581">
        <v>87.801659999999998</v>
      </c>
      <c r="D156" s="582">
        <v>63.801661445066998</v>
      </c>
      <c r="E156" s="583">
        <v>3.6584027202759999</v>
      </c>
      <c r="F156" s="581">
        <v>0</v>
      </c>
      <c r="G156" s="582">
        <v>0</v>
      </c>
      <c r="H156" s="584">
        <v>17.001110000000001</v>
      </c>
      <c r="I156" s="581">
        <v>144.13963000000001</v>
      </c>
      <c r="J156" s="582">
        <v>144.13963000000001</v>
      </c>
      <c r="K156" s="591" t="s">
        <v>298</v>
      </c>
    </row>
    <row r="157" spans="1:11" ht="14.4" customHeight="1" thickBot="1" x14ac:dyDescent="0.35">
      <c r="A157" s="602" t="s">
        <v>447</v>
      </c>
      <c r="B157" s="586">
        <v>12.999959217257</v>
      </c>
      <c r="C157" s="586">
        <v>16.87</v>
      </c>
      <c r="D157" s="587">
        <v>3.870040782742</v>
      </c>
      <c r="E157" s="588">
        <v>1.2976963787389999</v>
      </c>
      <c r="F157" s="586">
        <v>0</v>
      </c>
      <c r="G157" s="587">
        <v>0</v>
      </c>
      <c r="H157" s="589">
        <v>-32.274000000000001</v>
      </c>
      <c r="I157" s="586">
        <v>21.581499999999998</v>
      </c>
      <c r="J157" s="587">
        <v>21.581499999999998</v>
      </c>
      <c r="K157" s="590" t="s">
        <v>298</v>
      </c>
    </row>
    <row r="158" spans="1:11" ht="14.4" customHeight="1" thickBot="1" x14ac:dyDescent="0.35">
      <c r="A158" s="603" t="s">
        <v>448</v>
      </c>
      <c r="B158" s="581">
        <v>4.9406564584124654E-324</v>
      </c>
      <c r="C158" s="581">
        <v>4.9406564584124654E-324</v>
      </c>
      <c r="D158" s="582">
        <v>0</v>
      </c>
      <c r="E158" s="583">
        <v>1</v>
      </c>
      <c r="F158" s="581">
        <v>4.9406564584124654E-324</v>
      </c>
      <c r="G158" s="582">
        <v>0</v>
      </c>
      <c r="H158" s="584">
        <v>3.3</v>
      </c>
      <c r="I158" s="581">
        <v>3.3</v>
      </c>
      <c r="J158" s="582">
        <v>3.3</v>
      </c>
      <c r="K158" s="591" t="s">
        <v>304</v>
      </c>
    </row>
    <row r="159" spans="1:11" ht="14.4" customHeight="1" thickBot="1" x14ac:dyDescent="0.35">
      <c r="A159" s="603" t="s">
        <v>449</v>
      </c>
      <c r="B159" s="581">
        <v>12.999959217257</v>
      </c>
      <c r="C159" s="581">
        <v>4.3899999999999997</v>
      </c>
      <c r="D159" s="582">
        <v>-8.6099592172569999</v>
      </c>
      <c r="E159" s="583">
        <v>0.33769336708100001</v>
      </c>
      <c r="F159" s="581">
        <v>0</v>
      </c>
      <c r="G159" s="582">
        <v>0</v>
      </c>
      <c r="H159" s="584">
        <v>4.9406564584124654E-324</v>
      </c>
      <c r="I159" s="581">
        <v>5.434722104253712E-323</v>
      </c>
      <c r="J159" s="582">
        <v>5.434722104253712E-323</v>
      </c>
      <c r="K159" s="591" t="s">
        <v>298</v>
      </c>
    </row>
    <row r="160" spans="1:11" ht="14.4" customHeight="1" thickBot="1" x14ac:dyDescent="0.35">
      <c r="A160" s="603" t="s">
        <v>450</v>
      </c>
      <c r="B160" s="581">
        <v>4.9406564584124654E-324</v>
      </c>
      <c r="C160" s="581">
        <v>12.48</v>
      </c>
      <c r="D160" s="582">
        <v>12.48</v>
      </c>
      <c r="E160" s="593" t="s">
        <v>304</v>
      </c>
      <c r="F160" s="581">
        <v>0</v>
      </c>
      <c r="G160" s="582">
        <v>0</v>
      </c>
      <c r="H160" s="584">
        <v>4.9406564584124654E-324</v>
      </c>
      <c r="I160" s="581">
        <v>18.281500000000001</v>
      </c>
      <c r="J160" s="582">
        <v>18.281500000000001</v>
      </c>
      <c r="K160" s="591" t="s">
        <v>298</v>
      </c>
    </row>
    <row r="161" spans="1:11" ht="14.4" customHeight="1" thickBot="1" x14ac:dyDescent="0.35">
      <c r="A161" s="602" t="s">
        <v>451</v>
      </c>
      <c r="B161" s="586">
        <v>4.9406564584124654E-324</v>
      </c>
      <c r="C161" s="586">
        <v>377.71100000000001</v>
      </c>
      <c r="D161" s="587">
        <v>377.71100000000001</v>
      </c>
      <c r="E161" s="594" t="s">
        <v>304</v>
      </c>
      <c r="F161" s="586">
        <v>0</v>
      </c>
      <c r="G161" s="587">
        <v>0</v>
      </c>
      <c r="H161" s="589">
        <v>12.999000000000001</v>
      </c>
      <c r="I161" s="586">
        <v>219.77699999999999</v>
      </c>
      <c r="J161" s="587">
        <v>219.77699999999999</v>
      </c>
      <c r="K161" s="590" t="s">
        <v>298</v>
      </c>
    </row>
    <row r="162" spans="1:11" ht="14.4" customHeight="1" thickBot="1" x14ac:dyDescent="0.35">
      <c r="A162" s="603" t="s">
        <v>452</v>
      </c>
      <c r="B162" s="581">
        <v>4.9406564584124654E-324</v>
      </c>
      <c r="C162" s="581">
        <v>377.71100000000001</v>
      </c>
      <c r="D162" s="582">
        <v>377.71100000000001</v>
      </c>
      <c r="E162" s="593" t="s">
        <v>304</v>
      </c>
      <c r="F162" s="581">
        <v>0</v>
      </c>
      <c r="G162" s="582">
        <v>0</v>
      </c>
      <c r="H162" s="584">
        <v>12.999000000000001</v>
      </c>
      <c r="I162" s="581">
        <v>219.77699999999999</v>
      </c>
      <c r="J162" s="582">
        <v>219.77699999999999</v>
      </c>
      <c r="K162" s="591" t="s">
        <v>298</v>
      </c>
    </row>
    <row r="163" spans="1:11" ht="14.4" customHeight="1" thickBot="1" x14ac:dyDescent="0.35">
      <c r="A163" s="602" t="s">
        <v>453</v>
      </c>
      <c r="B163" s="586">
        <v>4.9406564584124654E-324</v>
      </c>
      <c r="C163" s="586">
        <v>87.584999999999994</v>
      </c>
      <c r="D163" s="587">
        <v>87.584999999999994</v>
      </c>
      <c r="E163" s="594" t="s">
        <v>304</v>
      </c>
      <c r="F163" s="586">
        <v>0</v>
      </c>
      <c r="G163" s="587">
        <v>0</v>
      </c>
      <c r="H163" s="589">
        <v>6.9543799999999996</v>
      </c>
      <c r="I163" s="586">
        <v>38.473379999999999</v>
      </c>
      <c r="J163" s="587">
        <v>38.473379999999999</v>
      </c>
      <c r="K163" s="590" t="s">
        <v>298</v>
      </c>
    </row>
    <row r="164" spans="1:11" ht="14.4" customHeight="1" thickBot="1" x14ac:dyDescent="0.35">
      <c r="A164" s="603" t="s">
        <v>454</v>
      </c>
      <c r="B164" s="581">
        <v>4.9406564584124654E-324</v>
      </c>
      <c r="C164" s="581">
        <v>72.905000000000001</v>
      </c>
      <c r="D164" s="582">
        <v>72.905000000000001</v>
      </c>
      <c r="E164" s="593" t="s">
        <v>304</v>
      </c>
      <c r="F164" s="581">
        <v>0</v>
      </c>
      <c r="G164" s="582">
        <v>0</v>
      </c>
      <c r="H164" s="584">
        <v>6.9543799999999996</v>
      </c>
      <c r="I164" s="581">
        <v>12.54438</v>
      </c>
      <c r="J164" s="582">
        <v>12.54438</v>
      </c>
      <c r="K164" s="591" t="s">
        <v>298</v>
      </c>
    </row>
    <row r="165" spans="1:11" ht="14.4" customHeight="1" thickBot="1" x14ac:dyDescent="0.35">
      <c r="A165" s="603" t="s">
        <v>455</v>
      </c>
      <c r="B165" s="581">
        <v>4.9406564584124654E-324</v>
      </c>
      <c r="C165" s="581">
        <v>6.69</v>
      </c>
      <c r="D165" s="582">
        <v>6.69</v>
      </c>
      <c r="E165" s="593" t="s">
        <v>304</v>
      </c>
      <c r="F165" s="581">
        <v>0</v>
      </c>
      <c r="G165" s="582">
        <v>0</v>
      </c>
      <c r="H165" s="584">
        <v>4.9406564584124654E-324</v>
      </c>
      <c r="I165" s="581">
        <v>25.928999999999998</v>
      </c>
      <c r="J165" s="582">
        <v>25.928999999999998</v>
      </c>
      <c r="K165" s="591" t="s">
        <v>298</v>
      </c>
    </row>
    <row r="166" spans="1:11" ht="14.4" customHeight="1" thickBot="1" x14ac:dyDescent="0.35">
      <c r="A166" s="603" t="s">
        <v>456</v>
      </c>
      <c r="B166" s="581">
        <v>4.9406564584124654E-324</v>
      </c>
      <c r="C166" s="581">
        <v>7.99</v>
      </c>
      <c r="D166" s="582">
        <v>7.99</v>
      </c>
      <c r="E166" s="593" t="s">
        <v>304</v>
      </c>
      <c r="F166" s="581">
        <v>0</v>
      </c>
      <c r="G166" s="582">
        <v>0</v>
      </c>
      <c r="H166" s="584">
        <v>4.9406564584124654E-324</v>
      </c>
      <c r="I166" s="581">
        <v>5.434722104253712E-323</v>
      </c>
      <c r="J166" s="582">
        <v>5.434722104253712E-323</v>
      </c>
      <c r="K166" s="591" t="s">
        <v>298</v>
      </c>
    </row>
    <row r="167" spans="1:11" ht="14.4" customHeight="1" thickBot="1" x14ac:dyDescent="0.35">
      <c r="A167" s="599" t="s">
        <v>457</v>
      </c>
      <c r="B167" s="581">
        <v>116070.29983360499</v>
      </c>
      <c r="C167" s="581">
        <v>110457.660432476</v>
      </c>
      <c r="D167" s="582">
        <v>-5612.6394011286602</v>
      </c>
      <c r="E167" s="583">
        <v>0.95164448261800005</v>
      </c>
      <c r="F167" s="581">
        <v>108431.272630926</v>
      </c>
      <c r="G167" s="582">
        <v>99395.333245015499</v>
      </c>
      <c r="H167" s="584">
        <v>8641.4585599999991</v>
      </c>
      <c r="I167" s="581">
        <v>96610.16704</v>
      </c>
      <c r="J167" s="582">
        <v>-2785.1662050155601</v>
      </c>
      <c r="K167" s="585">
        <v>0.89098066172099999</v>
      </c>
    </row>
    <row r="168" spans="1:11" ht="14.4" customHeight="1" thickBot="1" x14ac:dyDescent="0.35">
      <c r="A168" s="600" t="s">
        <v>458</v>
      </c>
      <c r="B168" s="581">
        <v>114700.00183399201</v>
      </c>
      <c r="C168" s="581">
        <v>109161.393824617</v>
      </c>
      <c r="D168" s="582">
        <v>-5538.6080093747596</v>
      </c>
      <c r="E168" s="583">
        <v>0.95171222388099996</v>
      </c>
      <c r="F168" s="581">
        <v>106387.23886912101</v>
      </c>
      <c r="G168" s="582">
        <v>97521.6356300279</v>
      </c>
      <c r="H168" s="584">
        <v>8600.6053900000006</v>
      </c>
      <c r="I168" s="581">
        <v>95793.941619999998</v>
      </c>
      <c r="J168" s="582">
        <v>-1727.6940100279301</v>
      </c>
      <c r="K168" s="585">
        <v>0.90042699329599996</v>
      </c>
    </row>
    <row r="169" spans="1:11" ht="14.4" customHeight="1" thickBot="1" x14ac:dyDescent="0.35">
      <c r="A169" s="601" t="s">
        <v>459</v>
      </c>
      <c r="B169" s="581">
        <v>114700.00183399201</v>
      </c>
      <c r="C169" s="581">
        <v>109161.393824617</v>
      </c>
      <c r="D169" s="582">
        <v>-5538.6080093747596</v>
      </c>
      <c r="E169" s="583">
        <v>0.95171222388099996</v>
      </c>
      <c r="F169" s="581">
        <v>106387.23886912101</v>
      </c>
      <c r="G169" s="582">
        <v>97521.6356300279</v>
      </c>
      <c r="H169" s="584">
        <v>8600.6053900000006</v>
      </c>
      <c r="I169" s="581">
        <v>95793.941619999998</v>
      </c>
      <c r="J169" s="582">
        <v>-1727.6940100279301</v>
      </c>
      <c r="K169" s="585">
        <v>0.90042699329599996</v>
      </c>
    </row>
    <row r="170" spans="1:11" ht="14.4" customHeight="1" thickBot="1" x14ac:dyDescent="0.35">
      <c r="A170" s="602" t="s">
        <v>460</v>
      </c>
      <c r="B170" s="586">
        <v>2.9953301740259999</v>
      </c>
      <c r="C170" s="586">
        <v>2.8221898063570001</v>
      </c>
      <c r="D170" s="587">
        <v>-0.17314036766900001</v>
      </c>
      <c r="E170" s="588">
        <v>0.94219656678499997</v>
      </c>
      <c r="F170" s="586">
        <v>2.8354116334900001</v>
      </c>
      <c r="G170" s="587">
        <v>2.5991273306989999</v>
      </c>
      <c r="H170" s="589">
        <v>4.9406564584124654E-324</v>
      </c>
      <c r="I170" s="586">
        <v>12.44195</v>
      </c>
      <c r="J170" s="587">
        <v>9.8428226693000003</v>
      </c>
      <c r="K170" s="592">
        <v>4.3880577525459996</v>
      </c>
    </row>
    <row r="171" spans="1:11" ht="14.4" customHeight="1" thickBot="1" x14ac:dyDescent="0.35">
      <c r="A171" s="603" t="s">
        <v>461</v>
      </c>
      <c r="B171" s="581">
        <v>1.0674600620179999</v>
      </c>
      <c r="C171" s="581">
        <v>1.5946698692350001</v>
      </c>
      <c r="D171" s="582">
        <v>0.52720980721599997</v>
      </c>
      <c r="E171" s="583">
        <v>1.493891833498</v>
      </c>
      <c r="F171" s="581">
        <v>1.631166515551</v>
      </c>
      <c r="G171" s="582">
        <v>1.4952359725890001</v>
      </c>
      <c r="H171" s="584">
        <v>4.9406564584124654E-324</v>
      </c>
      <c r="I171" s="581">
        <v>0.63775000000000004</v>
      </c>
      <c r="J171" s="582">
        <v>-0.85748597258899995</v>
      </c>
      <c r="K171" s="585">
        <v>0.39097786395099998</v>
      </c>
    </row>
    <row r="172" spans="1:11" ht="14.4" customHeight="1" thickBot="1" x14ac:dyDescent="0.35">
      <c r="A172" s="603" t="s">
        <v>462</v>
      </c>
      <c r="B172" s="581">
        <v>0.512950029802</v>
      </c>
      <c r="C172" s="581">
        <v>0.91565993712100002</v>
      </c>
      <c r="D172" s="582">
        <v>0.40270990731900003</v>
      </c>
      <c r="E172" s="583">
        <v>1.785086039424</v>
      </c>
      <c r="F172" s="581">
        <v>0.88472804227799995</v>
      </c>
      <c r="G172" s="582">
        <v>0.811000705421</v>
      </c>
      <c r="H172" s="584">
        <v>4.9406564584124654E-324</v>
      </c>
      <c r="I172" s="581">
        <v>1.2882</v>
      </c>
      <c r="J172" s="582">
        <v>0.47719929457799998</v>
      </c>
      <c r="K172" s="585">
        <v>1.4560406570619999</v>
      </c>
    </row>
    <row r="173" spans="1:11" ht="14.4" customHeight="1" thickBot="1" x14ac:dyDescent="0.35">
      <c r="A173" s="603" t="s">
        <v>463</v>
      </c>
      <c r="B173" s="581">
        <v>0.42350002460500002</v>
      </c>
      <c r="C173" s="581">
        <v>4.9406564584124654E-324</v>
      </c>
      <c r="D173" s="582">
        <v>-0.42350002460500002</v>
      </c>
      <c r="E173" s="583">
        <v>9.8813129168249309E-324</v>
      </c>
      <c r="F173" s="581">
        <v>4.9406564584124654E-324</v>
      </c>
      <c r="G173" s="582">
        <v>0</v>
      </c>
      <c r="H173" s="584">
        <v>4.9406564584124654E-324</v>
      </c>
      <c r="I173" s="581">
        <v>10.0518</v>
      </c>
      <c r="J173" s="582">
        <v>10.0518</v>
      </c>
      <c r="K173" s="591" t="s">
        <v>304</v>
      </c>
    </row>
    <row r="174" spans="1:11" ht="14.4" customHeight="1" thickBot="1" x14ac:dyDescent="0.35">
      <c r="A174" s="603" t="s">
        <v>464</v>
      </c>
      <c r="B174" s="581">
        <v>0.99142005759999996</v>
      </c>
      <c r="C174" s="581">
        <v>0.31186000000000003</v>
      </c>
      <c r="D174" s="582">
        <v>-0.67956005760000004</v>
      </c>
      <c r="E174" s="583">
        <v>0.31455889721899999</v>
      </c>
      <c r="F174" s="581">
        <v>0.31951707565999998</v>
      </c>
      <c r="G174" s="582">
        <v>0.292890652689</v>
      </c>
      <c r="H174" s="584">
        <v>4.9406564584124654E-324</v>
      </c>
      <c r="I174" s="581">
        <v>0.4642</v>
      </c>
      <c r="J174" s="582">
        <v>0.17130934731</v>
      </c>
      <c r="K174" s="585">
        <v>1.452817502914</v>
      </c>
    </row>
    <row r="175" spans="1:11" ht="14.4" customHeight="1" thickBot="1" x14ac:dyDescent="0.35">
      <c r="A175" s="602" t="s">
        <v>465</v>
      </c>
      <c r="B175" s="586">
        <v>329.99989917276798</v>
      </c>
      <c r="C175" s="586">
        <v>315.53860627735901</v>
      </c>
      <c r="D175" s="587">
        <v>-14.461292895409001</v>
      </c>
      <c r="E175" s="588">
        <v>0.95617788692700001</v>
      </c>
      <c r="F175" s="586">
        <v>635.00499870304395</v>
      </c>
      <c r="G175" s="587">
        <v>582.08791547779094</v>
      </c>
      <c r="H175" s="589">
        <v>8.2319999999999993</v>
      </c>
      <c r="I175" s="586">
        <v>263.63011</v>
      </c>
      <c r="J175" s="587">
        <v>-318.457805477791</v>
      </c>
      <c r="K175" s="592">
        <v>0.41516225941200002</v>
      </c>
    </row>
    <row r="176" spans="1:11" ht="14.4" customHeight="1" thickBot="1" x14ac:dyDescent="0.35">
      <c r="A176" s="603" t="s">
        <v>466</v>
      </c>
      <c r="B176" s="581">
        <v>329.99989917276798</v>
      </c>
      <c r="C176" s="581">
        <v>314.97430632903303</v>
      </c>
      <c r="D176" s="582">
        <v>-15.025592843736</v>
      </c>
      <c r="E176" s="583">
        <v>0.95446788656100001</v>
      </c>
      <c r="F176" s="581">
        <v>364.00507710360802</v>
      </c>
      <c r="G176" s="582">
        <v>333.67132067830698</v>
      </c>
      <c r="H176" s="584">
        <v>8.2319999999999993</v>
      </c>
      <c r="I176" s="581">
        <v>263.63011</v>
      </c>
      <c r="J176" s="582">
        <v>-70.041210678306996</v>
      </c>
      <c r="K176" s="585">
        <v>0.72424844207500005</v>
      </c>
    </row>
    <row r="177" spans="1:11" ht="14.4" customHeight="1" thickBot="1" x14ac:dyDescent="0.35">
      <c r="A177" s="603" t="s">
        <v>467</v>
      </c>
      <c r="B177" s="581">
        <v>4.9406564584124654E-324</v>
      </c>
      <c r="C177" s="581">
        <v>0.56429994832599994</v>
      </c>
      <c r="D177" s="582">
        <v>0.56429994832599994</v>
      </c>
      <c r="E177" s="593" t="s">
        <v>304</v>
      </c>
      <c r="F177" s="581">
        <v>270.99992159943599</v>
      </c>
      <c r="G177" s="582">
        <v>248.41659479948299</v>
      </c>
      <c r="H177" s="584">
        <v>4.9406564584124654E-324</v>
      </c>
      <c r="I177" s="581">
        <v>5.434722104253712E-323</v>
      </c>
      <c r="J177" s="582">
        <v>-248.41659479948299</v>
      </c>
      <c r="K177" s="585">
        <v>0</v>
      </c>
    </row>
    <row r="178" spans="1:11" ht="14.4" customHeight="1" thickBot="1" x14ac:dyDescent="0.35">
      <c r="A178" s="602" t="s">
        <v>468</v>
      </c>
      <c r="B178" s="586">
        <v>0.99996005809599997</v>
      </c>
      <c r="C178" s="586">
        <v>-667.95378880651504</v>
      </c>
      <c r="D178" s="587">
        <v>-668.95374886461195</v>
      </c>
      <c r="E178" s="588">
        <v>-667.980469217625</v>
      </c>
      <c r="F178" s="586">
        <v>0.39881034270100002</v>
      </c>
      <c r="G178" s="587">
        <v>0.36557614747599998</v>
      </c>
      <c r="H178" s="589">
        <v>0.20880000000000001</v>
      </c>
      <c r="I178" s="586">
        <v>-9.9000000000000005E-2</v>
      </c>
      <c r="J178" s="587">
        <v>-0.46457614747600001</v>
      </c>
      <c r="K178" s="592">
        <v>-0.248238296252</v>
      </c>
    </row>
    <row r="179" spans="1:11" ht="14.4" customHeight="1" thickBot="1" x14ac:dyDescent="0.35">
      <c r="A179" s="603" t="s">
        <v>469</v>
      </c>
      <c r="B179" s="581">
        <v>4.9406564584124654E-324</v>
      </c>
      <c r="C179" s="581">
        <v>-668.26158880651496</v>
      </c>
      <c r="D179" s="582">
        <v>-668.26158880651496</v>
      </c>
      <c r="E179" s="593" t="s">
        <v>304</v>
      </c>
      <c r="F179" s="581">
        <v>0</v>
      </c>
      <c r="G179" s="582">
        <v>0</v>
      </c>
      <c r="H179" s="584">
        <v>0.20880000000000001</v>
      </c>
      <c r="I179" s="581">
        <v>0.20880000000000001</v>
      </c>
      <c r="J179" s="582">
        <v>0.20880000000000001</v>
      </c>
      <c r="K179" s="591" t="s">
        <v>298</v>
      </c>
    </row>
    <row r="180" spans="1:11" ht="14.4" customHeight="1" thickBot="1" x14ac:dyDescent="0.35">
      <c r="A180" s="603" t="s">
        <v>470</v>
      </c>
      <c r="B180" s="581">
        <v>0.99996005809599997</v>
      </c>
      <c r="C180" s="581">
        <v>0.30780000000000002</v>
      </c>
      <c r="D180" s="582">
        <v>-0.69216005809600001</v>
      </c>
      <c r="E180" s="583">
        <v>0.30781229460800003</v>
      </c>
      <c r="F180" s="581">
        <v>0.39881034270100002</v>
      </c>
      <c r="G180" s="582">
        <v>0.36557614747599998</v>
      </c>
      <c r="H180" s="584">
        <v>4.9406564584124654E-324</v>
      </c>
      <c r="I180" s="581">
        <v>-0.30780000000000002</v>
      </c>
      <c r="J180" s="582">
        <v>-0.67337614747600005</v>
      </c>
      <c r="K180" s="585">
        <v>-0.77179543016600005</v>
      </c>
    </row>
    <row r="181" spans="1:11" ht="14.4" customHeight="1" thickBot="1" x14ac:dyDescent="0.35">
      <c r="A181" s="602" t="s">
        <v>471</v>
      </c>
      <c r="B181" s="586">
        <v>4.9406564584124654E-324</v>
      </c>
      <c r="C181" s="586">
        <v>4.9406564584124654E-324</v>
      </c>
      <c r="D181" s="587">
        <v>0</v>
      </c>
      <c r="E181" s="588">
        <v>1</v>
      </c>
      <c r="F181" s="586">
        <v>4.9406564584124654E-324</v>
      </c>
      <c r="G181" s="587">
        <v>0</v>
      </c>
      <c r="H181" s="589">
        <v>4.9406564584124654E-324</v>
      </c>
      <c r="I181" s="586">
        <v>-1.8824700000000001</v>
      </c>
      <c r="J181" s="587">
        <v>-1.8824700000000001</v>
      </c>
      <c r="K181" s="590" t="s">
        <v>304</v>
      </c>
    </row>
    <row r="182" spans="1:11" ht="14.4" customHeight="1" thickBot="1" x14ac:dyDescent="0.35">
      <c r="A182" s="603" t="s">
        <v>472</v>
      </c>
      <c r="B182" s="581">
        <v>4.9406564584124654E-324</v>
      </c>
      <c r="C182" s="581">
        <v>4.9406564584124654E-324</v>
      </c>
      <c r="D182" s="582">
        <v>0</v>
      </c>
      <c r="E182" s="583">
        <v>1</v>
      </c>
      <c r="F182" s="581">
        <v>4.9406564584124654E-324</v>
      </c>
      <c r="G182" s="582">
        <v>0</v>
      </c>
      <c r="H182" s="584">
        <v>4.9406564584124654E-324</v>
      </c>
      <c r="I182" s="581">
        <v>-1.8824700000000001</v>
      </c>
      <c r="J182" s="582">
        <v>-1.8824700000000001</v>
      </c>
      <c r="K182" s="591" t="s">
        <v>304</v>
      </c>
    </row>
    <row r="183" spans="1:11" ht="14.4" customHeight="1" thickBot="1" x14ac:dyDescent="0.35">
      <c r="A183" s="602" t="s">
        <v>473</v>
      </c>
      <c r="B183" s="586">
        <v>114366.006644587</v>
      </c>
      <c r="C183" s="586">
        <v>109396.052777202</v>
      </c>
      <c r="D183" s="587">
        <v>-4969.9538673844499</v>
      </c>
      <c r="E183" s="588">
        <v>0.95654343442400003</v>
      </c>
      <c r="F183" s="586">
        <v>105748.999648442</v>
      </c>
      <c r="G183" s="587">
        <v>96936.583011071998</v>
      </c>
      <c r="H183" s="589">
        <v>8129.3175799999999</v>
      </c>
      <c r="I183" s="586">
        <v>91622.119609999994</v>
      </c>
      <c r="J183" s="587">
        <v>-5314.4634010719601</v>
      </c>
      <c r="K183" s="592">
        <v>0.86641121821</v>
      </c>
    </row>
    <row r="184" spans="1:11" ht="14.4" customHeight="1" thickBot="1" x14ac:dyDescent="0.35">
      <c r="A184" s="603" t="s">
        <v>474</v>
      </c>
      <c r="B184" s="581">
        <v>47135.002658511403</v>
      </c>
      <c r="C184" s="581">
        <v>52304.050822944198</v>
      </c>
      <c r="D184" s="582">
        <v>5169.0481644327701</v>
      </c>
      <c r="E184" s="583">
        <v>1.1096647474879999</v>
      </c>
      <c r="F184" s="581">
        <v>51891.999843558398</v>
      </c>
      <c r="G184" s="582">
        <v>47567.666523261898</v>
      </c>
      <c r="H184" s="584">
        <v>3525.4300699999999</v>
      </c>
      <c r="I184" s="581">
        <v>44560.238160000001</v>
      </c>
      <c r="J184" s="582">
        <v>-3007.4283632618999</v>
      </c>
      <c r="K184" s="585">
        <v>0.85871113648200004</v>
      </c>
    </row>
    <row r="185" spans="1:11" ht="14.4" customHeight="1" thickBot="1" x14ac:dyDescent="0.35">
      <c r="A185" s="603" t="s">
        <v>475</v>
      </c>
      <c r="B185" s="581">
        <v>53874.003250042799</v>
      </c>
      <c r="C185" s="581">
        <v>57092.001954258099</v>
      </c>
      <c r="D185" s="582">
        <v>3217.9987042153498</v>
      </c>
      <c r="E185" s="583">
        <v>1.059731939527</v>
      </c>
      <c r="F185" s="581">
        <v>53856.999804883701</v>
      </c>
      <c r="G185" s="582">
        <v>49368.9164878101</v>
      </c>
      <c r="H185" s="584">
        <v>4603.8875099999996</v>
      </c>
      <c r="I185" s="581">
        <v>47061.881450000001</v>
      </c>
      <c r="J185" s="582">
        <v>-2307.0350378100602</v>
      </c>
      <c r="K185" s="585">
        <v>0.873830358551</v>
      </c>
    </row>
    <row r="186" spans="1:11" ht="14.4" customHeight="1" thickBot="1" x14ac:dyDescent="0.35">
      <c r="A186" s="602" t="s">
        <v>476</v>
      </c>
      <c r="B186" s="586">
        <v>4.9406564584124654E-324</v>
      </c>
      <c r="C186" s="586">
        <v>114.93404013740999</v>
      </c>
      <c r="D186" s="587">
        <v>114.93404013740999</v>
      </c>
      <c r="E186" s="594" t="s">
        <v>304</v>
      </c>
      <c r="F186" s="586">
        <v>0</v>
      </c>
      <c r="G186" s="587">
        <v>0</v>
      </c>
      <c r="H186" s="589">
        <v>462.84701000000001</v>
      </c>
      <c r="I186" s="586">
        <v>3897.7314200000001</v>
      </c>
      <c r="J186" s="587">
        <v>3897.7314200000001</v>
      </c>
      <c r="K186" s="590" t="s">
        <v>298</v>
      </c>
    </row>
    <row r="187" spans="1:11" ht="14.4" customHeight="1" thickBot="1" x14ac:dyDescent="0.35">
      <c r="A187" s="603" t="s">
        <v>477</v>
      </c>
      <c r="B187" s="581">
        <v>4.9406564584124654E-324</v>
      </c>
      <c r="C187" s="581">
        <v>4.9406564584124654E-324</v>
      </c>
      <c r="D187" s="582">
        <v>0</v>
      </c>
      <c r="E187" s="583">
        <v>1</v>
      </c>
      <c r="F187" s="581">
        <v>4.9406564584124654E-324</v>
      </c>
      <c r="G187" s="582">
        <v>0</v>
      </c>
      <c r="H187" s="584">
        <v>326.15611999999999</v>
      </c>
      <c r="I187" s="581">
        <v>2564.7082</v>
      </c>
      <c r="J187" s="582">
        <v>2564.7082</v>
      </c>
      <c r="K187" s="591" t="s">
        <v>304</v>
      </c>
    </row>
    <row r="188" spans="1:11" ht="14.4" customHeight="1" thickBot="1" x14ac:dyDescent="0.35">
      <c r="A188" s="603" t="s">
        <v>478</v>
      </c>
      <c r="B188" s="581">
        <v>4.9406564584124654E-324</v>
      </c>
      <c r="C188" s="581">
        <v>114.93404013740999</v>
      </c>
      <c r="D188" s="582">
        <v>114.93404013740999</v>
      </c>
      <c r="E188" s="593" t="s">
        <v>304</v>
      </c>
      <c r="F188" s="581">
        <v>0</v>
      </c>
      <c r="G188" s="582">
        <v>0</v>
      </c>
      <c r="H188" s="584">
        <v>136.69089</v>
      </c>
      <c r="I188" s="581">
        <v>1333.02322</v>
      </c>
      <c r="J188" s="582">
        <v>1333.02322</v>
      </c>
      <c r="K188" s="591" t="s">
        <v>298</v>
      </c>
    </row>
    <row r="189" spans="1:11" ht="14.4" customHeight="1" thickBot="1" x14ac:dyDescent="0.35">
      <c r="A189" s="600" t="s">
        <v>479</v>
      </c>
      <c r="B189" s="581">
        <v>1370.2979996133799</v>
      </c>
      <c r="C189" s="581">
        <v>1296.26660785945</v>
      </c>
      <c r="D189" s="582">
        <v>-74.031391753931004</v>
      </c>
      <c r="E189" s="583">
        <v>0.94597423934400005</v>
      </c>
      <c r="F189" s="581">
        <v>2044.0337618046799</v>
      </c>
      <c r="G189" s="582">
        <v>1873.69761498762</v>
      </c>
      <c r="H189" s="584">
        <v>40.853169999999999</v>
      </c>
      <c r="I189" s="581">
        <v>816.22541999999999</v>
      </c>
      <c r="J189" s="582">
        <v>-1057.47219498762</v>
      </c>
      <c r="K189" s="585">
        <v>0.39932090910200002</v>
      </c>
    </row>
    <row r="190" spans="1:11" ht="14.4" customHeight="1" thickBot="1" x14ac:dyDescent="0.35">
      <c r="A190" s="601" t="s">
        <v>480</v>
      </c>
      <c r="B190" s="581">
        <v>1332.00007738829</v>
      </c>
      <c r="C190" s="581">
        <v>1176.5435184248199</v>
      </c>
      <c r="D190" s="582">
        <v>-155.45655896347401</v>
      </c>
      <c r="E190" s="583">
        <v>0.883290878429</v>
      </c>
      <c r="F190" s="581">
        <v>1928.8258500945001</v>
      </c>
      <c r="G190" s="582">
        <v>1768.0903625866199</v>
      </c>
      <c r="H190" s="584">
        <v>40.852170000000001</v>
      </c>
      <c r="I190" s="581">
        <v>754.06421</v>
      </c>
      <c r="J190" s="582">
        <v>-1014.02615258662</v>
      </c>
      <c r="K190" s="585">
        <v>0.39094468272600003</v>
      </c>
    </row>
    <row r="191" spans="1:11" ht="14.4" customHeight="1" thickBot="1" x14ac:dyDescent="0.35">
      <c r="A191" s="602" t="s">
        <v>481</v>
      </c>
      <c r="B191" s="586">
        <v>4.9406564584124654E-324</v>
      </c>
      <c r="C191" s="586">
        <v>27.408197490199001</v>
      </c>
      <c r="D191" s="587">
        <v>27.408197490199001</v>
      </c>
      <c r="E191" s="594" t="s">
        <v>304</v>
      </c>
      <c r="F191" s="586">
        <v>0</v>
      </c>
      <c r="G191" s="587">
        <v>0</v>
      </c>
      <c r="H191" s="589">
        <v>4.9406564584124654E-324</v>
      </c>
      <c r="I191" s="586">
        <v>5.434722104253712E-323</v>
      </c>
      <c r="J191" s="587">
        <v>5.434722104253712E-323</v>
      </c>
      <c r="K191" s="590" t="s">
        <v>298</v>
      </c>
    </row>
    <row r="192" spans="1:11" ht="14.4" customHeight="1" thickBot="1" x14ac:dyDescent="0.35">
      <c r="A192" s="603" t="s">
        <v>482</v>
      </c>
      <c r="B192" s="581">
        <v>4.9406564584124654E-324</v>
      </c>
      <c r="C192" s="581">
        <v>27.408197490199001</v>
      </c>
      <c r="D192" s="582">
        <v>27.408197490199001</v>
      </c>
      <c r="E192" s="593" t="s">
        <v>304</v>
      </c>
      <c r="F192" s="581">
        <v>0</v>
      </c>
      <c r="G192" s="582">
        <v>0</v>
      </c>
      <c r="H192" s="584">
        <v>4.9406564584124654E-324</v>
      </c>
      <c r="I192" s="581">
        <v>5.434722104253712E-323</v>
      </c>
      <c r="J192" s="582">
        <v>5.434722104253712E-323</v>
      </c>
      <c r="K192" s="591" t="s">
        <v>298</v>
      </c>
    </row>
    <row r="193" spans="1:11" ht="14.4" customHeight="1" thickBot="1" x14ac:dyDescent="0.35">
      <c r="A193" s="602" t="s">
        <v>483</v>
      </c>
      <c r="B193" s="586">
        <v>1332.00007738829</v>
      </c>
      <c r="C193" s="586">
        <v>1149.13532093462</v>
      </c>
      <c r="D193" s="587">
        <v>-182.86475645367301</v>
      </c>
      <c r="E193" s="588">
        <v>0.86271415478199998</v>
      </c>
      <c r="F193" s="586">
        <v>1928.8258500945001</v>
      </c>
      <c r="G193" s="587">
        <v>1768.0903625866199</v>
      </c>
      <c r="H193" s="589">
        <v>40.852170000000001</v>
      </c>
      <c r="I193" s="586">
        <v>754.06421</v>
      </c>
      <c r="J193" s="587">
        <v>-1014.02615258662</v>
      </c>
      <c r="K193" s="592">
        <v>0.39094468272600003</v>
      </c>
    </row>
    <row r="194" spans="1:11" ht="14.4" customHeight="1" thickBot="1" x14ac:dyDescent="0.35">
      <c r="A194" s="603" t="s">
        <v>484</v>
      </c>
      <c r="B194" s="581">
        <v>1332.00007738829</v>
      </c>
      <c r="C194" s="581">
        <v>-949.83192097162805</v>
      </c>
      <c r="D194" s="582">
        <v>-2281.8319983599199</v>
      </c>
      <c r="E194" s="583">
        <v>-0.71308698632599998</v>
      </c>
      <c r="F194" s="581">
        <v>1928.8258500945001</v>
      </c>
      <c r="G194" s="582">
        <v>1768.0903625866199</v>
      </c>
      <c r="H194" s="584">
        <v>4.9406564584124654E-324</v>
      </c>
      <c r="I194" s="581">
        <v>5.434722104253712E-323</v>
      </c>
      <c r="J194" s="582">
        <v>-1768.0903625866199</v>
      </c>
      <c r="K194" s="585">
        <v>0</v>
      </c>
    </row>
    <row r="195" spans="1:11" ht="14.4" customHeight="1" thickBot="1" x14ac:dyDescent="0.35">
      <c r="A195" s="603" t="s">
        <v>485</v>
      </c>
      <c r="B195" s="581">
        <v>4.9406564584124654E-324</v>
      </c>
      <c r="C195" s="581">
        <v>645.08436092887996</v>
      </c>
      <c r="D195" s="582">
        <v>645.08436092887996</v>
      </c>
      <c r="E195" s="593" t="s">
        <v>304</v>
      </c>
      <c r="F195" s="581">
        <v>0</v>
      </c>
      <c r="G195" s="582">
        <v>0</v>
      </c>
      <c r="H195" s="584">
        <v>4.9406564584124654E-324</v>
      </c>
      <c r="I195" s="581">
        <v>5.434722104253712E-323</v>
      </c>
      <c r="J195" s="582">
        <v>5.434722104253712E-323</v>
      </c>
      <c r="K195" s="591" t="s">
        <v>298</v>
      </c>
    </row>
    <row r="196" spans="1:11" ht="14.4" customHeight="1" thickBot="1" x14ac:dyDescent="0.35">
      <c r="A196" s="603" t="s">
        <v>486</v>
      </c>
      <c r="B196" s="581">
        <v>4.9406564584124654E-324</v>
      </c>
      <c r="C196" s="581">
        <v>448.69569905444303</v>
      </c>
      <c r="D196" s="582">
        <v>448.69569905444303</v>
      </c>
      <c r="E196" s="593" t="s">
        <v>304</v>
      </c>
      <c r="F196" s="581">
        <v>0</v>
      </c>
      <c r="G196" s="582">
        <v>0</v>
      </c>
      <c r="H196" s="584">
        <v>24.798069999999999</v>
      </c>
      <c r="I196" s="581">
        <v>449.15697999999998</v>
      </c>
      <c r="J196" s="582">
        <v>449.15697999999998</v>
      </c>
      <c r="K196" s="591" t="s">
        <v>298</v>
      </c>
    </row>
    <row r="197" spans="1:11" ht="14.4" customHeight="1" thickBot="1" x14ac:dyDescent="0.35">
      <c r="A197" s="603" t="s">
        <v>487</v>
      </c>
      <c r="B197" s="581">
        <v>4.9406564584124654E-324</v>
      </c>
      <c r="C197" s="581">
        <v>4.9406564584124654E-324</v>
      </c>
      <c r="D197" s="582">
        <v>0</v>
      </c>
      <c r="E197" s="583">
        <v>1</v>
      </c>
      <c r="F197" s="581">
        <v>4.9406564584124654E-324</v>
      </c>
      <c r="G197" s="582">
        <v>0</v>
      </c>
      <c r="H197" s="584">
        <v>4.9406564584124654E-324</v>
      </c>
      <c r="I197" s="581">
        <v>6.4550000000000001</v>
      </c>
      <c r="J197" s="582">
        <v>6.4550000000000001</v>
      </c>
      <c r="K197" s="591" t="s">
        <v>304</v>
      </c>
    </row>
    <row r="198" spans="1:11" ht="14.4" customHeight="1" thickBot="1" x14ac:dyDescent="0.35">
      <c r="A198" s="603" t="s">
        <v>488</v>
      </c>
      <c r="B198" s="581">
        <v>4.9406564584124654E-324</v>
      </c>
      <c r="C198" s="581">
        <v>233.74947878804701</v>
      </c>
      <c r="D198" s="582">
        <v>233.74947878804701</v>
      </c>
      <c r="E198" s="593" t="s">
        <v>304</v>
      </c>
      <c r="F198" s="581">
        <v>0</v>
      </c>
      <c r="G198" s="582">
        <v>0</v>
      </c>
      <c r="H198" s="584">
        <v>0.50819999999999999</v>
      </c>
      <c r="I198" s="581">
        <v>19.67606</v>
      </c>
      <c r="J198" s="582">
        <v>19.67606</v>
      </c>
      <c r="K198" s="591" t="s">
        <v>298</v>
      </c>
    </row>
    <row r="199" spans="1:11" ht="14.4" customHeight="1" thickBot="1" x14ac:dyDescent="0.35">
      <c r="A199" s="603" t="s">
        <v>489</v>
      </c>
      <c r="B199" s="581">
        <v>4.9406564584124654E-324</v>
      </c>
      <c r="C199" s="581">
        <v>614.76723697329601</v>
      </c>
      <c r="D199" s="582">
        <v>614.76723697329601</v>
      </c>
      <c r="E199" s="593" t="s">
        <v>304</v>
      </c>
      <c r="F199" s="581">
        <v>0</v>
      </c>
      <c r="G199" s="582">
        <v>0</v>
      </c>
      <c r="H199" s="584">
        <v>14.42947</v>
      </c>
      <c r="I199" s="581">
        <v>165.05185</v>
      </c>
      <c r="J199" s="582">
        <v>165.05185</v>
      </c>
      <c r="K199" s="591" t="s">
        <v>298</v>
      </c>
    </row>
    <row r="200" spans="1:11" ht="14.4" customHeight="1" thickBot="1" x14ac:dyDescent="0.35">
      <c r="A200" s="603" t="s">
        <v>490</v>
      </c>
      <c r="B200" s="581">
        <v>4.9406564584124654E-324</v>
      </c>
      <c r="C200" s="581">
        <v>156.670466161582</v>
      </c>
      <c r="D200" s="582">
        <v>156.670466161582</v>
      </c>
      <c r="E200" s="593" t="s">
        <v>304</v>
      </c>
      <c r="F200" s="581">
        <v>0</v>
      </c>
      <c r="G200" s="582">
        <v>0</v>
      </c>
      <c r="H200" s="584">
        <v>1.11643</v>
      </c>
      <c r="I200" s="581">
        <v>113.72432000000001</v>
      </c>
      <c r="J200" s="582">
        <v>113.72432000000001</v>
      </c>
      <c r="K200" s="591" t="s">
        <v>298</v>
      </c>
    </row>
    <row r="201" spans="1:11" ht="14.4" customHeight="1" thickBot="1" x14ac:dyDescent="0.35">
      <c r="A201" s="605" t="s">
        <v>491</v>
      </c>
      <c r="B201" s="586">
        <v>38.297922225082999</v>
      </c>
      <c r="C201" s="586">
        <v>119.723089434625</v>
      </c>
      <c r="D201" s="587">
        <v>81.425167209541996</v>
      </c>
      <c r="E201" s="588">
        <v>3.1260988189119998</v>
      </c>
      <c r="F201" s="586">
        <v>115.207911710183</v>
      </c>
      <c r="G201" s="587">
        <v>105.60725240100101</v>
      </c>
      <c r="H201" s="589">
        <v>1E-3</v>
      </c>
      <c r="I201" s="586">
        <v>62.161209999999997</v>
      </c>
      <c r="J201" s="587">
        <v>-43.446042401001002</v>
      </c>
      <c r="K201" s="592">
        <v>0.53955678110299998</v>
      </c>
    </row>
    <row r="202" spans="1:11" ht="14.4" customHeight="1" thickBot="1" x14ac:dyDescent="0.35">
      <c r="A202" s="602" t="s">
        <v>492</v>
      </c>
      <c r="B202" s="586">
        <v>4.9406564584124654E-324</v>
      </c>
      <c r="C202" s="586">
        <v>0.49948995422100001</v>
      </c>
      <c r="D202" s="587">
        <v>0.49948995422100001</v>
      </c>
      <c r="E202" s="594" t="s">
        <v>304</v>
      </c>
      <c r="F202" s="586">
        <v>0</v>
      </c>
      <c r="G202" s="587">
        <v>0</v>
      </c>
      <c r="H202" s="589">
        <v>4.9406564584124654E-324</v>
      </c>
      <c r="I202" s="586">
        <v>-6.9999999999999999E-4</v>
      </c>
      <c r="J202" s="587">
        <v>-6.9999999999999999E-4</v>
      </c>
      <c r="K202" s="590" t="s">
        <v>298</v>
      </c>
    </row>
    <row r="203" spans="1:11" ht="14.4" customHeight="1" thickBot="1" x14ac:dyDescent="0.35">
      <c r="A203" s="603" t="s">
        <v>493</v>
      </c>
      <c r="B203" s="581">
        <v>4.9406564584124654E-324</v>
      </c>
      <c r="C203" s="581">
        <v>-5.0999999199999996E-4</v>
      </c>
      <c r="D203" s="582">
        <v>-5.0999999199999996E-4</v>
      </c>
      <c r="E203" s="593" t="s">
        <v>304</v>
      </c>
      <c r="F203" s="581">
        <v>0</v>
      </c>
      <c r="G203" s="582">
        <v>0</v>
      </c>
      <c r="H203" s="584">
        <v>4.9406564584124654E-324</v>
      </c>
      <c r="I203" s="581">
        <v>-6.9999999999999999E-4</v>
      </c>
      <c r="J203" s="582">
        <v>-6.9999999999999999E-4</v>
      </c>
      <c r="K203" s="591" t="s">
        <v>298</v>
      </c>
    </row>
    <row r="204" spans="1:11" ht="14.4" customHeight="1" thickBot="1" x14ac:dyDescent="0.35">
      <c r="A204" s="603" t="s">
        <v>494</v>
      </c>
      <c r="B204" s="581">
        <v>4.9406564584124654E-324</v>
      </c>
      <c r="C204" s="581">
        <v>0.49999995421400001</v>
      </c>
      <c r="D204" s="582">
        <v>0.49999995421400001</v>
      </c>
      <c r="E204" s="593" t="s">
        <v>304</v>
      </c>
      <c r="F204" s="581">
        <v>0</v>
      </c>
      <c r="G204" s="582">
        <v>0</v>
      </c>
      <c r="H204" s="584">
        <v>4.9406564584124654E-324</v>
      </c>
      <c r="I204" s="581">
        <v>5.434722104253712E-323</v>
      </c>
      <c r="J204" s="582">
        <v>5.434722104253712E-323</v>
      </c>
      <c r="K204" s="591" t="s">
        <v>298</v>
      </c>
    </row>
    <row r="205" spans="1:11" ht="14.4" customHeight="1" thickBot="1" x14ac:dyDescent="0.35">
      <c r="A205" s="602" t="s">
        <v>495</v>
      </c>
      <c r="B205" s="586">
        <v>38.297922225082999</v>
      </c>
      <c r="C205" s="586">
        <v>112.533600093015</v>
      </c>
      <c r="D205" s="587">
        <v>74.235677867931003</v>
      </c>
      <c r="E205" s="588">
        <v>2.9383735084009999</v>
      </c>
      <c r="F205" s="586">
        <v>115.207911710183</v>
      </c>
      <c r="G205" s="587">
        <v>105.60725240100101</v>
      </c>
      <c r="H205" s="589">
        <v>1E-3</v>
      </c>
      <c r="I205" s="586">
        <v>36.232909999999997</v>
      </c>
      <c r="J205" s="587">
        <v>-69.374342401001002</v>
      </c>
      <c r="K205" s="592">
        <v>0.31450018893699999</v>
      </c>
    </row>
    <row r="206" spans="1:11" ht="14.4" customHeight="1" thickBot="1" x14ac:dyDescent="0.35">
      <c r="A206" s="603" t="s">
        <v>496</v>
      </c>
      <c r="B206" s="581">
        <v>4.9406564584124654E-324</v>
      </c>
      <c r="C206" s="581">
        <v>0.25599999285699998</v>
      </c>
      <c r="D206" s="582">
        <v>0.25599999285699998</v>
      </c>
      <c r="E206" s="593" t="s">
        <v>304</v>
      </c>
      <c r="F206" s="581">
        <v>0</v>
      </c>
      <c r="G206" s="582">
        <v>0</v>
      </c>
      <c r="H206" s="584">
        <v>1E-3</v>
      </c>
      <c r="I206" s="581">
        <v>7.5999999999999998E-2</v>
      </c>
      <c r="J206" s="582">
        <v>7.5999999999999998E-2</v>
      </c>
      <c r="K206" s="591" t="s">
        <v>298</v>
      </c>
    </row>
    <row r="207" spans="1:11" ht="14.4" customHeight="1" thickBot="1" x14ac:dyDescent="0.35">
      <c r="A207" s="603" t="s">
        <v>497</v>
      </c>
      <c r="B207" s="581">
        <v>9.000000522893</v>
      </c>
      <c r="C207" s="581">
        <v>4.9406564584124654E-324</v>
      </c>
      <c r="D207" s="582">
        <v>-9.000000522893</v>
      </c>
      <c r="E207" s="583">
        <v>0</v>
      </c>
      <c r="F207" s="581">
        <v>4.9406564584124654E-324</v>
      </c>
      <c r="G207" s="582">
        <v>0</v>
      </c>
      <c r="H207" s="584">
        <v>4.9406564584124654E-324</v>
      </c>
      <c r="I207" s="581">
        <v>4.1650600000000004</v>
      </c>
      <c r="J207" s="582">
        <v>4.1650600000000004</v>
      </c>
      <c r="K207" s="591" t="s">
        <v>304</v>
      </c>
    </row>
    <row r="208" spans="1:11" ht="14.4" customHeight="1" thickBot="1" x14ac:dyDescent="0.35">
      <c r="A208" s="603" t="s">
        <v>498</v>
      </c>
      <c r="B208" s="581">
        <v>4.9406564584124654E-324</v>
      </c>
      <c r="C208" s="581">
        <v>90.043191754640006</v>
      </c>
      <c r="D208" s="582">
        <v>90.043191754640006</v>
      </c>
      <c r="E208" s="593" t="s">
        <v>304</v>
      </c>
      <c r="F208" s="581">
        <v>94.015637629178997</v>
      </c>
      <c r="G208" s="582">
        <v>86.181001160080996</v>
      </c>
      <c r="H208" s="584">
        <v>4.9406564584124654E-324</v>
      </c>
      <c r="I208" s="581">
        <v>5.434722104253712E-323</v>
      </c>
      <c r="J208" s="582">
        <v>-86.181001160080996</v>
      </c>
      <c r="K208" s="585">
        <v>0</v>
      </c>
    </row>
    <row r="209" spans="1:11" ht="14.4" customHeight="1" thickBot="1" x14ac:dyDescent="0.35">
      <c r="A209" s="603" t="s">
        <v>499</v>
      </c>
      <c r="B209" s="581">
        <v>4.9406564584124654E-324</v>
      </c>
      <c r="C209" s="581">
        <v>2.5999997619000001E-2</v>
      </c>
      <c r="D209" s="582">
        <v>2.5999997619000001E-2</v>
      </c>
      <c r="E209" s="593" t="s">
        <v>304</v>
      </c>
      <c r="F209" s="581">
        <v>2.8156872408000001E-2</v>
      </c>
      <c r="G209" s="582">
        <v>2.5810466373999998E-2</v>
      </c>
      <c r="H209" s="584">
        <v>4.9406564584124654E-324</v>
      </c>
      <c r="I209" s="581">
        <v>5.434722104253712E-323</v>
      </c>
      <c r="J209" s="582">
        <v>-2.5810466373999998E-2</v>
      </c>
      <c r="K209" s="585">
        <v>1.931796675239274E-321</v>
      </c>
    </row>
    <row r="210" spans="1:11" ht="14.4" customHeight="1" thickBot="1" x14ac:dyDescent="0.35">
      <c r="A210" s="603" t="s">
        <v>500</v>
      </c>
      <c r="B210" s="581">
        <v>29.297921702189001</v>
      </c>
      <c r="C210" s="581">
        <v>22.208408347896999</v>
      </c>
      <c r="D210" s="582">
        <v>-7.0895133542920004</v>
      </c>
      <c r="E210" s="583">
        <v>0.75801992283399999</v>
      </c>
      <c r="F210" s="581">
        <v>21.164117208594998</v>
      </c>
      <c r="G210" s="582">
        <v>19.400440774545</v>
      </c>
      <c r="H210" s="584">
        <v>4.9406564584124654E-324</v>
      </c>
      <c r="I210" s="581">
        <v>31.991849999999999</v>
      </c>
      <c r="J210" s="582">
        <v>12.591409225454001</v>
      </c>
      <c r="K210" s="585">
        <v>1.5116080526619999</v>
      </c>
    </row>
    <row r="211" spans="1:11" ht="14.4" customHeight="1" thickBot="1" x14ac:dyDescent="0.35">
      <c r="A211" s="602" t="s">
        <v>501</v>
      </c>
      <c r="B211" s="586">
        <v>4.9406564584124654E-324</v>
      </c>
      <c r="C211" s="586">
        <v>6.6899993873890002</v>
      </c>
      <c r="D211" s="587">
        <v>6.6899993873890002</v>
      </c>
      <c r="E211" s="594" t="s">
        <v>304</v>
      </c>
      <c r="F211" s="586">
        <v>0</v>
      </c>
      <c r="G211" s="587">
        <v>0</v>
      </c>
      <c r="H211" s="589">
        <v>4.9406564584124654E-324</v>
      </c>
      <c r="I211" s="586">
        <v>25.928999999999998</v>
      </c>
      <c r="J211" s="587">
        <v>25.928999999999998</v>
      </c>
      <c r="K211" s="590" t="s">
        <v>298</v>
      </c>
    </row>
    <row r="212" spans="1:11" ht="14.4" customHeight="1" thickBot="1" x14ac:dyDescent="0.35">
      <c r="A212" s="603" t="s">
        <v>502</v>
      </c>
      <c r="B212" s="581">
        <v>4.9406564584124654E-324</v>
      </c>
      <c r="C212" s="581">
        <v>6.6899993873890002</v>
      </c>
      <c r="D212" s="582">
        <v>6.6899993873890002</v>
      </c>
      <c r="E212" s="593" t="s">
        <v>304</v>
      </c>
      <c r="F212" s="581">
        <v>0</v>
      </c>
      <c r="G212" s="582">
        <v>0</v>
      </c>
      <c r="H212" s="584">
        <v>4.9406564584124654E-324</v>
      </c>
      <c r="I212" s="581">
        <v>25.928999999999998</v>
      </c>
      <c r="J212" s="582">
        <v>25.928999999999998</v>
      </c>
      <c r="K212" s="591" t="s">
        <v>298</v>
      </c>
    </row>
    <row r="213" spans="1:11" ht="14.4" customHeight="1" thickBot="1" x14ac:dyDescent="0.35">
      <c r="A213" s="599" t="s">
        <v>503</v>
      </c>
      <c r="B213" s="581">
        <v>9569.9932517460093</v>
      </c>
      <c r="C213" s="581">
        <v>9838.4536306989303</v>
      </c>
      <c r="D213" s="582">
        <v>268.460378952925</v>
      </c>
      <c r="E213" s="583">
        <v>1.0280523059819999</v>
      </c>
      <c r="F213" s="581">
        <v>10321.1227792468</v>
      </c>
      <c r="G213" s="582">
        <v>9461.0292143095394</v>
      </c>
      <c r="H213" s="584">
        <v>659.54764</v>
      </c>
      <c r="I213" s="581">
        <v>8373.8973000000005</v>
      </c>
      <c r="J213" s="582">
        <v>-1087.13191430954</v>
      </c>
      <c r="K213" s="585">
        <v>0.81133588652099997</v>
      </c>
    </row>
    <row r="214" spans="1:11" ht="14.4" customHeight="1" thickBot="1" x14ac:dyDescent="0.35">
      <c r="A214" s="604" t="s">
        <v>504</v>
      </c>
      <c r="B214" s="586">
        <v>9569.9932517460093</v>
      </c>
      <c r="C214" s="586">
        <v>9838.4536306989303</v>
      </c>
      <c r="D214" s="587">
        <v>268.460378952925</v>
      </c>
      <c r="E214" s="588">
        <v>1.0280523059819999</v>
      </c>
      <c r="F214" s="586">
        <v>10321.1227792468</v>
      </c>
      <c r="G214" s="587">
        <v>9461.0292143095394</v>
      </c>
      <c r="H214" s="589">
        <v>659.54764</v>
      </c>
      <c r="I214" s="586">
        <v>8373.8973000000005</v>
      </c>
      <c r="J214" s="587">
        <v>-1087.13191430954</v>
      </c>
      <c r="K214" s="592">
        <v>0.81133588652099997</v>
      </c>
    </row>
    <row r="215" spans="1:11" ht="14.4" customHeight="1" thickBot="1" x14ac:dyDescent="0.35">
      <c r="A215" s="605" t="s">
        <v>70</v>
      </c>
      <c r="B215" s="586">
        <v>9569.9932517460093</v>
      </c>
      <c r="C215" s="586">
        <v>9838.4536306989303</v>
      </c>
      <c r="D215" s="587">
        <v>268.460378952925</v>
      </c>
      <c r="E215" s="588">
        <v>1.0280523059819999</v>
      </c>
      <c r="F215" s="586">
        <v>10321.1227792468</v>
      </c>
      <c r="G215" s="587">
        <v>9461.0292143095394</v>
      </c>
      <c r="H215" s="589">
        <v>659.54764</v>
      </c>
      <c r="I215" s="586">
        <v>8373.8973000000005</v>
      </c>
      <c r="J215" s="587">
        <v>-1087.13191430954</v>
      </c>
      <c r="K215" s="592">
        <v>0.81133588652099997</v>
      </c>
    </row>
    <row r="216" spans="1:11" ht="14.4" customHeight="1" thickBot="1" x14ac:dyDescent="0.35">
      <c r="A216" s="602" t="s">
        <v>505</v>
      </c>
      <c r="B216" s="586">
        <v>187.99978978984001</v>
      </c>
      <c r="C216" s="586">
        <v>134.78999098828999</v>
      </c>
      <c r="D216" s="587">
        <v>-53.209798801548999</v>
      </c>
      <c r="E216" s="588">
        <v>0.71696883884200002</v>
      </c>
      <c r="F216" s="586">
        <v>132.99999999999801</v>
      </c>
      <c r="G216" s="587">
        <v>121.91666666666499</v>
      </c>
      <c r="H216" s="589">
        <v>10.97875</v>
      </c>
      <c r="I216" s="586">
        <v>123.40875</v>
      </c>
      <c r="J216" s="587">
        <v>1.492083333334</v>
      </c>
      <c r="K216" s="592">
        <v>0.92788533834499998</v>
      </c>
    </row>
    <row r="217" spans="1:11" ht="14.4" customHeight="1" thickBot="1" x14ac:dyDescent="0.35">
      <c r="A217" s="603" t="s">
        <v>506</v>
      </c>
      <c r="B217" s="581">
        <v>187.99978978984001</v>
      </c>
      <c r="C217" s="581">
        <v>134.78999098828999</v>
      </c>
      <c r="D217" s="582">
        <v>-53.209798801548999</v>
      </c>
      <c r="E217" s="583">
        <v>0.71696883884200002</v>
      </c>
      <c r="F217" s="581">
        <v>132.99999999999801</v>
      </c>
      <c r="G217" s="582">
        <v>121.91666666666499</v>
      </c>
      <c r="H217" s="584">
        <v>10.97875</v>
      </c>
      <c r="I217" s="581">
        <v>123.40875</v>
      </c>
      <c r="J217" s="582">
        <v>1.492083333334</v>
      </c>
      <c r="K217" s="585">
        <v>0.92788533834499998</v>
      </c>
    </row>
    <row r="218" spans="1:11" ht="14.4" customHeight="1" thickBot="1" x14ac:dyDescent="0.35">
      <c r="A218" s="602" t="s">
        <v>507</v>
      </c>
      <c r="B218" s="586">
        <v>1640.9989834309599</v>
      </c>
      <c r="C218" s="586">
        <v>1219.0949175493599</v>
      </c>
      <c r="D218" s="587">
        <v>-421.90406588159601</v>
      </c>
      <c r="E218" s="588">
        <v>0.742898033367</v>
      </c>
      <c r="F218" s="586">
        <v>1380.81389022242</v>
      </c>
      <c r="G218" s="587">
        <v>1265.7460660372201</v>
      </c>
      <c r="H218" s="589">
        <v>107.492</v>
      </c>
      <c r="I218" s="586">
        <v>1058.0029999999999</v>
      </c>
      <c r="J218" s="587">
        <v>-207.74306603721499</v>
      </c>
      <c r="K218" s="592">
        <v>0.76621694458</v>
      </c>
    </row>
    <row r="219" spans="1:11" ht="14.4" customHeight="1" thickBot="1" x14ac:dyDescent="0.35">
      <c r="A219" s="603" t="s">
        <v>508</v>
      </c>
      <c r="B219" s="581">
        <v>1640.9989834309599</v>
      </c>
      <c r="C219" s="581">
        <v>1219.0949175493599</v>
      </c>
      <c r="D219" s="582">
        <v>-421.90406588159601</v>
      </c>
      <c r="E219" s="583">
        <v>0.742898033367</v>
      </c>
      <c r="F219" s="581">
        <v>1380.81389022242</v>
      </c>
      <c r="G219" s="582">
        <v>1265.7460660372201</v>
      </c>
      <c r="H219" s="584">
        <v>107.492</v>
      </c>
      <c r="I219" s="581">
        <v>1058.0029999999999</v>
      </c>
      <c r="J219" s="582">
        <v>-207.74306603721499</v>
      </c>
      <c r="K219" s="585">
        <v>0.76621694458</v>
      </c>
    </row>
    <row r="220" spans="1:11" ht="14.4" customHeight="1" thickBot="1" x14ac:dyDescent="0.35">
      <c r="A220" s="602" t="s">
        <v>509</v>
      </c>
      <c r="B220" s="586">
        <v>1530.9988996179</v>
      </c>
      <c r="C220" s="586">
        <v>1498.32389927185</v>
      </c>
      <c r="D220" s="587">
        <v>-32.675000346044001</v>
      </c>
      <c r="E220" s="588">
        <v>0.97865772447300003</v>
      </c>
      <c r="F220" s="586">
        <v>1487.3088890244401</v>
      </c>
      <c r="G220" s="587">
        <v>1363.3664816057401</v>
      </c>
      <c r="H220" s="589">
        <v>117.0723</v>
      </c>
      <c r="I220" s="586">
        <v>1475.1907000000001</v>
      </c>
      <c r="J220" s="587">
        <v>111.82421839425901</v>
      </c>
      <c r="K220" s="592">
        <v>0.99185227149900002</v>
      </c>
    </row>
    <row r="221" spans="1:11" ht="14.4" customHeight="1" thickBot="1" x14ac:dyDescent="0.35">
      <c r="A221" s="603" t="s">
        <v>510</v>
      </c>
      <c r="B221" s="581">
        <v>1530.9988996179</v>
      </c>
      <c r="C221" s="581">
        <v>1498.32389927185</v>
      </c>
      <c r="D221" s="582">
        <v>-32.675000346044001</v>
      </c>
      <c r="E221" s="583">
        <v>0.97865772447300003</v>
      </c>
      <c r="F221" s="581">
        <v>1487.3088890244401</v>
      </c>
      <c r="G221" s="582">
        <v>1363.3664816057401</v>
      </c>
      <c r="H221" s="584">
        <v>117.0723</v>
      </c>
      <c r="I221" s="581">
        <v>1475.1907000000001</v>
      </c>
      <c r="J221" s="582">
        <v>111.82421839425901</v>
      </c>
      <c r="K221" s="585">
        <v>0.99185227149900002</v>
      </c>
    </row>
    <row r="222" spans="1:11" ht="14.4" customHeight="1" thickBot="1" x14ac:dyDescent="0.35">
      <c r="A222" s="602" t="s">
        <v>511</v>
      </c>
      <c r="B222" s="586">
        <v>4.9406564584124654E-324</v>
      </c>
      <c r="C222" s="586">
        <v>1.69799987922</v>
      </c>
      <c r="D222" s="587">
        <v>1.69799987922</v>
      </c>
      <c r="E222" s="594" t="s">
        <v>304</v>
      </c>
      <c r="F222" s="586">
        <v>0</v>
      </c>
      <c r="G222" s="587">
        <v>0</v>
      </c>
      <c r="H222" s="589">
        <v>0.58699999999999997</v>
      </c>
      <c r="I222" s="586">
        <v>5.7359999999999998</v>
      </c>
      <c r="J222" s="587">
        <v>5.7359999999999998</v>
      </c>
      <c r="K222" s="590" t="s">
        <v>298</v>
      </c>
    </row>
    <row r="223" spans="1:11" ht="14.4" customHeight="1" thickBot="1" x14ac:dyDescent="0.35">
      <c r="A223" s="603" t="s">
        <v>512</v>
      </c>
      <c r="B223" s="581">
        <v>4.9406564584124654E-324</v>
      </c>
      <c r="C223" s="581">
        <v>1.69799987922</v>
      </c>
      <c r="D223" s="582">
        <v>1.69799987922</v>
      </c>
      <c r="E223" s="593" t="s">
        <v>304</v>
      </c>
      <c r="F223" s="581">
        <v>0</v>
      </c>
      <c r="G223" s="582">
        <v>0</v>
      </c>
      <c r="H223" s="584">
        <v>0.58699999999999997</v>
      </c>
      <c r="I223" s="581">
        <v>5.7359999999999998</v>
      </c>
      <c r="J223" s="582">
        <v>5.7359999999999998</v>
      </c>
      <c r="K223" s="591" t="s">
        <v>298</v>
      </c>
    </row>
    <row r="224" spans="1:11" ht="14.4" customHeight="1" thickBot="1" x14ac:dyDescent="0.35">
      <c r="A224" s="602" t="s">
        <v>513</v>
      </c>
      <c r="B224" s="586">
        <v>932.99935379717294</v>
      </c>
      <c r="C224" s="586">
        <v>830.35997522159698</v>
      </c>
      <c r="D224" s="587">
        <v>-102.639378575576</v>
      </c>
      <c r="E224" s="588">
        <v>0.88998987174199995</v>
      </c>
      <c r="F224" s="586">
        <v>828.99999999998897</v>
      </c>
      <c r="G224" s="587">
        <v>759.91666666665697</v>
      </c>
      <c r="H224" s="589">
        <v>48.424489999999999</v>
      </c>
      <c r="I224" s="586">
        <v>670.35280999999998</v>
      </c>
      <c r="J224" s="587">
        <v>-89.563856666657003</v>
      </c>
      <c r="K224" s="592">
        <v>0.80862823884099999</v>
      </c>
    </row>
    <row r="225" spans="1:11" ht="14.4" customHeight="1" thickBot="1" x14ac:dyDescent="0.35">
      <c r="A225" s="603" t="s">
        <v>514</v>
      </c>
      <c r="B225" s="581">
        <v>930.99943518233295</v>
      </c>
      <c r="C225" s="581">
        <v>829.14124531595303</v>
      </c>
      <c r="D225" s="582">
        <v>-101.85818986638</v>
      </c>
      <c r="E225" s="583">
        <v>0.89059264053499998</v>
      </c>
      <c r="F225" s="581">
        <v>828.99999999998897</v>
      </c>
      <c r="G225" s="582">
        <v>759.91666666665697</v>
      </c>
      <c r="H225" s="584">
        <v>48.401440000000001</v>
      </c>
      <c r="I225" s="581">
        <v>670.09925999999996</v>
      </c>
      <c r="J225" s="582">
        <v>-89.817406666657007</v>
      </c>
      <c r="K225" s="585">
        <v>0.80832238841899995</v>
      </c>
    </row>
    <row r="226" spans="1:11" ht="14.4" customHeight="1" thickBot="1" x14ac:dyDescent="0.35">
      <c r="A226" s="603" t="s">
        <v>515</v>
      </c>
      <c r="B226" s="581">
        <v>1.9999186148400001</v>
      </c>
      <c r="C226" s="581">
        <v>1.218729905644</v>
      </c>
      <c r="D226" s="582">
        <v>-0.78118870919600003</v>
      </c>
      <c r="E226" s="583">
        <v>0.60938975046300004</v>
      </c>
      <c r="F226" s="581">
        <v>0</v>
      </c>
      <c r="G226" s="582">
        <v>0</v>
      </c>
      <c r="H226" s="584">
        <v>2.3050000000000001E-2</v>
      </c>
      <c r="I226" s="581">
        <v>0.25355</v>
      </c>
      <c r="J226" s="582">
        <v>0.25355</v>
      </c>
      <c r="K226" s="591" t="s">
        <v>298</v>
      </c>
    </row>
    <row r="227" spans="1:11" ht="14.4" customHeight="1" thickBot="1" x14ac:dyDescent="0.35">
      <c r="A227" s="602" t="s">
        <v>516</v>
      </c>
      <c r="B227" s="586">
        <v>4.9406564584124654E-324</v>
      </c>
      <c r="C227" s="586">
        <v>620.19422755584696</v>
      </c>
      <c r="D227" s="587">
        <v>620.19422755584696</v>
      </c>
      <c r="E227" s="594" t="s">
        <v>304</v>
      </c>
      <c r="F227" s="586">
        <v>0</v>
      </c>
      <c r="G227" s="587">
        <v>0</v>
      </c>
      <c r="H227" s="589">
        <v>33.250779999999999</v>
      </c>
      <c r="I227" s="586">
        <v>484.33825999999999</v>
      </c>
      <c r="J227" s="587">
        <v>484.33825999999999</v>
      </c>
      <c r="K227" s="590" t="s">
        <v>298</v>
      </c>
    </row>
    <row r="228" spans="1:11" ht="14.4" customHeight="1" thickBot="1" x14ac:dyDescent="0.35">
      <c r="A228" s="603" t="s">
        <v>517</v>
      </c>
      <c r="B228" s="581">
        <v>4.9406564584124654E-324</v>
      </c>
      <c r="C228" s="581">
        <v>620.19422755584696</v>
      </c>
      <c r="D228" s="582">
        <v>620.19422755584696</v>
      </c>
      <c r="E228" s="593" t="s">
        <v>304</v>
      </c>
      <c r="F228" s="581">
        <v>0</v>
      </c>
      <c r="G228" s="582">
        <v>0</v>
      </c>
      <c r="H228" s="584">
        <v>33.250779999999999</v>
      </c>
      <c r="I228" s="581">
        <v>484.33825999999999</v>
      </c>
      <c r="J228" s="582">
        <v>484.33825999999999</v>
      </c>
      <c r="K228" s="591" t="s">
        <v>298</v>
      </c>
    </row>
    <row r="229" spans="1:11" ht="14.4" customHeight="1" thickBot="1" x14ac:dyDescent="0.35">
      <c r="A229" s="602" t="s">
        <v>518</v>
      </c>
      <c r="B229" s="586">
        <v>5276.9962251101397</v>
      </c>
      <c r="C229" s="586">
        <v>5533.9926202327697</v>
      </c>
      <c r="D229" s="587">
        <v>256.99639512262399</v>
      </c>
      <c r="E229" s="588">
        <v>1.048701265674</v>
      </c>
      <c r="F229" s="586">
        <v>6490.99999999992</v>
      </c>
      <c r="G229" s="587">
        <v>5950.0833333332603</v>
      </c>
      <c r="H229" s="589">
        <v>341.74232000000001</v>
      </c>
      <c r="I229" s="586">
        <v>4556.8677799999996</v>
      </c>
      <c r="J229" s="587">
        <v>-1393.21555333326</v>
      </c>
      <c r="K229" s="592">
        <v>0.70202862116700004</v>
      </c>
    </row>
    <row r="230" spans="1:11" ht="14.4" customHeight="1" thickBot="1" x14ac:dyDescent="0.35">
      <c r="A230" s="603" t="s">
        <v>519</v>
      </c>
      <c r="B230" s="581">
        <v>5276.9962251101397</v>
      </c>
      <c r="C230" s="581">
        <v>5533.9926202327697</v>
      </c>
      <c r="D230" s="582">
        <v>256.99639512262399</v>
      </c>
      <c r="E230" s="583">
        <v>1.048701265674</v>
      </c>
      <c r="F230" s="581">
        <v>6490.99999999992</v>
      </c>
      <c r="G230" s="582">
        <v>5950.0833333332603</v>
      </c>
      <c r="H230" s="584">
        <v>341.74232000000001</v>
      </c>
      <c r="I230" s="581">
        <v>4556.8677799999996</v>
      </c>
      <c r="J230" s="582">
        <v>-1393.21555333326</v>
      </c>
      <c r="K230" s="585">
        <v>0.70202862116700004</v>
      </c>
    </row>
    <row r="231" spans="1:11" ht="14.4" customHeight="1" thickBot="1" x14ac:dyDescent="0.35">
      <c r="A231" s="607" t="s">
        <v>520</v>
      </c>
      <c r="B231" s="586">
        <v>4.9406564584124654E-324</v>
      </c>
      <c r="C231" s="586">
        <v>0.629839949284</v>
      </c>
      <c r="D231" s="587">
        <v>0.629839949284</v>
      </c>
      <c r="E231" s="594" t="s">
        <v>304</v>
      </c>
      <c r="F231" s="586">
        <v>0</v>
      </c>
      <c r="G231" s="587">
        <v>0</v>
      </c>
      <c r="H231" s="589">
        <v>4.9406564584124654E-324</v>
      </c>
      <c r="I231" s="586">
        <v>5.434722104253712E-323</v>
      </c>
      <c r="J231" s="587">
        <v>5.434722104253712E-323</v>
      </c>
      <c r="K231" s="590" t="s">
        <v>298</v>
      </c>
    </row>
    <row r="232" spans="1:11" ht="14.4" customHeight="1" thickBot="1" x14ac:dyDescent="0.35">
      <c r="A232" s="604" t="s">
        <v>521</v>
      </c>
      <c r="B232" s="586">
        <v>4.9406564584124654E-324</v>
      </c>
      <c r="C232" s="586">
        <v>0.629839949284</v>
      </c>
      <c r="D232" s="587">
        <v>0.629839949284</v>
      </c>
      <c r="E232" s="594" t="s">
        <v>304</v>
      </c>
      <c r="F232" s="586">
        <v>0</v>
      </c>
      <c r="G232" s="587">
        <v>0</v>
      </c>
      <c r="H232" s="589">
        <v>4.9406564584124654E-324</v>
      </c>
      <c r="I232" s="586">
        <v>5.434722104253712E-323</v>
      </c>
      <c r="J232" s="587">
        <v>5.434722104253712E-323</v>
      </c>
      <c r="K232" s="590" t="s">
        <v>298</v>
      </c>
    </row>
    <row r="233" spans="1:11" ht="14.4" customHeight="1" thickBot="1" x14ac:dyDescent="0.35">
      <c r="A233" s="605" t="s">
        <v>522</v>
      </c>
      <c r="B233" s="586">
        <v>4.9406564584124654E-324</v>
      </c>
      <c r="C233" s="586">
        <v>0.629839949284</v>
      </c>
      <c r="D233" s="587">
        <v>0.629839949284</v>
      </c>
      <c r="E233" s="594" t="s">
        <v>304</v>
      </c>
      <c r="F233" s="586">
        <v>0</v>
      </c>
      <c r="G233" s="587">
        <v>0</v>
      </c>
      <c r="H233" s="589">
        <v>4.9406564584124654E-324</v>
      </c>
      <c r="I233" s="586">
        <v>5.434722104253712E-323</v>
      </c>
      <c r="J233" s="587">
        <v>5.434722104253712E-323</v>
      </c>
      <c r="K233" s="590" t="s">
        <v>298</v>
      </c>
    </row>
    <row r="234" spans="1:11" ht="14.4" customHeight="1" thickBot="1" x14ac:dyDescent="0.35">
      <c r="A234" s="602" t="s">
        <v>523</v>
      </c>
      <c r="B234" s="586">
        <v>4.9406564584124654E-324</v>
      </c>
      <c r="C234" s="586">
        <v>0.629839949284</v>
      </c>
      <c r="D234" s="587">
        <v>0.629839949284</v>
      </c>
      <c r="E234" s="594" t="s">
        <v>304</v>
      </c>
      <c r="F234" s="586">
        <v>0</v>
      </c>
      <c r="G234" s="587">
        <v>0</v>
      </c>
      <c r="H234" s="589">
        <v>4.9406564584124654E-324</v>
      </c>
      <c r="I234" s="586">
        <v>5.434722104253712E-323</v>
      </c>
      <c r="J234" s="587">
        <v>5.434722104253712E-323</v>
      </c>
      <c r="K234" s="590" t="s">
        <v>298</v>
      </c>
    </row>
    <row r="235" spans="1:11" ht="14.4" customHeight="1" thickBot="1" x14ac:dyDescent="0.35">
      <c r="A235" s="603" t="s">
        <v>524</v>
      </c>
      <c r="B235" s="581">
        <v>4.9406564584124654E-324</v>
      </c>
      <c r="C235" s="581">
        <v>0.629839949284</v>
      </c>
      <c r="D235" s="582">
        <v>0.629839949284</v>
      </c>
      <c r="E235" s="593" t="s">
        <v>304</v>
      </c>
      <c r="F235" s="581">
        <v>0</v>
      </c>
      <c r="G235" s="582">
        <v>0</v>
      </c>
      <c r="H235" s="584">
        <v>4.9406564584124654E-324</v>
      </c>
      <c r="I235" s="581">
        <v>5.434722104253712E-323</v>
      </c>
      <c r="J235" s="582">
        <v>5.434722104253712E-323</v>
      </c>
      <c r="K235" s="591" t="s">
        <v>298</v>
      </c>
    </row>
    <row r="236" spans="1:11" ht="14.4" customHeight="1" thickBot="1" x14ac:dyDescent="0.35">
      <c r="A236" s="608"/>
      <c r="B236" s="581">
        <v>-19966.456723430401</v>
      </c>
      <c r="C236" s="581">
        <v>4.9406564584124654E-324</v>
      </c>
      <c r="D236" s="582">
        <v>19966.456723430401</v>
      </c>
      <c r="E236" s="583">
        <v>0</v>
      </c>
      <c r="F236" s="581">
        <v>-22737.353774463401</v>
      </c>
      <c r="G236" s="582">
        <v>-20842.574293258102</v>
      </c>
      <c r="H236" s="584">
        <v>-7062.4512799999902</v>
      </c>
      <c r="I236" s="581">
        <v>-26371.602149999999</v>
      </c>
      <c r="J236" s="582">
        <v>-5529.02785674186</v>
      </c>
      <c r="K236" s="585">
        <v>1.1598360306819999</v>
      </c>
    </row>
    <row r="237" spans="1:11" ht="14.4" customHeight="1" thickBot="1" x14ac:dyDescent="0.35">
      <c r="A237" s="609" t="s">
        <v>89</v>
      </c>
      <c r="B237" s="595">
        <v>-19966.456723430401</v>
      </c>
      <c r="C237" s="595">
        <v>-19479.2063182733</v>
      </c>
      <c r="D237" s="596">
        <v>487.25040515707201</v>
      </c>
      <c r="E237" s="597" t="s">
        <v>304</v>
      </c>
      <c r="F237" s="595">
        <v>-22737.353774463401</v>
      </c>
      <c r="G237" s="596">
        <v>-20842.574293258102</v>
      </c>
      <c r="H237" s="595">
        <v>-7062.4512799999902</v>
      </c>
      <c r="I237" s="595">
        <v>-26371.602149999999</v>
      </c>
      <c r="J237" s="596">
        <v>-5529.02785674187</v>
      </c>
      <c r="K237" s="598">
        <v>1.1598360306819999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4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67" t="s">
        <v>268</v>
      </c>
      <c r="B1" s="468"/>
      <c r="C1" s="468"/>
      <c r="D1" s="468"/>
      <c r="E1" s="468"/>
      <c r="F1" s="468"/>
      <c r="G1" s="441"/>
    </row>
    <row r="2" spans="1:8" ht="14.4" customHeight="1" thickBot="1" x14ac:dyDescent="0.35">
      <c r="A2" s="580" t="s">
        <v>297</v>
      </c>
      <c r="B2" s="96"/>
      <c r="C2" s="96"/>
      <c r="D2" s="96"/>
      <c r="E2" s="96"/>
      <c r="F2" s="96"/>
    </row>
    <row r="3" spans="1:8" ht="14.4" customHeight="1" thickBot="1" x14ac:dyDescent="0.35">
      <c r="A3" s="181" t="s">
        <v>0</v>
      </c>
      <c r="B3" s="182" t="s">
        <v>1</v>
      </c>
      <c r="C3" s="335" t="s">
        <v>2</v>
      </c>
      <c r="D3" s="336" t="s">
        <v>3</v>
      </c>
      <c r="E3" s="336" t="s">
        <v>4</v>
      </c>
      <c r="F3" s="336" t="s">
        <v>5</v>
      </c>
      <c r="G3" s="337" t="s">
        <v>278</v>
      </c>
    </row>
    <row r="4" spans="1:8" ht="14.4" customHeight="1" x14ac:dyDescent="0.3">
      <c r="A4" s="610" t="s">
        <v>525</v>
      </c>
      <c r="B4" s="611" t="s">
        <v>526</v>
      </c>
      <c r="C4" s="612" t="s">
        <v>527</v>
      </c>
      <c r="D4" s="612" t="s">
        <v>526</v>
      </c>
      <c r="E4" s="612" t="s">
        <v>526</v>
      </c>
      <c r="F4" s="613" t="s">
        <v>526</v>
      </c>
      <c r="G4" s="612" t="s">
        <v>526</v>
      </c>
      <c r="H4" s="612" t="s">
        <v>157</v>
      </c>
    </row>
    <row r="5" spans="1:8" ht="14.4" customHeight="1" x14ac:dyDescent="0.3">
      <c r="A5" s="610" t="s">
        <v>525</v>
      </c>
      <c r="B5" s="611" t="s">
        <v>528</v>
      </c>
      <c r="C5" s="612" t="s">
        <v>529</v>
      </c>
      <c r="D5" s="612">
        <v>4240491.8897441551</v>
      </c>
      <c r="E5" s="612">
        <v>3947572.6780264853</v>
      </c>
      <c r="F5" s="613">
        <v>0.93092329396358242</v>
      </c>
      <c r="G5" s="612">
        <v>-292919.21171766985</v>
      </c>
      <c r="H5" s="612" t="s">
        <v>2</v>
      </c>
    </row>
    <row r="6" spans="1:8" ht="14.4" customHeight="1" x14ac:dyDescent="0.3">
      <c r="A6" s="610" t="s">
        <v>525</v>
      </c>
      <c r="B6" s="611" t="s">
        <v>530</v>
      </c>
      <c r="C6" s="612" t="s">
        <v>531</v>
      </c>
      <c r="D6" s="612">
        <v>434511.16935161827</v>
      </c>
      <c r="E6" s="612">
        <v>374141.82445194648</v>
      </c>
      <c r="F6" s="613">
        <v>0.86106376738311352</v>
      </c>
      <c r="G6" s="612">
        <v>-60369.344899671793</v>
      </c>
      <c r="H6" s="612" t="s">
        <v>2</v>
      </c>
    </row>
    <row r="7" spans="1:8" ht="14.4" customHeight="1" x14ac:dyDescent="0.3">
      <c r="A7" s="610" t="s">
        <v>525</v>
      </c>
      <c r="B7" s="611" t="s">
        <v>532</v>
      </c>
      <c r="C7" s="612" t="s">
        <v>533</v>
      </c>
      <c r="D7" s="612">
        <v>18326.638928315482</v>
      </c>
      <c r="E7" s="612">
        <v>7684.08</v>
      </c>
      <c r="F7" s="613">
        <v>0.41928473791927828</v>
      </c>
      <c r="G7" s="612">
        <v>-10642.558928315482</v>
      </c>
      <c r="H7" s="612" t="s">
        <v>2</v>
      </c>
    </row>
    <row r="8" spans="1:8" ht="14.4" customHeight="1" x14ac:dyDescent="0.3">
      <c r="A8" s="610" t="s">
        <v>525</v>
      </c>
      <c r="B8" s="611" t="s">
        <v>534</v>
      </c>
      <c r="C8" s="612" t="s">
        <v>535</v>
      </c>
      <c r="D8" s="612">
        <v>92580.489836719134</v>
      </c>
      <c r="E8" s="612">
        <v>406629.54</v>
      </c>
      <c r="F8" s="613">
        <v>4.3921731319110302</v>
      </c>
      <c r="G8" s="612">
        <v>314049.05016328086</v>
      </c>
      <c r="H8" s="612" t="s">
        <v>2</v>
      </c>
    </row>
    <row r="9" spans="1:8" ht="14.4" customHeight="1" x14ac:dyDescent="0.3">
      <c r="A9" s="610" t="s">
        <v>525</v>
      </c>
      <c r="B9" s="611" t="s">
        <v>536</v>
      </c>
      <c r="C9" s="612" t="s">
        <v>537</v>
      </c>
      <c r="D9" s="612">
        <v>1685.2530491589741</v>
      </c>
      <c r="E9" s="612">
        <v>7917.57</v>
      </c>
      <c r="F9" s="613">
        <v>4.698149042929348</v>
      </c>
      <c r="G9" s="612">
        <v>6232.3169508410256</v>
      </c>
      <c r="H9" s="612" t="s">
        <v>2</v>
      </c>
    </row>
    <row r="10" spans="1:8" ht="14.4" customHeight="1" x14ac:dyDescent="0.3">
      <c r="A10" s="610" t="s">
        <v>525</v>
      </c>
      <c r="B10" s="611" t="s">
        <v>538</v>
      </c>
      <c r="C10" s="612" t="s">
        <v>539</v>
      </c>
      <c r="D10" s="612">
        <v>555508.14625260117</v>
      </c>
      <c r="E10" s="612">
        <v>500563.48201648385</v>
      </c>
      <c r="F10" s="613">
        <v>0.90109116381682575</v>
      </c>
      <c r="G10" s="612">
        <v>-54944.664236117329</v>
      </c>
      <c r="H10" s="612" t="s">
        <v>2</v>
      </c>
    </row>
    <row r="11" spans="1:8" ht="14.4" customHeight="1" x14ac:dyDescent="0.3">
      <c r="A11" s="610" t="s">
        <v>525</v>
      </c>
      <c r="B11" s="611" t="s">
        <v>540</v>
      </c>
      <c r="C11" s="612" t="s">
        <v>541</v>
      </c>
      <c r="D11" s="612">
        <v>95308.431153685597</v>
      </c>
      <c r="E11" s="612">
        <v>68968.011161466231</v>
      </c>
      <c r="F11" s="613">
        <v>0.72362969704385094</v>
      </c>
      <c r="G11" s="612">
        <v>-26340.419992219366</v>
      </c>
      <c r="H11" s="612" t="s">
        <v>2</v>
      </c>
    </row>
    <row r="12" spans="1:8" ht="14.4" customHeight="1" x14ac:dyDescent="0.3">
      <c r="A12" s="610" t="s">
        <v>525</v>
      </c>
      <c r="B12" s="611" t="s">
        <v>6</v>
      </c>
      <c r="C12" s="612" t="s">
        <v>527</v>
      </c>
      <c r="D12" s="612">
        <v>5480578.2463399367</v>
      </c>
      <c r="E12" s="612">
        <v>5313477.1856563827</v>
      </c>
      <c r="F12" s="613">
        <v>0.96951032296726203</v>
      </c>
      <c r="G12" s="612">
        <v>-167101.06068355404</v>
      </c>
      <c r="H12" s="612" t="s">
        <v>542</v>
      </c>
    </row>
    <row r="14" spans="1:8" ht="14.4" customHeight="1" x14ac:dyDescent="0.3">
      <c r="A14" s="610" t="s">
        <v>525</v>
      </c>
      <c r="B14" s="611" t="s">
        <v>526</v>
      </c>
      <c r="C14" s="612" t="s">
        <v>527</v>
      </c>
      <c r="D14" s="612" t="s">
        <v>526</v>
      </c>
      <c r="E14" s="612" t="s">
        <v>526</v>
      </c>
      <c r="F14" s="613" t="s">
        <v>526</v>
      </c>
      <c r="G14" s="612" t="s">
        <v>526</v>
      </c>
      <c r="H14" s="612" t="s">
        <v>157</v>
      </c>
    </row>
    <row r="15" spans="1:8" ht="14.4" customHeight="1" x14ac:dyDescent="0.3">
      <c r="A15" s="610" t="s">
        <v>543</v>
      </c>
      <c r="B15" s="611" t="s">
        <v>528</v>
      </c>
      <c r="C15" s="612" t="s">
        <v>529</v>
      </c>
      <c r="D15" s="612">
        <v>200336.49981860534</v>
      </c>
      <c r="E15" s="612">
        <v>195655.21188039746</v>
      </c>
      <c r="F15" s="613">
        <v>0.97663287547478095</v>
      </c>
      <c r="G15" s="612">
        <v>-4681.2879382078827</v>
      </c>
      <c r="H15" s="612" t="s">
        <v>2</v>
      </c>
    </row>
    <row r="16" spans="1:8" ht="14.4" customHeight="1" x14ac:dyDescent="0.3">
      <c r="A16" s="610" t="s">
        <v>543</v>
      </c>
      <c r="B16" s="611" t="s">
        <v>538</v>
      </c>
      <c r="C16" s="612" t="s">
        <v>539</v>
      </c>
      <c r="D16" s="612">
        <v>116426.02381927001</v>
      </c>
      <c r="E16" s="612">
        <v>69831.395699271365</v>
      </c>
      <c r="F16" s="613">
        <v>0.59979198299919412</v>
      </c>
      <c r="G16" s="612">
        <v>-46594.628119998641</v>
      </c>
      <c r="H16" s="612" t="s">
        <v>2</v>
      </c>
    </row>
    <row r="17" spans="1:8" ht="14.4" customHeight="1" x14ac:dyDescent="0.3">
      <c r="A17" s="610" t="s">
        <v>543</v>
      </c>
      <c r="B17" s="611" t="s">
        <v>6</v>
      </c>
      <c r="C17" s="612" t="s">
        <v>544</v>
      </c>
      <c r="D17" s="612">
        <v>330286.62680823164</v>
      </c>
      <c r="E17" s="612">
        <v>265486.60757966881</v>
      </c>
      <c r="F17" s="613">
        <v>0.8038067122039837</v>
      </c>
      <c r="G17" s="612">
        <v>-64800.019228562829</v>
      </c>
      <c r="H17" s="612" t="s">
        <v>545</v>
      </c>
    </row>
    <row r="18" spans="1:8" ht="14.4" customHeight="1" x14ac:dyDescent="0.3">
      <c r="A18" s="610" t="s">
        <v>526</v>
      </c>
      <c r="B18" s="611" t="s">
        <v>526</v>
      </c>
      <c r="C18" s="612" t="s">
        <v>526</v>
      </c>
      <c r="D18" s="612" t="s">
        <v>526</v>
      </c>
      <c r="E18" s="612" t="s">
        <v>526</v>
      </c>
      <c r="F18" s="613" t="s">
        <v>526</v>
      </c>
      <c r="G18" s="612" t="s">
        <v>526</v>
      </c>
      <c r="H18" s="612" t="s">
        <v>546</v>
      </c>
    </row>
    <row r="19" spans="1:8" ht="14.4" customHeight="1" x14ac:dyDescent="0.3">
      <c r="A19" s="610" t="s">
        <v>547</v>
      </c>
      <c r="B19" s="611" t="s">
        <v>528</v>
      </c>
      <c r="C19" s="612" t="s">
        <v>529</v>
      </c>
      <c r="D19" s="612">
        <v>252094.69378326935</v>
      </c>
      <c r="E19" s="612">
        <v>270420.71050870704</v>
      </c>
      <c r="F19" s="613">
        <v>1.0726949720774088</v>
      </c>
      <c r="G19" s="612">
        <v>18326.016725437687</v>
      </c>
      <c r="H19" s="612" t="s">
        <v>2</v>
      </c>
    </row>
    <row r="20" spans="1:8" ht="14.4" customHeight="1" x14ac:dyDescent="0.3">
      <c r="A20" s="610" t="s">
        <v>547</v>
      </c>
      <c r="B20" s="611" t="s">
        <v>538</v>
      </c>
      <c r="C20" s="612" t="s">
        <v>539</v>
      </c>
      <c r="D20" s="612">
        <v>68587.6781320632</v>
      </c>
      <c r="E20" s="612">
        <v>60423.507390639948</v>
      </c>
      <c r="F20" s="613">
        <v>0.88096738417499099</v>
      </c>
      <c r="G20" s="612">
        <v>-8164.1707414232515</v>
      </c>
      <c r="H20" s="612" t="s">
        <v>2</v>
      </c>
    </row>
    <row r="21" spans="1:8" ht="14.4" customHeight="1" x14ac:dyDescent="0.3">
      <c r="A21" s="610" t="s">
        <v>547</v>
      </c>
      <c r="B21" s="611" t="s">
        <v>540</v>
      </c>
      <c r="C21" s="612" t="s">
        <v>541</v>
      </c>
      <c r="D21" s="612">
        <v>1810.268848787621</v>
      </c>
      <c r="E21" s="612">
        <v>543.71</v>
      </c>
      <c r="F21" s="613">
        <v>0.30034765298211658</v>
      </c>
      <c r="G21" s="612">
        <v>-1266.5588487876209</v>
      </c>
      <c r="H21" s="612" t="s">
        <v>2</v>
      </c>
    </row>
    <row r="22" spans="1:8" ht="14.4" customHeight="1" x14ac:dyDescent="0.3">
      <c r="A22" s="610" t="s">
        <v>547</v>
      </c>
      <c r="B22" s="611" t="s">
        <v>6</v>
      </c>
      <c r="C22" s="612" t="s">
        <v>548</v>
      </c>
      <c r="D22" s="612">
        <v>323795.30188122304</v>
      </c>
      <c r="E22" s="612">
        <v>331387.92789934698</v>
      </c>
      <c r="F22" s="613">
        <v>1.0234488455330002</v>
      </c>
      <c r="G22" s="612">
        <v>7592.626018123934</v>
      </c>
      <c r="H22" s="612" t="s">
        <v>545</v>
      </c>
    </row>
    <row r="23" spans="1:8" ht="14.4" customHeight="1" x14ac:dyDescent="0.3">
      <c r="A23" s="610" t="s">
        <v>526</v>
      </c>
      <c r="B23" s="611" t="s">
        <v>526</v>
      </c>
      <c r="C23" s="612" t="s">
        <v>526</v>
      </c>
      <c r="D23" s="612" t="s">
        <v>526</v>
      </c>
      <c r="E23" s="612" t="s">
        <v>526</v>
      </c>
      <c r="F23" s="613" t="s">
        <v>526</v>
      </c>
      <c r="G23" s="612" t="s">
        <v>526</v>
      </c>
      <c r="H23" s="612" t="s">
        <v>546</v>
      </c>
    </row>
    <row r="24" spans="1:8" ht="14.4" customHeight="1" x14ac:dyDescent="0.3">
      <c r="A24" s="610" t="s">
        <v>549</v>
      </c>
      <c r="B24" s="611" t="s">
        <v>528</v>
      </c>
      <c r="C24" s="612" t="s">
        <v>529</v>
      </c>
      <c r="D24" s="612">
        <v>1729.8377747780803</v>
      </c>
      <c r="E24" s="612">
        <v>1753.8047841829987</v>
      </c>
      <c r="F24" s="613">
        <v>1.0138550618759572</v>
      </c>
      <c r="G24" s="612">
        <v>23.967009404918372</v>
      </c>
      <c r="H24" s="612" t="s">
        <v>2</v>
      </c>
    </row>
    <row r="25" spans="1:8" ht="14.4" customHeight="1" x14ac:dyDescent="0.3">
      <c r="A25" s="610" t="s">
        <v>549</v>
      </c>
      <c r="B25" s="611" t="s">
        <v>6</v>
      </c>
      <c r="C25" s="612" t="s">
        <v>550</v>
      </c>
      <c r="D25" s="612">
        <v>1729.8377747780803</v>
      </c>
      <c r="E25" s="612">
        <v>1753.8047841829987</v>
      </c>
      <c r="F25" s="613">
        <v>1.0138550618759572</v>
      </c>
      <c r="G25" s="612">
        <v>23.967009404918372</v>
      </c>
      <c r="H25" s="612" t="s">
        <v>545</v>
      </c>
    </row>
    <row r="26" spans="1:8" ht="14.4" customHeight="1" x14ac:dyDescent="0.3">
      <c r="A26" s="610" t="s">
        <v>526</v>
      </c>
      <c r="B26" s="611" t="s">
        <v>526</v>
      </c>
      <c r="C26" s="612" t="s">
        <v>526</v>
      </c>
      <c r="D26" s="612" t="s">
        <v>526</v>
      </c>
      <c r="E26" s="612" t="s">
        <v>526</v>
      </c>
      <c r="F26" s="613" t="s">
        <v>526</v>
      </c>
      <c r="G26" s="612" t="s">
        <v>526</v>
      </c>
      <c r="H26" s="612" t="s">
        <v>546</v>
      </c>
    </row>
    <row r="27" spans="1:8" ht="14.4" customHeight="1" x14ac:dyDescent="0.3">
      <c r="A27" s="610" t="s">
        <v>551</v>
      </c>
      <c r="B27" s="611" t="s">
        <v>528</v>
      </c>
      <c r="C27" s="612" t="s">
        <v>529</v>
      </c>
      <c r="D27" s="612">
        <v>2821342.2525589857</v>
      </c>
      <c r="E27" s="612">
        <v>2541114.6309584677</v>
      </c>
      <c r="F27" s="613">
        <v>0.90067577893240403</v>
      </c>
      <c r="G27" s="612">
        <v>-280227.621600518</v>
      </c>
      <c r="H27" s="612" t="s">
        <v>2</v>
      </c>
    </row>
    <row r="28" spans="1:8" ht="14.4" customHeight="1" x14ac:dyDescent="0.3">
      <c r="A28" s="610" t="s">
        <v>551</v>
      </c>
      <c r="B28" s="611" t="s">
        <v>530</v>
      </c>
      <c r="C28" s="612" t="s">
        <v>531</v>
      </c>
      <c r="D28" s="612">
        <v>429985.31179915578</v>
      </c>
      <c r="E28" s="612">
        <v>374141.82445194648</v>
      </c>
      <c r="F28" s="613">
        <v>0.870126988492822</v>
      </c>
      <c r="G28" s="612">
        <v>-55843.487347209302</v>
      </c>
      <c r="H28" s="612" t="s">
        <v>2</v>
      </c>
    </row>
    <row r="29" spans="1:8" ht="14.4" customHeight="1" x14ac:dyDescent="0.3">
      <c r="A29" s="610" t="s">
        <v>551</v>
      </c>
      <c r="B29" s="611" t="s">
        <v>532</v>
      </c>
      <c r="C29" s="612" t="s">
        <v>533</v>
      </c>
      <c r="D29" s="612">
        <v>18326.638928315482</v>
      </c>
      <c r="E29" s="612">
        <v>7684.08</v>
      </c>
      <c r="F29" s="613">
        <v>0.41928473791927828</v>
      </c>
      <c r="G29" s="612">
        <v>-10642.558928315482</v>
      </c>
      <c r="H29" s="612" t="s">
        <v>2</v>
      </c>
    </row>
    <row r="30" spans="1:8" ht="14.4" customHeight="1" x14ac:dyDescent="0.3">
      <c r="A30" s="610" t="s">
        <v>551</v>
      </c>
      <c r="B30" s="611" t="s">
        <v>534</v>
      </c>
      <c r="C30" s="612" t="s">
        <v>535</v>
      </c>
      <c r="D30" s="612">
        <v>79311.852431337538</v>
      </c>
      <c r="E30" s="612">
        <v>406629.54</v>
      </c>
      <c r="F30" s="613">
        <v>5.1269706548845324</v>
      </c>
      <c r="G30" s="612">
        <v>327317.68756866246</v>
      </c>
      <c r="H30" s="612" t="s">
        <v>2</v>
      </c>
    </row>
    <row r="31" spans="1:8" ht="14.4" customHeight="1" x14ac:dyDescent="0.3">
      <c r="A31" s="610" t="s">
        <v>551</v>
      </c>
      <c r="B31" s="611" t="s">
        <v>538</v>
      </c>
      <c r="C31" s="612" t="s">
        <v>539</v>
      </c>
      <c r="D31" s="612">
        <v>366975.19676459307</v>
      </c>
      <c r="E31" s="612">
        <v>369357.37884331914</v>
      </c>
      <c r="F31" s="613">
        <v>1.0064913980555863</v>
      </c>
      <c r="G31" s="612">
        <v>2382.1820787260658</v>
      </c>
      <c r="H31" s="612" t="s">
        <v>2</v>
      </c>
    </row>
    <row r="32" spans="1:8" ht="14.4" customHeight="1" x14ac:dyDescent="0.3">
      <c r="A32" s="610" t="s">
        <v>551</v>
      </c>
      <c r="B32" s="611" t="s">
        <v>540</v>
      </c>
      <c r="C32" s="612" t="s">
        <v>541</v>
      </c>
      <c r="D32" s="612">
        <v>93242.69653992333</v>
      </c>
      <c r="E32" s="612">
        <v>68424.301161466225</v>
      </c>
      <c r="F32" s="613">
        <v>0.73383014113249379</v>
      </c>
      <c r="G32" s="612">
        <v>-24818.395378457106</v>
      </c>
      <c r="H32" s="612" t="s">
        <v>2</v>
      </c>
    </row>
    <row r="33" spans="1:8" ht="14.4" customHeight="1" x14ac:dyDescent="0.3">
      <c r="A33" s="610" t="s">
        <v>551</v>
      </c>
      <c r="B33" s="611" t="s">
        <v>6</v>
      </c>
      <c r="C33" s="612" t="s">
        <v>552</v>
      </c>
      <c r="D33" s="612">
        <v>3851350.177045994</v>
      </c>
      <c r="E33" s="612">
        <v>3767351.7554151998</v>
      </c>
      <c r="F33" s="613">
        <v>0.9781898768563233</v>
      </c>
      <c r="G33" s="612">
        <v>-83998.421630794182</v>
      </c>
      <c r="H33" s="612" t="s">
        <v>545</v>
      </c>
    </row>
    <row r="34" spans="1:8" ht="14.4" customHeight="1" x14ac:dyDescent="0.3">
      <c r="A34" s="610" t="s">
        <v>526</v>
      </c>
      <c r="B34" s="611" t="s">
        <v>526</v>
      </c>
      <c r="C34" s="612" t="s">
        <v>526</v>
      </c>
      <c r="D34" s="612" t="s">
        <v>526</v>
      </c>
      <c r="E34" s="612" t="s">
        <v>526</v>
      </c>
      <c r="F34" s="613" t="s">
        <v>526</v>
      </c>
      <c r="G34" s="612" t="s">
        <v>526</v>
      </c>
      <c r="H34" s="612" t="s">
        <v>546</v>
      </c>
    </row>
    <row r="35" spans="1:8" ht="14.4" customHeight="1" x14ac:dyDescent="0.3">
      <c r="A35" s="610" t="s">
        <v>553</v>
      </c>
      <c r="B35" s="611" t="s">
        <v>528</v>
      </c>
      <c r="C35" s="612" t="s">
        <v>529</v>
      </c>
      <c r="D35" s="612">
        <v>964988.60580851662</v>
      </c>
      <c r="E35" s="612">
        <v>938628.31989473</v>
      </c>
      <c r="F35" s="613">
        <v>0.97268331899970917</v>
      </c>
      <c r="G35" s="612">
        <v>-26360.285913786618</v>
      </c>
      <c r="H35" s="612" t="s">
        <v>2</v>
      </c>
    </row>
    <row r="36" spans="1:8" ht="14.4" customHeight="1" x14ac:dyDescent="0.3">
      <c r="A36" s="610" t="s">
        <v>553</v>
      </c>
      <c r="B36" s="611" t="s">
        <v>536</v>
      </c>
      <c r="C36" s="612" t="s">
        <v>537</v>
      </c>
      <c r="D36" s="612">
        <v>1685.2530491589741</v>
      </c>
      <c r="E36" s="612">
        <v>7917.57</v>
      </c>
      <c r="F36" s="613">
        <v>4.698149042929348</v>
      </c>
      <c r="G36" s="612">
        <v>6232.3169508410256</v>
      </c>
      <c r="H36" s="612" t="s">
        <v>2</v>
      </c>
    </row>
    <row r="37" spans="1:8" ht="14.4" customHeight="1" x14ac:dyDescent="0.3">
      <c r="A37" s="610" t="s">
        <v>553</v>
      </c>
      <c r="B37" s="611" t="s">
        <v>538</v>
      </c>
      <c r="C37" s="612" t="s">
        <v>539</v>
      </c>
      <c r="D37" s="612">
        <v>3519.2475366749527</v>
      </c>
      <c r="E37" s="612">
        <v>951.20008325334436</v>
      </c>
      <c r="F37" s="613">
        <v>0.27028507467595048</v>
      </c>
      <c r="G37" s="612">
        <v>-2568.0474534216082</v>
      </c>
      <c r="H37" s="612" t="s">
        <v>2</v>
      </c>
    </row>
    <row r="38" spans="1:8" ht="14.4" customHeight="1" x14ac:dyDescent="0.3">
      <c r="A38" s="610" t="s">
        <v>553</v>
      </c>
      <c r="B38" s="611" t="s">
        <v>6</v>
      </c>
      <c r="C38" s="612" t="s">
        <v>554</v>
      </c>
      <c r="D38" s="612">
        <v>973416.30282971018</v>
      </c>
      <c r="E38" s="612">
        <v>947497.08997798327</v>
      </c>
      <c r="F38" s="613">
        <v>0.97337294148826148</v>
      </c>
      <c r="G38" s="612">
        <v>-25919.212851726916</v>
      </c>
      <c r="H38" s="612" t="s">
        <v>545</v>
      </c>
    </row>
    <row r="39" spans="1:8" ht="14.4" customHeight="1" x14ac:dyDescent="0.3">
      <c r="A39" s="610" t="s">
        <v>526</v>
      </c>
      <c r="B39" s="611" t="s">
        <v>526</v>
      </c>
      <c r="C39" s="612" t="s">
        <v>526</v>
      </c>
      <c r="D39" s="612" t="s">
        <v>526</v>
      </c>
      <c r="E39" s="612" t="s">
        <v>526</v>
      </c>
      <c r="F39" s="613" t="s">
        <v>526</v>
      </c>
      <c r="G39" s="612" t="s">
        <v>526</v>
      </c>
      <c r="H39" s="612" t="s">
        <v>546</v>
      </c>
    </row>
    <row r="40" spans="1:8" ht="14.4" customHeight="1" x14ac:dyDescent="0.3">
      <c r="A40" s="610" t="s">
        <v>525</v>
      </c>
      <c r="B40" s="611" t="s">
        <v>6</v>
      </c>
      <c r="C40" s="612" t="s">
        <v>527</v>
      </c>
      <c r="D40" s="612">
        <v>5480578.2463399367</v>
      </c>
      <c r="E40" s="612">
        <v>5313477.1856563818</v>
      </c>
      <c r="F40" s="613">
        <v>0.96951032296726192</v>
      </c>
      <c r="G40" s="612">
        <v>-167101.06068355497</v>
      </c>
      <c r="H40" s="612" t="s">
        <v>542</v>
      </c>
    </row>
  </sheetData>
  <autoFilter ref="A3:G3"/>
  <mergeCells count="1">
    <mergeCell ref="A1:G1"/>
  </mergeCells>
  <conditionalFormatting sqref="F13 F41:F65536">
    <cfRule type="cellIs" dxfId="74" priority="19" stopIfTrue="1" operator="greaterThan">
      <formula>1</formula>
    </cfRule>
  </conditionalFormatting>
  <conditionalFormatting sqref="F4:F12">
    <cfRule type="cellIs" dxfId="73" priority="14" operator="greaterThan">
      <formula>1</formula>
    </cfRule>
  </conditionalFormatting>
  <conditionalFormatting sqref="B4:B12">
    <cfRule type="expression" dxfId="72" priority="18">
      <formula>AND(LEFT(H4,6)&lt;&gt;"mezera",H4&lt;&gt;"")</formula>
    </cfRule>
  </conditionalFormatting>
  <conditionalFormatting sqref="A4:A12">
    <cfRule type="expression" dxfId="71" priority="15">
      <formula>AND(H4&lt;&gt;"",H4&lt;&gt;"mezeraKL")</formula>
    </cfRule>
  </conditionalFormatting>
  <conditionalFormatting sqref="B4:G12">
    <cfRule type="expression" dxfId="70" priority="16">
      <formula>$H4="SumaNS"</formula>
    </cfRule>
    <cfRule type="expression" dxfId="69" priority="17">
      <formula>OR($H4="KL",$H4="SumaKL")</formula>
    </cfRule>
  </conditionalFormatting>
  <conditionalFormatting sqref="A4:G12">
    <cfRule type="expression" dxfId="68" priority="13">
      <formula>$H4&lt;&gt;""</formula>
    </cfRule>
  </conditionalFormatting>
  <conditionalFormatting sqref="G4:G12">
    <cfRule type="cellIs" dxfId="67" priority="12" operator="greaterThan">
      <formula>0</formula>
    </cfRule>
  </conditionalFormatting>
  <conditionalFormatting sqref="F4:F12">
    <cfRule type="cellIs" dxfId="66" priority="9" operator="greaterThan">
      <formula>1</formula>
    </cfRule>
  </conditionalFormatting>
  <conditionalFormatting sqref="F4:F12">
    <cfRule type="expression" dxfId="65" priority="10">
      <formula>$H4="SumaNS"</formula>
    </cfRule>
    <cfRule type="expression" dxfId="64" priority="11">
      <formula>OR($H4="KL",$H4="SumaKL")</formula>
    </cfRule>
  </conditionalFormatting>
  <conditionalFormatting sqref="F4:F12">
    <cfRule type="expression" dxfId="63" priority="8">
      <formula>$H4&lt;&gt;""</formula>
    </cfRule>
  </conditionalFormatting>
  <conditionalFormatting sqref="F14:F40">
    <cfRule type="cellIs" dxfId="62" priority="3" operator="greaterThan">
      <formula>1</formula>
    </cfRule>
  </conditionalFormatting>
  <conditionalFormatting sqref="B14:B40">
    <cfRule type="expression" dxfId="61" priority="7">
      <formula>AND(LEFT(H14,6)&lt;&gt;"mezera",H14&lt;&gt;"")</formula>
    </cfRule>
  </conditionalFormatting>
  <conditionalFormatting sqref="A14:A40">
    <cfRule type="expression" dxfId="60" priority="4">
      <formula>AND(H14&lt;&gt;"",H14&lt;&gt;"mezeraKL")</formula>
    </cfRule>
  </conditionalFormatting>
  <conditionalFormatting sqref="B14:G40">
    <cfRule type="expression" dxfId="59" priority="5">
      <formula>$H14="SumaNS"</formula>
    </cfRule>
    <cfRule type="expression" dxfId="58" priority="6">
      <formula>OR($H14="KL",$H14="SumaKL")</formula>
    </cfRule>
  </conditionalFormatting>
  <conditionalFormatting sqref="A14:G40">
    <cfRule type="expression" dxfId="57" priority="2">
      <formula>$H14&lt;&gt;""</formula>
    </cfRule>
  </conditionalFormatting>
  <conditionalFormatting sqref="G14:G40">
    <cfRule type="cellIs" dxfId="56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5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73" t="s">
        <v>267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2" spans="1:14" ht="14.4" customHeight="1" thickBot="1" x14ac:dyDescent="0.35">
      <c r="A2" s="580" t="s">
        <v>297</v>
      </c>
      <c r="B2" s="88"/>
      <c r="C2" s="338"/>
      <c r="D2" s="338"/>
      <c r="E2" s="338"/>
      <c r="F2" s="338"/>
      <c r="G2" s="338"/>
      <c r="H2" s="338"/>
      <c r="I2" s="338"/>
      <c r="J2" s="338"/>
      <c r="K2" s="338"/>
      <c r="L2" s="339"/>
      <c r="M2" s="339"/>
      <c r="N2" s="339"/>
    </row>
    <row r="3" spans="1:14" ht="14.4" customHeight="1" thickBot="1" x14ac:dyDescent="0.35">
      <c r="A3" s="88"/>
      <c r="B3" s="88"/>
      <c r="C3" s="469"/>
      <c r="D3" s="470"/>
      <c r="E3" s="470"/>
      <c r="F3" s="470"/>
      <c r="G3" s="470"/>
      <c r="H3" s="470"/>
      <c r="I3" s="470"/>
      <c r="J3" s="471" t="s">
        <v>255</v>
      </c>
      <c r="K3" s="472"/>
      <c r="L3" s="340">
        <f>IF(M3&lt;&gt;0,N3/M3,0)</f>
        <v>173.60862614350046</v>
      </c>
      <c r="M3" s="340">
        <f>SUBTOTAL(9,M5:M1048576)</f>
        <v>30606.066666666666</v>
      </c>
      <c r="N3" s="341">
        <f>SUBTOTAL(9,N5:N1048576)</f>
        <v>5313477.1856563846</v>
      </c>
    </row>
    <row r="4" spans="1:14" s="89" customFormat="1" ht="14.4" customHeight="1" thickBot="1" x14ac:dyDescent="0.35">
      <c r="A4" s="614" t="s">
        <v>7</v>
      </c>
      <c r="B4" s="615" t="s">
        <v>8</v>
      </c>
      <c r="C4" s="615" t="s">
        <v>0</v>
      </c>
      <c r="D4" s="615" t="s">
        <v>9</v>
      </c>
      <c r="E4" s="615" t="s">
        <v>10</v>
      </c>
      <c r="F4" s="615" t="s">
        <v>2</v>
      </c>
      <c r="G4" s="615" t="s">
        <v>11</v>
      </c>
      <c r="H4" s="615" t="s">
        <v>12</v>
      </c>
      <c r="I4" s="615" t="s">
        <v>13</v>
      </c>
      <c r="J4" s="616" t="s">
        <v>14</v>
      </c>
      <c r="K4" s="616" t="s">
        <v>15</v>
      </c>
      <c r="L4" s="617" t="s">
        <v>279</v>
      </c>
      <c r="M4" s="617" t="s">
        <v>16</v>
      </c>
      <c r="N4" s="618" t="s">
        <v>296</v>
      </c>
    </row>
    <row r="5" spans="1:14" ht="14.4" customHeight="1" x14ac:dyDescent="0.3">
      <c r="A5" s="619" t="s">
        <v>525</v>
      </c>
      <c r="B5" s="620" t="s">
        <v>527</v>
      </c>
      <c r="C5" s="621" t="s">
        <v>543</v>
      </c>
      <c r="D5" s="622" t="s">
        <v>544</v>
      </c>
      <c r="E5" s="621" t="s">
        <v>528</v>
      </c>
      <c r="F5" s="622" t="s">
        <v>529</v>
      </c>
      <c r="G5" s="621"/>
      <c r="H5" s="621" t="s">
        <v>555</v>
      </c>
      <c r="I5" s="621" t="s">
        <v>556</v>
      </c>
      <c r="J5" s="621" t="s">
        <v>557</v>
      </c>
      <c r="K5" s="621" t="s">
        <v>558</v>
      </c>
      <c r="L5" s="623">
        <v>61.1</v>
      </c>
      <c r="M5" s="623">
        <v>1</v>
      </c>
      <c r="N5" s="624">
        <v>61.1</v>
      </c>
    </row>
    <row r="6" spans="1:14" ht="14.4" customHeight="1" x14ac:dyDescent="0.3">
      <c r="A6" s="625" t="s">
        <v>525</v>
      </c>
      <c r="B6" s="626" t="s">
        <v>527</v>
      </c>
      <c r="C6" s="627" t="s">
        <v>543</v>
      </c>
      <c r="D6" s="628" t="s">
        <v>544</v>
      </c>
      <c r="E6" s="627" t="s">
        <v>528</v>
      </c>
      <c r="F6" s="628" t="s">
        <v>529</v>
      </c>
      <c r="G6" s="627"/>
      <c r="H6" s="627" t="s">
        <v>559</v>
      </c>
      <c r="I6" s="627" t="s">
        <v>560</v>
      </c>
      <c r="J6" s="627" t="s">
        <v>561</v>
      </c>
      <c r="K6" s="627" t="s">
        <v>562</v>
      </c>
      <c r="L6" s="629">
        <v>71.19</v>
      </c>
      <c r="M6" s="629">
        <v>1</v>
      </c>
      <c r="N6" s="630">
        <v>71.19</v>
      </c>
    </row>
    <row r="7" spans="1:14" ht="14.4" customHeight="1" x14ac:dyDescent="0.3">
      <c r="A7" s="625" t="s">
        <v>525</v>
      </c>
      <c r="B7" s="626" t="s">
        <v>527</v>
      </c>
      <c r="C7" s="627" t="s">
        <v>543</v>
      </c>
      <c r="D7" s="628" t="s">
        <v>544</v>
      </c>
      <c r="E7" s="627" t="s">
        <v>528</v>
      </c>
      <c r="F7" s="628" t="s">
        <v>529</v>
      </c>
      <c r="G7" s="627"/>
      <c r="H7" s="627" t="s">
        <v>563</v>
      </c>
      <c r="I7" s="627" t="s">
        <v>564</v>
      </c>
      <c r="J7" s="627" t="s">
        <v>565</v>
      </c>
      <c r="K7" s="627" t="s">
        <v>566</v>
      </c>
      <c r="L7" s="629">
        <v>64.48</v>
      </c>
      <c r="M7" s="629">
        <v>1</v>
      </c>
      <c r="N7" s="630">
        <v>64.48</v>
      </c>
    </row>
    <row r="8" spans="1:14" ht="14.4" customHeight="1" x14ac:dyDescent="0.3">
      <c r="A8" s="625" t="s">
        <v>525</v>
      </c>
      <c r="B8" s="626" t="s">
        <v>527</v>
      </c>
      <c r="C8" s="627" t="s">
        <v>543</v>
      </c>
      <c r="D8" s="628" t="s">
        <v>544</v>
      </c>
      <c r="E8" s="627" t="s">
        <v>528</v>
      </c>
      <c r="F8" s="628" t="s">
        <v>529</v>
      </c>
      <c r="G8" s="627"/>
      <c r="H8" s="627" t="s">
        <v>567</v>
      </c>
      <c r="I8" s="627" t="s">
        <v>568</v>
      </c>
      <c r="J8" s="627" t="s">
        <v>569</v>
      </c>
      <c r="K8" s="627"/>
      <c r="L8" s="629">
        <v>77.332497570913489</v>
      </c>
      <c r="M8" s="629">
        <v>16</v>
      </c>
      <c r="N8" s="630">
        <v>1237.3199611346158</v>
      </c>
    </row>
    <row r="9" spans="1:14" ht="14.4" customHeight="1" x14ac:dyDescent="0.3">
      <c r="A9" s="625" t="s">
        <v>525</v>
      </c>
      <c r="B9" s="626" t="s">
        <v>527</v>
      </c>
      <c r="C9" s="627" t="s">
        <v>543</v>
      </c>
      <c r="D9" s="628" t="s">
        <v>544</v>
      </c>
      <c r="E9" s="627" t="s">
        <v>528</v>
      </c>
      <c r="F9" s="628" t="s">
        <v>529</v>
      </c>
      <c r="G9" s="627" t="s">
        <v>570</v>
      </c>
      <c r="H9" s="627" t="s">
        <v>571</v>
      </c>
      <c r="I9" s="627" t="s">
        <v>571</v>
      </c>
      <c r="J9" s="627" t="s">
        <v>572</v>
      </c>
      <c r="K9" s="627" t="s">
        <v>573</v>
      </c>
      <c r="L9" s="629">
        <v>257.06418954478977</v>
      </c>
      <c r="M9" s="629">
        <v>28</v>
      </c>
      <c r="N9" s="630">
        <v>7197.7973072541135</v>
      </c>
    </row>
    <row r="10" spans="1:14" ht="14.4" customHeight="1" x14ac:dyDescent="0.3">
      <c r="A10" s="625" t="s">
        <v>525</v>
      </c>
      <c r="B10" s="626" t="s">
        <v>527</v>
      </c>
      <c r="C10" s="627" t="s">
        <v>543</v>
      </c>
      <c r="D10" s="628" t="s">
        <v>544</v>
      </c>
      <c r="E10" s="627" t="s">
        <v>528</v>
      </c>
      <c r="F10" s="628" t="s">
        <v>529</v>
      </c>
      <c r="G10" s="627" t="s">
        <v>570</v>
      </c>
      <c r="H10" s="627" t="s">
        <v>574</v>
      </c>
      <c r="I10" s="627" t="s">
        <v>574</v>
      </c>
      <c r="J10" s="627" t="s">
        <v>575</v>
      </c>
      <c r="K10" s="627" t="s">
        <v>576</v>
      </c>
      <c r="L10" s="629">
        <v>181.5890949754484</v>
      </c>
      <c r="M10" s="629">
        <v>13</v>
      </c>
      <c r="N10" s="630">
        <v>2360.6582346808291</v>
      </c>
    </row>
    <row r="11" spans="1:14" ht="14.4" customHeight="1" x14ac:dyDescent="0.3">
      <c r="A11" s="625" t="s">
        <v>525</v>
      </c>
      <c r="B11" s="626" t="s">
        <v>527</v>
      </c>
      <c r="C11" s="627" t="s">
        <v>543</v>
      </c>
      <c r="D11" s="628" t="s">
        <v>544</v>
      </c>
      <c r="E11" s="627" t="s">
        <v>528</v>
      </c>
      <c r="F11" s="628" t="s">
        <v>529</v>
      </c>
      <c r="G11" s="627" t="s">
        <v>570</v>
      </c>
      <c r="H11" s="627" t="s">
        <v>577</v>
      </c>
      <c r="I11" s="627" t="s">
        <v>577</v>
      </c>
      <c r="J11" s="627" t="s">
        <v>578</v>
      </c>
      <c r="K11" s="627" t="s">
        <v>576</v>
      </c>
      <c r="L11" s="629">
        <v>162.15</v>
      </c>
      <c r="M11" s="629">
        <v>1</v>
      </c>
      <c r="N11" s="630">
        <v>162.15</v>
      </c>
    </row>
    <row r="12" spans="1:14" ht="14.4" customHeight="1" x14ac:dyDescent="0.3">
      <c r="A12" s="625" t="s">
        <v>525</v>
      </c>
      <c r="B12" s="626" t="s">
        <v>527</v>
      </c>
      <c r="C12" s="627" t="s">
        <v>543</v>
      </c>
      <c r="D12" s="628" t="s">
        <v>544</v>
      </c>
      <c r="E12" s="627" t="s">
        <v>528</v>
      </c>
      <c r="F12" s="628" t="s">
        <v>529</v>
      </c>
      <c r="G12" s="627" t="s">
        <v>570</v>
      </c>
      <c r="H12" s="627" t="s">
        <v>579</v>
      </c>
      <c r="I12" s="627" t="s">
        <v>579</v>
      </c>
      <c r="J12" s="627" t="s">
        <v>572</v>
      </c>
      <c r="K12" s="627" t="s">
        <v>580</v>
      </c>
      <c r="L12" s="629">
        <v>148.57999999999998</v>
      </c>
      <c r="M12" s="629">
        <v>4</v>
      </c>
      <c r="N12" s="630">
        <v>594.31999999999994</v>
      </c>
    </row>
    <row r="13" spans="1:14" ht="14.4" customHeight="1" x14ac:dyDescent="0.3">
      <c r="A13" s="625" t="s">
        <v>525</v>
      </c>
      <c r="B13" s="626" t="s">
        <v>527</v>
      </c>
      <c r="C13" s="627" t="s">
        <v>543</v>
      </c>
      <c r="D13" s="628" t="s">
        <v>544</v>
      </c>
      <c r="E13" s="627" t="s">
        <v>528</v>
      </c>
      <c r="F13" s="628" t="s">
        <v>529</v>
      </c>
      <c r="G13" s="627" t="s">
        <v>570</v>
      </c>
      <c r="H13" s="627" t="s">
        <v>581</v>
      </c>
      <c r="I13" s="627" t="s">
        <v>582</v>
      </c>
      <c r="J13" s="627" t="s">
        <v>583</v>
      </c>
      <c r="K13" s="627" t="s">
        <v>584</v>
      </c>
      <c r="L13" s="629">
        <v>84.569999999999894</v>
      </c>
      <c r="M13" s="629">
        <v>1</v>
      </c>
      <c r="N13" s="630">
        <v>84.569999999999894</v>
      </c>
    </row>
    <row r="14" spans="1:14" ht="14.4" customHeight="1" x14ac:dyDescent="0.3">
      <c r="A14" s="625" t="s">
        <v>525</v>
      </c>
      <c r="B14" s="626" t="s">
        <v>527</v>
      </c>
      <c r="C14" s="627" t="s">
        <v>543</v>
      </c>
      <c r="D14" s="628" t="s">
        <v>544</v>
      </c>
      <c r="E14" s="627" t="s">
        <v>528</v>
      </c>
      <c r="F14" s="628" t="s">
        <v>529</v>
      </c>
      <c r="G14" s="627" t="s">
        <v>570</v>
      </c>
      <c r="H14" s="627" t="s">
        <v>585</v>
      </c>
      <c r="I14" s="627" t="s">
        <v>586</v>
      </c>
      <c r="J14" s="627" t="s">
        <v>587</v>
      </c>
      <c r="K14" s="627" t="s">
        <v>588</v>
      </c>
      <c r="L14" s="629">
        <v>94.43</v>
      </c>
      <c r="M14" s="629">
        <v>3</v>
      </c>
      <c r="N14" s="630">
        <v>283.29000000000002</v>
      </c>
    </row>
    <row r="15" spans="1:14" ht="14.4" customHeight="1" x14ac:dyDescent="0.3">
      <c r="A15" s="625" t="s">
        <v>525</v>
      </c>
      <c r="B15" s="626" t="s">
        <v>527</v>
      </c>
      <c r="C15" s="627" t="s">
        <v>543</v>
      </c>
      <c r="D15" s="628" t="s">
        <v>544</v>
      </c>
      <c r="E15" s="627" t="s">
        <v>528</v>
      </c>
      <c r="F15" s="628" t="s">
        <v>529</v>
      </c>
      <c r="G15" s="627" t="s">
        <v>570</v>
      </c>
      <c r="H15" s="627" t="s">
        <v>589</v>
      </c>
      <c r="I15" s="627" t="s">
        <v>590</v>
      </c>
      <c r="J15" s="627" t="s">
        <v>591</v>
      </c>
      <c r="K15" s="627" t="s">
        <v>592</v>
      </c>
      <c r="L15" s="629">
        <v>62.895021963344142</v>
      </c>
      <c r="M15" s="629">
        <v>8</v>
      </c>
      <c r="N15" s="630">
        <v>503.16017570675314</v>
      </c>
    </row>
    <row r="16" spans="1:14" ht="14.4" customHeight="1" x14ac:dyDescent="0.3">
      <c r="A16" s="625" t="s">
        <v>525</v>
      </c>
      <c r="B16" s="626" t="s">
        <v>527</v>
      </c>
      <c r="C16" s="627" t="s">
        <v>543</v>
      </c>
      <c r="D16" s="628" t="s">
        <v>544</v>
      </c>
      <c r="E16" s="627" t="s">
        <v>528</v>
      </c>
      <c r="F16" s="628" t="s">
        <v>529</v>
      </c>
      <c r="G16" s="627" t="s">
        <v>570</v>
      </c>
      <c r="H16" s="627" t="s">
        <v>593</v>
      </c>
      <c r="I16" s="627" t="s">
        <v>594</v>
      </c>
      <c r="J16" s="627" t="s">
        <v>595</v>
      </c>
      <c r="K16" s="627" t="s">
        <v>596</v>
      </c>
      <c r="L16" s="629">
        <v>42.431942355924043</v>
      </c>
      <c r="M16" s="629">
        <v>5</v>
      </c>
      <c r="N16" s="630">
        <v>212.15971177962021</v>
      </c>
    </row>
    <row r="17" spans="1:14" ht="14.4" customHeight="1" x14ac:dyDescent="0.3">
      <c r="A17" s="625" t="s">
        <v>525</v>
      </c>
      <c r="B17" s="626" t="s">
        <v>527</v>
      </c>
      <c r="C17" s="627" t="s">
        <v>543</v>
      </c>
      <c r="D17" s="628" t="s">
        <v>544</v>
      </c>
      <c r="E17" s="627" t="s">
        <v>528</v>
      </c>
      <c r="F17" s="628" t="s">
        <v>529</v>
      </c>
      <c r="G17" s="627" t="s">
        <v>570</v>
      </c>
      <c r="H17" s="627" t="s">
        <v>597</v>
      </c>
      <c r="I17" s="627" t="s">
        <v>598</v>
      </c>
      <c r="J17" s="627" t="s">
        <v>599</v>
      </c>
      <c r="K17" s="627" t="s">
        <v>600</v>
      </c>
      <c r="L17" s="629">
        <v>60.218907580557726</v>
      </c>
      <c r="M17" s="629">
        <v>18</v>
      </c>
      <c r="N17" s="630">
        <v>1083.940336450039</v>
      </c>
    </row>
    <row r="18" spans="1:14" ht="14.4" customHeight="1" x14ac:dyDescent="0.3">
      <c r="A18" s="625" t="s">
        <v>525</v>
      </c>
      <c r="B18" s="626" t="s">
        <v>527</v>
      </c>
      <c r="C18" s="627" t="s">
        <v>543</v>
      </c>
      <c r="D18" s="628" t="s">
        <v>544</v>
      </c>
      <c r="E18" s="627" t="s">
        <v>528</v>
      </c>
      <c r="F18" s="628" t="s">
        <v>529</v>
      </c>
      <c r="G18" s="627" t="s">
        <v>570</v>
      </c>
      <c r="H18" s="627" t="s">
        <v>601</v>
      </c>
      <c r="I18" s="627" t="s">
        <v>602</v>
      </c>
      <c r="J18" s="627" t="s">
        <v>599</v>
      </c>
      <c r="K18" s="627" t="s">
        <v>603</v>
      </c>
      <c r="L18" s="629">
        <v>65.298488330298511</v>
      </c>
      <c r="M18" s="629">
        <v>7</v>
      </c>
      <c r="N18" s="630">
        <v>457.08941831208955</v>
      </c>
    </row>
    <row r="19" spans="1:14" ht="14.4" customHeight="1" x14ac:dyDescent="0.3">
      <c r="A19" s="625" t="s">
        <v>525</v>
      </c>
      <c r="B19" s="626" t="s">
        <v>527</v>
      </c>
      <c r="C19" s="627" t="s">
        <v>543</v>
      </c>
      <c r="D19" s="628" t="s">
        <v>544</v>
      </c>
      <c r="E19" s="627" t="s">
        <v>528</v>
      </c>
      <c r="F19" s="628" t="s">
        <v>529</v>
      </c>
      <c r="G19" s="627" t="s">
        <v>570</v>
      </c>
      <c r="H19" s="627" t="s">
        <v>604</v>
      </c>
      <c r="I19" s="627" t="s">
        <v>605</v>
      </c>
      <c r="J19" s="627" t="s">
        <v>606</v>
      </c>
      <c r="K19" s="627" t="s">
        <v>607</v>
      </c>
      <c r="L19" s="629">
        <v>120.539447841295</v>
      </c>
      <c r="M19" s="629">
        <v>1</v>
      </c>
      <c r="N19" s="630">
        <v>120.539447841295</v>
      </c>
    </row>
    <row r="20" spans="1:14" ht="14.4" customHeight="1" x14ac:dyDescent="0.3">
      <c r="A20" s="625" t="s">
        <v>525</v>
      </c>
      <c r="B20" s="626" t="s">
        <v>527</v>
      </c>
      <c r="C20" s="627" t="s">
        <v>543</v>
      </c>
      <c r="D20" s="628" t="s">
        <v>544</v>
      </c>
      <c r="E20" s="627" t="s">
        <v>528</v>
      </c>
      <c r="F20" s="628" t="s">
        <v>529</v>
      </c>
      <c r="G20" s="627" t="s">
        <v>570</v>
      </c>
      <c r="H20" s="627" t="s">
        <v>608</v>
      </c>
      <c r="I20" s="627" t="s">
        <v>609</v>
      </c>
      <c r="J20" s="627" t="s">
        <v>610</v>
      </c>
      <c r="K20" s="627" t="s">
        <v>611</v>
      </c>
      <c r="L20" s="629">
        <v>42.061623670025284</v>
      </c>
      <c r="M20" s="629">
        <v>6</v>
      </c>
      <c r="N20" s="630">
        <v>252.3697420201517</v>
      </c>
    </row>
    <row r="21" spans="1:14" ht="14.4" customHeight="1" x14ac:dyDescent="0.3">
      <c r="A21" s="625" t="s">
        <v>525</v>
      </c>
      <c r="B21" s="626" t="s">
        <v>527</v>
      </c>
      <c r="C21" s="627" t="s">
        <v>543</v>
      </c>
      <c r="D21" s="628" t="s">
        <v>544</v>
      </c>
      <c r="E21" s="627" t="s">
        <v>528</v>
      </c>
      <c r="F21" s="628" t="s">
        <v>529</v>
      </c>
      <c r="G21" s="627" t="s">
        <v>570</v>
      </c>
      <c r="H21" s="627" t="s">
        <v>612</v>
      </c>
      <c r="I21" s="627" t="s">
        <v>613</v>
      </c>
      <c r="J21" s="627" t="s">
        <v>610</v>
      </c>
      <c r="K21" s="627" t="s">
        <v>614</v>
      </c>
      <c r="L21" s="629">
        <v>81.164391191302457</v>
      </c>
      <c r="M21" s="629">
        <v>81</v>
      </c>
      <c r="N21" s="630">
        <v>6574.315686495499</v>
      </c>
    </row>
    <row r="22" spans="1:14" ht="14.4" customHeight="1" x14ac:dyDescent="0.3">
      <c r="A22" s="625" t="s">
        <v>525</v>
      </c>
      <c r="B22" s="626" t="s">
        <v>527</v>
      </c>
      <c r="C22" s="627" t="s">
        <v>543</v>
      </c>
      <c r="D22" s="628" t="s">
        <v>544</v>
      </c>
      <c r="E22" s="627" t="s">
        <v>528</v>
      </c>
      <c r="F22" s="628" t="s">
        <v>529</v>
      </c>
      <c r="G22" s="627" t="s">
        <v>570</v>
      </c>
      <c r="H22" s="627" t="s">
        <v>615</v>
      </c>
      <c r="I22" s="627" t="s">
        <v>616</v>
      </c>
      <c r="J22" s="627" t="s">
        <v>617</v>
      </c>
      <c r="K22" s="627" t="s">
        <v>618</v>
      </c>
      <c r="L22" s="629">
        <v>61.205084508695251</v>
      </c>
      <c r="M22" s="629">
        <v>2</v>
      </c>
      <c r="N22" s="630">
        <v>122.4101690173905</v>
      </c>
    </row>
    <row r="23" spans="1:14" ht="14.4" customHeight="1" x14ac:dyDescent="0.3">
      <c r="A23" s="625" t="s">
        <v>525</v>
      </c>
      <c r="B23" s="626" t="s">
        <v>527</v>
      </c>
      <c r="C23" s="627" t="s">
        <v>543</v>
      </c>
      <c r="D23" s="628" t="s">
        <v>544</v>
      </c>
      <c r="E23" s="627" t="s">
        <v>528</v>
      </c>
      <c r="F23" s="628" t="s">
        <v>529</v>
      </c>
      <c r="G23" s="627" t="s">
        <v>570</v>
      </c>
      <c r="H23" s="627" t="s">
        <v>619</v>
      </c>
      <c r="I23" s="627" t="s">
        <v>620</v>
      </c>
      <c r="J23" s="627" t="s">
        <v>621</v>
      </c>
      <c r="K23" s="627" t="s">
        <v>622</v>
      </c>
      <c r="L23" s="629">
        <v>120.97799999999999</v>
      </c>
      <c r="M23" s="629">
        <v>5</v>
      </c>
      <c r="N23" s="630">
        <v>604.89</v>
      </c>
    </row>
    <row r="24" spans="1:14" ht="14.4" customHeight="1" x14ac:dyDescent="0.3">
      <c r="A24" s="625" t="s">
        <v>525</v>
      </c>
      <c r="B24" s="626" t="s">
        <v>527</v>
      </c>
      <c r="C24" s="627" t="s">
        <v>543</v>
      </c>
      <c r="D24" s="628" t="s">
        <v>544</v>
      </c>
      <c r="E24" s="627" t="s">
        <v>528</v>
      </c>
      <c r="F24" s="628" t="s">
        <v>529</v>
      </c>
      <c r="G24" s="627" t="s">
        <v>570</v>
      </c>
      <c r="H24" s="627" t="s">
        <v>623</v>
      </c>
      <c r="I24" s="627" t="s">
        <v>624</v>
      </c>
      <c r="J24" s="627" t="s">
        <v>625</v>
      </c>
      <c r="K24" s="627" t="s">
        <v>626</v>
      </c>
      <c r="L24" s="629">
        <v>38.1</v>
      </c>
      <c r="M24" s="629">
        <v>1</v>
      </c>
      <c r="N24" s="630">
        <v>38.1</v>
      </c>
    </row>
    <row r="25" spans="1:14" ht="14.4" customHeight="1" x14ac:dyDescent="0.3">
      <c r="A25" s="625" t="s">
        <v>525</v>
      </c>
      <c r="B25" s="626" t="s">
        <v>527</v>
      </c>
      <c r="C25" s="627" t="s">
        <v>543</v>
      </c>
      <c r="D25" s="628" t="s">
        <v>544</v>
      </c>
      <c r="E25" s="627" t="s">
        <v>528</v>
      </c>
      <c r="F25" s="628" t="s">
        <v>529</v>
      </c>
      <c r="G25" s="627" t="s">
        <v>570</v>
      </c>
      <c r="H25" s="627" t="s">
        <v>627</v>
      </c>
      <c r="I25" s="627" t="s">
        <v>628</v>
      </c>
      <c r="J25" s="627" t="s">
        <v>629</v>
      </c>
      <c r="K25" s="627" t="s">
        <v>630</v>
      </c>
      <c r="L25" s="629">
        <v>67.182804081580301</v>
      </c>
      <c r="M25" s="629">
        <v>7</v>
      </c>
      <c r="N25" s="630">
        <v>470.27962857106212</v>
      </c>
    </row>
    <row r="26" spans="1:14" ht="14.4" customHeight="1" x14ac:dyDescent="0.3">
      <c r="A26" s="625" t="s">
        <v>525</v>
      </c>
      <c r="B26" s="626" t="s">
        <v>527</v>
      </c>
      <c r="C26" s="627" t="s">
        <v>543</v>
      </c>
      <c r="D26" s="628" t="s">
        <v>544</v>
      </c>
      <c r="E26" s="627" t="s">
        <v>528</v>
      </c>
      <c r="F26" s="628" t="s">
        <v>529</v>
      </c>
      <c r="G26" s="627" t="s">
        <v>570</v>
      </c>
      <c r="H26" s="627" t="s">
        <v>631</v>
      </c>
      <c r="I26" s="627" t="s">
        <v>632</v>
      </c>
      <c r="J26" s="627" t="s">
        <v>633</v>
      </c>
      <c r="K26" s="627" t="s">
        <v>634</v>
      </c>
      <c r="L26" s="629">
        <v>60.349999054387212</v>
      </c>
      <c r="M26" s="629">
        <v>176</v>
      </c>
      <c r="N26" s="630">
        <v>10621.599833572149</v>
      </c>
    </row>
    <row r="27" spans="1:14" ht="14.4" customHeight="1" x14ac:dyDescent="0.3">
      <c r="A27" s="625" t="s">
        <v>525</v>
      </c>
      <c r="B27" s="626" t="s">
        <v>527</v>
      </c>
      <c r="C27" s="627" t="s">
        <v>543</v>
      </c>
      <c r="D27" s="628" t="s">
        <v>544</v>
      </c>
      <c r="E27" s="627" t="s">
        <v>528</v>
      </c>
      <c r="F27" s="628" t="s">
        <v>529</v>
      </c>
      <c r="G27" s="627" t="s">
        <v>570</v>
      </c>
      <c r="H27" s="627" t="s">
        <v>635</v>
      </c>
      <c r="I27" s="627" t="s">
        <v>636</v>
      </c>
      <c r="J27" s="627" t="s">
        <v>637</v>
      </c>
      <c r="K27" s="627" t="s">
        <v>638</v>
      </c>
      <c r="L27" s="629">
        <v>280.21262277249997</v>
      </c>
      <c r="M27" s="629">
        <v>8</v>
      </c>
      <c r="N27" s="630">
        <v>2241.7009821799998</v>
      </c>
    </row>
    <row r="28" spans="1:14" ht="14.4" customHeight="1" x14ac:dyDescent="0.3">
      <c r="A28" s="625" t="s">
        <v>525</v>
      </c>
      <c r="B28" s="626" t="s">
        <v>527</v>
      </c>
      <c r="C28" s="627" t="s">
        <v>543</v>
      </c>
      <c r="D28" s="628" t="s">
        <v>544</v>
      </c>
      <c r="E28" s="627" t="s">
        <v>528</v>
      </c>
      <c r="F28" s="628" t="s">
        <v>529</v>
      </c>
      <c r="G28" s="627" t="s">
        <v>570</v>
      </c>
      <c r="H28" s="627" t="s">
        <v>639</v>
      </c>
      <c r="I28" s="627" t="s">
        <v>640</v>
      </c>
      <c r="J28" s="627" t="s">
        <v>641</v>
      </c>
      <c r="K28" s="627" t="s">
        <v>642</v>
      </c>
      <c r="L28" s="629">
        <v>151.14007535733475</v>
      </c>
      <c r="M28" s="629">
        <v>4</v>
      </c>
      <c r="N28" s="630">
        <v>604.56030142933901</v>
      </c>
    </row>
    <row r="29" spans="1:14" ht="14.4" customHeight="1" x14ac:dyDescent="0.3">
      <c r="A29" s="625" t="s">
        <v>525</v>
      </c>
      <c r="B29" s="626" t="s">
        <v>527</v>
      </c>
      <c r="C29" s="627" t="s">
        <v>543</v>
      </c>
      <c r="D29" s="628" t="s">
        <v>544</v>
      </c>
      <c r="E29" s="627" t="s">
        <v>528</v>
      </c>
      <c r="F29" s="628" t="s">
        <v>529</v>
      </c>
      <c r="G29" s="627" t="s">
        <v>570</v>
      </c>
      <c r="H29" s="627" t="s">
        <v>643</v>
      </c>
      <c r="I29" s="627" t="s">
        <v>644</v>
      </c>
      <c r="J29" s="627" t="s">
        <v>645</v>
      </c>
      <c r="K29" s="627" t="s">
        <v>646</v>
      </c>
      <c r="L29" s="629">
        <v>39.689955693448894</v>
      </c>
      <c r="M29" s="629">
        <v>2</v>
      </c>
      <c r="N29" s="630">
        <v>79.379911386897788</v>
      </c>
    </row>
    <row r="30" spans="1:14" ht="14.4" customHeight="1" x14ac:dyDescent="0.3">
      <c r="A30" s="625" t="s">
        <v>525</v>
      </c>
      <c r="B30" s="626" t="s">
        <v>527</v>
      </c>
      <c r="C30" s="627" t="s">
        <v>543</v>
      </c>
      <c r="D30" s="628" t="s">
        <v>544</v>
      </c>
      <c r="E30" s="627" t="s">
        <v>528</v>
      </c>
      <c r="F30" s="628" t="s">
        <v>529</v>
      </c>
      <c r="G30" s="627" t="s">
        <v>570</v>
      </c>
      <c r="H30" s="627" t="s">
        <v>647</v>
      </c>
      <c r="I30" s="627" t="s">
        <v>648</v>
      </c>
      <c r="J30" s="627" t="s">
        <v>649</v>
      </c>
      <c r="K30" s="627" t="s">
        <v>650</v>
      </c>
      <c r="L30" s="629">
        <v>194.05</v>
      </c>
      <c r="M30" s="629">
        <v>2</v>
      </c>
      <c r="N30" s="630">
        <v>388.1</v>
      </c>
    </row>
    <row r="31" spans="1:14" ht="14.4" customHeight="1" x14ac:dyDescent="0.3">
      <c r="A31" s="625" t="s">
        <v>525</v>
      </c>
      <c r="B31" s="626" t="s">
        <v>527</v>
      </c>
      <c r="C31" s="627" t="s">
        <v>543</v>
      </c>
      <c r="D31" s="628" t="s">
        <v>544</v>
      </c>
      <c r="E31" s="627" t="s">
        <v>528</v>
      </c>
      <c r="F31" s="628" t="s">
        <v>529</v>
      </c>
      <c r="G31" s="627" t="s">
        <v>570</v>
      </c>
      <c r="H31" s="627" t="s">
        <v>651</v>
      </c>
      <c r="I31" s="627" t="s">
        <v>651</v>
      </c>
      <c r="J31" s="627" t="s">
        <v>652</v>
      </c>
      <c r="K31" s="627" t="s">
        <v>653</v>
      </c>
      <c r="L31" s="629">
        <v>38.092452907488415</v>
      </c>
      <c r="M31" s="629">
        <v>68</v>
      </c>
      <c r="N31" s="630">
        <v>2590.2867977092124</v>
      </c>
    </row>
    <row r="32" spans="1:14" ht="14.4" customHeight="1" x14ac:dyDescent="0.3">
      <c r="A32" s="625" t="s">
        <v>525</v>
      </c>
      <c r="B32" s="626" t="s">
        <v>527</v>
      </c>
      <c r="C32" s="627" t="s">
        <v>543</v>
      </c>
      <c r="D32" s="628" t="s">
        <v>544</v>
      </c>
      <c r="E32" s="627" t="s">
        <v>528</v>
      </c>
      <c r="F32" s="628" t="s">
        <v>529</v>
      </c>
      <c r="G32" s="627" t="s">
        <v>570</v>
      </c>
      <c r="H32" s="627" t="s">
        <v>654</v>
      </c>
      <c r="I32" s="627" t="s">
        <v>655</v>
      </c>
      <c r="J32" s="627" t="s">
        <v>656</v>
      </c>
      <c r="K32" s="627" t="s">
        <v>657</v>
      </c>
      <c r="L32" s="629">
        <v>264.56107086145056</v>
      </c>
      <c r="M32" s="629">
        <v>18</v>
      </c>
      <c r="N32" s="630">
        <v>4762.0992755061097</v>
      </c>
    </row>
    <row r="33" spans="1:14" ht="14.4" customHeight="1" x14ac:dyDescent="0.3">
      <c r="A33" s="625" t="s">
        <v>525</v>
      </c>
      <c r="B33" s="626" t="s">
        <v>527</v>
      </c>
      <c r="C33" s="627" t="s">
        <v>543</v>
      </c>
      <c r="D33" s="628" t="s">
        <v>544</v>
      </c>
      <c r="E33" s="627" t="s">
        <v>528</v>
      </c>
      <c r="F33" s="628" t="s">
        <v>529</v>
      </c>
      <c r="G33" s="627" t="s">
        <v>570</v>
      </c>
      <c r="H33" s="627" t="s">
        <v>658</v>
      </c>
      <c r="I33" s="627" t="s">
        <v>659</v>
      </c>
      <c r="J33" s="627" t="s">
        <v>660</v>
      </c>
      <c r="K33" s="627" t="s">
        <v>653</v>
      </c>
      <c r="L33" s="629">
        <v>27.794999999999998</v>
      </c>
      <c r="M33" s="629">
        <v>12</v>
      </c>
      <c r="N33" s="630">
        <v>333.53999999999996</v>
      </c>
    </row>
    <row r="34" spans="1:14" ht="14.4" customHeight="1" x14ac:dyDescent="0.3">
      <c r="A34" s="625" t="s">
        <v>525</v>
      </c>
      <c r="B34" s="626" t="s">
        <v>527</v>
      </c>
      <c r="C34" s="627" t="s">
        <v>543</v>
      </c>
      <c r="D34" s="628" t="s">
        <v>544</v>
      </c>
      <c r="E34" s="627" t="s">
        <v>528</v>
      </c>
      <c r="F34" s="628" t="s">
        <v>529</v>
      </c>
      <c r="G34" s="627" t="s">
        <v>570</v>
      </c>
      <c r="H34" s="627" t="s">
        <v>661</v>
      </c>
      <c r="I34" s="627" t="s">
        <v>662</v>
      </c>
      <c r="J34" s="627" t="s">
        <v>663</v>
      </c>
      <c r="K34" s="627" t="s">
        <v>664</v>
      </c>
      <c r="L34" s="629">
        <v>341.23107746210025</v>
      </c>
      <c r="M34" s="629">
        <v>7</v>
      </c>
      <c r="N34" s="630">
        <v>2388.6175422347019</v>
      </c>
    </row>
    <row r="35" spans="1:14" ht="14.4" customHeight="1" x14ac:dyDescent="0.3">
      <c r="A35" s="625" t="s">
        <v>525</v>
      </c>
      <c r="B35" s="626" t="s">
        <v>527</v>
      </c>
      <c r="C35" s="627" t="s">
        <v>543</v>
      </c>
      <c r="D35" s="628" t="s">
        <v>544</v>
      </c>
      <c r="E35" s="627" t="s">
        <v>528</v>
      </c>
      <c r="F35" s="628" t="s">
        <v>529</v>
      </c>
      <c r="G35" s="627" t="s">
        <v>570</v>
      </c>
      <c r="H35" s="627" t="s">
        <v>665</v>
      </c>
      <c r="I35" s="627" t="s">
        <v>666</v>
      </c>
      <c r="J35" s="627" t="s">
        <v>667</v>
      </c>
      <c r="K35" s="627" t="s">
        <v>668</v>
      </c>
      <c r="L35" s="629">
        <v>76.92</v>
      </c>
      <c r="M35" s="629">
        <v>1</v>
      </c>
      <c r="N35" s="630">
        <v>76.92</v>
      </c>
    </row>
    <row r="36" spans="1:14" ht="14.4" customHeight="1" x14ac:dyDescent="0.3">
      <c r="A36" s="625" t="s">
        <v>525</v>
      </c>
      <c r="B36" s="626" t="s">
        <v>527</v>
      </c>
      <c r="C36" s="627" t="s">
        <v>543</v>
      </c>
      <c r="D36" s="628" t="s">
        <v>544</v>
      </c>
      <c r="E36" s="627" t="s">
        <v>528</v>
      </c>
      <c r="F36" s="628" t="s">
        <v>529</v>
      </c>
      <c r="G36" s="627" t="s">
        <v>570</v>
      </c>
      <c r="H36" s="627" t="s">
        <v>669</v>
      </c>
      <c r="I36" s="627" t="s">
        <v>670</v>
      </c>
      <c r="J36" s="627" t="s">
        <v>671</v>
      </c>
      <c r="K36" s="627" t="s">
        <v>672</v>
      </c>
      <c r="L36" s="629">
        <v>45.665500000000002</v>
      </c>
      <c r="M36" s="629">
        <v>2</v>
      </c>
      <c r="N36" s="630">
        <v>91.331000000000003</v>
      </c>
    </row>
    <row r="37" spans="1:14" ht="14.4" customHeight="1" x14ac:dyDescent="0.3">
      <c r="A37" s="625" t="s">
        <v>525</v>
      </c>
      <c r="B37" s="626" t="s">
        <v>527</v>
      </c>
      <c r="C37" s="627" t="s">
        <v>543</v>
      </c>
      <c r="D37" s="628" t="s">
        <v>544</v>
      </c>
      <c r="E37" s="627" t="s">
        <v>528</v>
      </c>
      <c r="F37" s="628" t="s">
        <v>529</v>
      </c>
      <c r="G37" s="627" t="s">
        <v>570</v>
      </c>
      <c r="H37" s="627" t="s">
        <v>673</v>
      </c>
      <c r="I37" s="627" t="s">
        <v>674</v>
      </c>
      <c r="J37" s="627" t="s">
        <v>675</v>
      </c>
      <c r="K37" s="627" t="s">
        <v>676</v>
      </c>
      <c r="L37" s="629">
        <v>259.44</v>
      </c>
      <c r="M37" s="629">
        <v>2</v>
      </c>
      <c r="N37" s="630">
        <v>518.88</v>
      </c>
    </row>
    <row r="38" spans="1:14" ht="14.4" customHeight="1" x14ac:dyDescent="0.3">
      <c r="A38" s="625" t="s">
        <v>525</v>
      </c>
      <c r="B38" s="626" t="s">
        <v>527</v>
      </c>
      <c r="C38" s="627" t="s">
        <v>543</v>
      </c>
      <c r="D38" s="628" t="s">
        <v>544</v>
      </c>
      <c r="E38" s="627" t="s">
        <v>528</v>
      </c>
      <c r="F38" s="628" t="s">
        <v>529</v>
      </c>
      <c r="G38" s="627" t="s">
        <v>570</v>
      </c>
      <c r="H38" s="627" t="s">
        <v>677</v>
      </c>
      <c r="I38" s="627" t="s">
        <v>678</v>
      </c>
      <c r="J38" s="627" t="s">
        <v>679</v>
      </c>
      <c r="K38" s="627" t="s">
        <v>680</v>
      </c>
      <c r="L38" s="629">
        <v>225.56959887136699</v>
      </c>
      <c r="M38" s="629">
        <v>1</v>
      </c>
      <c r="N38" s="630">
        <v>225.56959887136699</v>
      </c>
    </row>
    <row r="39" spans="1:14" ht="14.4" customHeight="1" x14ac:dyDescent="0.3">
      <c r="A39" s="625" t="s">
        <v>525</v>
      </c>
      <c r="B39" s="626" t="s">
        <v>527</v>
      </c>
      <c r="C39" s="627" t="s">
        <v>543</v>
      </c>
      <c r="D39" s="628" t="s">
        <v>544</v>
      </c>
      <c r="E39" s="627" t="s">
        <v>528</v>
      </c>
      <c r="F39" s="628" t="s">
        <v>529</v>
      </c>
      <c r="G39" s="627" t="s">
        <v>570</v>
      </c>
      <c r="H39" s="627" t="s">
        <v>681</v>
      </c>
      <c r="I39" s="627" t="s">
        <v>682</v>
      </c>
      <c r="J39" s="627" t="s">
        <v>633</v>
      </c>
      <c r="K39" s="627" t="s">
        <v>683</v>
      </c>
      <c r="L39" s="629">
        <v>22.717192891512237</v>
      </c>
      <c r="M39" s="629">
        <v>231</v>
      </c>
      <c r="N39" s="630">
        <v>5247.6715579393267</v>
      </c>
    </row>
    <row r="40" spans="1:14" ht="14.4" customHeight="1" x14ac:dyDescent="0.3">
      <c r="A40" s="625" t="s">
        <v>525</v>
      </c>
      <c r="B40" s="626" t="s">
        <v>527</v>
      </c>
      <c r="C40" s="627" t="s">
        <v>543</v>
      </c>
      <c r="D40" s="628" t="s">
        <v>544</v>
      </c>
      <c r="E40" s="627" t="s">
        <v>528</v>
      </c>
      <c r="F40" s="628" t="s">
        <v>529</v>
      </c>
      <c r="G40" s="627" t="s">
        <v>570</v>
      </c>
      <c r="H40" s="627" t="s">
        <v>684</v>
      </c>
      <c r="I40" s="627" t="s">
        <v>685</v>
      </c>
      <c r="J40" s="627" t="s">
        <v>686</v>
      </c>
      <c r="K40" s="627"/>
      <c r="L40" s="629">
        <v>102.88913884704399</v>
      </c>
      <c r="M40" s="629">
        <v>1</v>
      </c>
      <c r="N40" s="630">
        <v>102.88913884704399</v>
      </c>
    </row>
    <row r="41" spans="1:14" ht="14.4" customHeight="1" x14ac:dyDescent="0.3">
      <c r="A41" s="625" t="s">
        <v>525</v>
      </c>
      <c r="B41" s="626" t="s">
        <v>527</v>
      </c>
      <c r="C41" s="627" t="s">
        <v>543</v>
      </c>
      <c r="D41" s="628" t="s">
        <v>544</v>
      </c>
      <c r="E41" s="627" t="s">
        <v>528</v>
      </c>
      <c r="F41" s="628" t="s">
        <v>529</v>
      </c>
      <c r="G41" s="627" t="s">
        <v>570</v>
      </c>
      <c r="H41" s="627" t="s">
        <v>687</v>
      </c>
      <c r="I41" s="627" t="s">
        <v>688</v>
      </c>
      <c r="J41" s="627" t="s">
        <v>689</v>
      </c>
      <c r="K41" s="627" t="s">
        <v>690</v>
      </c>
      <c r="L41" s="629">
        <v>58.183073485145968</v>
      </c>
      <c r="M41" s="629">
        <v>3</v>
      </c>
      <c r="N41" s="630">
        <v>174.5492204554379</v>
      </c>
    </row>
    <row r="42" spans="1:14" ht="14.4" customHeight="1" x14ac:dyDescent="0.3">
      <c r="A42" s="625" t="s">
        <v>525</v>
      </c>
      <c r="B42" s="626" t="s">
        <v>527</v>
      </c>
      <c r="C42" s="627" t="s">
        <v>543</v>
      </c>
      <c r="D42" s="628" t="s">
        <v>544</v>
      </c>
      <c r="E42" s="627" t="s">
        <v>528</v>
      </c>
      <c r="F42" s="628" t="s">
        <v>529</v>
      </c>
      <c r="G42" s="627" t="s">
        <v>570</v>
      </c>
      <c r="H42" s="627" t="s">
        <v>691</v>
      </c>
      <c r="I42" s="627" t="s">
        <v>692</v>
      </c>
      <c r="J42" s="627" t="s">
        <v>693</v>
      </c>
      <c r="K42" s="627" t="s">
        <v>694</v>
      </c>
      <c r="L42" s="629">
        <v>70.663337798756103</v>
      </c>
      <c r="M42" s="629">
        <v>3</v>
      </c>
      <c r="N42" s="630">
        <v>211.9900133962683</v>
      </c>
    </row>
    <row r="43" spans="1:14" ht="14.4" customHeight="1" x14ac:dyDescent="0.3">
      <c r="A43" s="625" t="s">
        <v>525</v>
      </c>
      <c r="B43" s="626" t="s">
        <v>527</v>
      </c>
      <c r="C43" s="627" t="s">
        <v>543</v>
      </c>
      <c r="D43" s="628" t="s">
        <v>544</v>
      </c>
      <c r="E43" s="627" t="s">
        <v>528</v>
      </c>
      <c r="F43" s="628" t="s">
        <v>529</v>
      </c>
      <c r="G43" s="627" t="s">
        <v>570</v>
      </c>
      <c r="H43" s="627" t="s">
        <v>695</v>
      </c>
      <c r="I43" s="627" t="s">
        <v>696</v>
      </c>
      <c r="J43" s="627" t="s">
        <v>697</v>
      </c>
      <c r="K43" s="627" t="s">
        <v>698</v>
      </c>
      <c r="L43" s="629">
        <v>68.275000000000006</v>
      </c>
      <c r="M43" s="629">
        <v>2</v>
      </c>
      <c r="N43" s="630">
        <v>136.55000000000001</v>
      </c>
    </row>
    <row r="44" spans="1:14" ht="14.4" customHeight="1" x14ac:dyDescent="0.3">
      <c r="A44" s="625" t="s">
        <v>525</v>
      </c>
      <c r="B44" s="626" t="s">
        <v>527</v>
      </c>
      <c r="C44" s="627" t="s">
        <v>543</v>
      </c>
      <c r="D44" s="628" t="s">
        <v>544</v>
      </c>
      <c r="E44" s="627" t="s">
        <v>528</v>
      </c>
      <c r="F44" s="628" t="s">
        <v>529</v>
      </c>
      <c r="G44" s="627" t="s">
        <v>570</v>
      </c>
      <c r="H44" s="627" t="s">
        <v>699</v>
      </c>
      <c r="I44" s="627" t="s">
        <v>700</v>
      </c>
      <c r="J44" s="627" t="s">
        <v>701</v>
      </c>
      <c r="K44" s="627" t="s">
        <v>702</v>
      </c>
      <c r="L44" s="629">
        <v>75.239873887826533</v>
      </c>
      <c r="M44" s="629">
        <v>3</v>
      </c>
      <c r="N44" s="630">
        <v>225.71962166347959</v>
      </c>
    </row>
    <row r="45" spans="1:14" ht="14.4" customHeight="1" x14ac:dyDescent="0.3">
      <c r="A45" s="625" t="s">
        <v>525</v>
      </c>
      <c r="B45" s="626" t="s">
        <v>527</v>
      </c>
      <c r="C45" s="627" t="s">
        <v>543</v>
      </c>
      <c r="D45" s="628" t="s">
        <v>544</v>
      </c>
      <c r="E45" s="627" t="s">
        <v>528</v>
      </c>
      <c r="F45" s="628" t="s">
        <v>529</v>
      </c>
      <c r="G45" s="627" t="s">
        <v>570</v>
      </c>
      <c r="H45" s="627" t="s">
        <v>703</v>
      </c>
      <c r="I45" s="627" t="s">
        <v>704</v>
      </c>
      <c r="J45" s="627" t="s">
        <v>705</v>
      </c>
      <c r="K45" s="627" t="s">
        <v>706</v>
      </c>
      <c r="L45" s="629">
        <v>116.89894473115</v>
      </c>
      <c r="M45" s="629">
        <v>1</v>
      </c>
      <c r="N45" s="630">
        <v>116.89894473115</v>
      </c>
    </row>
    <row r="46" spans="1:14" ht="14.4" customHeight="1" x14ac:dyDescent="0.3">
      <c r="A46" s="625" t="s">
        <v>525</v>
      </c>
      <c r="B46" s="626" t="s">
        <v>527</v>
      </c>
      <c r="C46" s="627" t="s">
        <v>543</v>
      </c>
      <c r="D46" s="628" t="s">
        <v>544</v>
      </c>
      <c r="E46" s="627" t="s">
        <v>528</v>
      </c>
      <c r="F46" s="628" t="s">
        <v>529</v>
      </c>
      <c r="G46" s="627" t="s">
        <v>570</v>
      </c>
      <c r="H46" s="627" t="s">
        <v>707</v>
      </c>
      <c r="I46" s="627" t="s">
        <v>708</v>
      </c>
      <c r="J46" s="627" t="s">
        <v>709</v>
      </c>
      <c r="K46" s="627" t="s">
        <v>710</v>
      </c>
      <c r="L46" s="629">
        <v>22.3</v>
      </c>
      <c r="M46" s="629">
        <v>1</v>
      </c>
      <c r="N46" s="630">
        <v>22.3</v>
      </c>
    </row>
    <row r="47" spans="1:14" ht="14.4" customHeight="1" x14ac:dyDescent="0.3">
      <c r="A47" s="625" t="s">
        <v>525</v>
      </c>
      <c r="B47" s="626" t="s">
        <v>527</v>
      </c>
      <c r="C47" s="627" t="s">
        <v>543</v>
      </c>
      <c r="D47" s="628" t="s">
        <v>544</v>
      </c>
      <c r="E47" s="627" t="s">
        <v>528</v>
      </c>
      <c r="F47" s="628" t="s">
        <v>529</v>
      </c>
      <c r="G47" s="627" t="s">
        <v>570</v>
      </c>
      <c r="H47" s="627" t="s">
        <v>711</v>
      </c>
      <c r="I47" s="627" t="s">
        <v>712</v>
      </c>
      <c r="J47" s="627" t="s">
        <v>713</v>
      </c>
      <c r="K47" s="627" t="s">
        <v>714</v>
      </c>
      <c r="L47" s="629">
        <v>63.384034540672417</v>
      </c>
      <c r="M47" s="629">
        <v>20</v>
      </c>
      <c r="N47" s="630">
        <v>1267.6806908134483</v>
      </c>
    </row>
    <row r="48" spans="1:14" ht="14.4" customHeight="1" x14ac:dyDescent="0.3">
      <c r="A48" s="625" t="s">
        <v>525</v>
      </c>
      <c r="B48" s="626" t="s">
        <v>527</v>
      </c>
      <c r="C48" s="627" t="s">
        <v>543</v>
      </c>
      <c r="D48" s="628" t="s">
        <v>544</v>
      </c>
      <c r="E48" s="627" t="s">
        <v>528</v>
      </c>
      <c r="F48" s="628" t="s">
        <v>529</v>
      </c>
      <c r="G48" s="627" t="s">
        <v>570</v>
      </c>
      <c r="H48" s="627" t="s">
        <v>715</v>
      </c>
      <c r="I48" s="627" t="s">
        <v>716</v>
      </c>
      <c r="J48" s="627" t="s">
        <v>717</v>
      </c>
      <c r="K48" s="627" t="s">
        <v>718</v>
      </c>
      <c r="L48" s="629">
        <v>143.78024166472699</v>
      </c>
      <c r="M48" s="629">
        <v>1</v>
      </c>
      <c r="N48" s="630">
        <v>143.78024166472699</v>
      </c>
    </row>
    <row r="49" spans="1:14" ht="14.4" customHeight="1" x14ac:dyDescent="0.3">
      <c r="A49" s="625" t="s">
        <v>525</v>
      </c>
      <c r="B49" s="626" t="s">
        <v>527</v>
      </c>
      <c r="C49" s="627" t="s">
        <v>543</v>
      </c>
      <c r="D49" s="628" t="s">
        <v>544</v>
      </c>
      <c r="E49" s="627" t="s">
        <v>528</v>
      </c>
      <c r="F49" s="628" t="s">
        <v>529</v>
      </c>
      <c r="G49" s="627" t="s">
        <v>570</v>
      </c>
      <c r="H49" s="627" t="s">
        <v>719</v>
      </c>
      <c r="I49" s="627" t="s">
        <v>720</v>
      </c>
      <c r="J49" s="627" t="s">
        <v>721</v>
      </c>
      <c r="K49" s="627" t="s">
        <v>722</v>
      </c>
      <c r="L49" s="629">
        <v>119.79595947837879</v>
      </c>
      <c r="M49" s="629">
        <v>5</v>
      </c>
      <c r="N49" s="630">
        <v>598.97979739189395</v>
      </c>
    </row>
    <row r="50" spans="1:14" ht="14.4" customHeight="1" x14ac:dyDescent="0.3">
      <c r="A50" s="625" t="s">
        <v>525</v>
      </c>
      <c r="B50" s="626" t="s">
        <v>527</v>
      </c>
      <c r="C50" s="627" t="s">
        <v>543</v>
      </c>
      <c r="D50" s="628" t="s">
        <v>544</v>
      </c>
      <c r="E50" s="627" t="s">
        <v>528</v>
      </c>
      <c r="F50" s="628" t="s">
        <v>529</v>
      </c>
      <c r="G50" s="627" t="s">
        <v>570</v>
      </c>
      <c r="H50" s="627" t="s">
        <v>723</v>
      </c>
      <c r="I50" s="627" t="s">
        <v>724</v>
      </c>
      <c r="J50" s="627" t="s">
        <v>725</v>
      </c>
      <c r="K50" s="627" t="s">
        <v>726</v>
      </c>
      <c r="L50" s="629">
        <v>46.772515072688357</v>
      </c>
      <c r="M50" s="629">
        <v>12</v>
      </c>
      <c r="N50" s="630">
        <v>561.27018087226031</v>
      </c>
    </row>
    <row r="51" spans="1:14" ht="14.4" customHeight="1" x14ac:dyDescent="0.3">
      <c r="A51" s="625" t="s">
        <v>525</v>
      </c>
      <c r="B51" s="626" t="s">
        <v>527</v>
      </c>
      <c r="C51" s="627" t="s">
        <v>543</v>
      </c>
      <c r="D51" s="628" t="s">
        <v>544</v>
      </c>
      <c r="E51" s="627" t="s">
        <v>528</v>
      </c>
      <c r="F51" s="628" t="s">
        <v>529</v>
      </c>
      <c r="G51" s="627" t="s">
        <v>570</v>
      </c>
      <c r="H51" s="627" t="s">
        <v>727</v>
      </c>
      <c r="I51" s="627" t="s">
        <v>728</v>
      </c>
      <c r="J51" s="627" t="s">
        <v>729</v>
      </c>
      <c r="K51" s="627" t="s">
        <v>730</v>
      </c>
      <c r="L51" s="629">
        <v>38.840000000000003</v>
      </c>
      <c r="M51" s="629">
        <v>2</v>
      </c>
      <c r="N51" s="630">
        <v>77.680000000000007</v>
      </c>
    </row>
    <row r="52" spans="1:14" ht="14.4" customHeight="1" x14ac:dyDescent="0.3">
      <c r="A52" s="625" t="s">
        <v>525</v>
      </c>
      <c r="B52" s="626" t="s">
        <v>527</v>
      </c>
      <c r="C52" s="627" t="s">
        <v>543</v>
      </c>
      <c r="D52" s="628" t="s">
        <v>544</v>
      </c>
      <c r="E52" s="627" t="s">
        <v>528</v>
      </c>
      <c r="F52" s="628" t="s">
        <v>529</v>
      </c>
      <c r="G52" s="627" t="s">
        <v>570</v>
      </c>
      <c r="H52" s="627" t="s">
        <v>731</v>
      </c>
      <c r="I52" s="627" t="s">
        <v>732</v>
      </c>
      <c r="J52" s="627" t="s">
        <v>733</v>
      </c>
      <c r="K52" s="627" t="s">
        <v>734</v>
      </c>
      <c r="L52" s="629">
        <v>50.32</v>
      </c>
      <c r="M52" s="629">
        <v>1</v>
      </c>
      <c r="N52" s="630">
        <v>50.32</v>
      </c>
    </row>
    <row r="53" spans="1:14" ht="14.4" customHeight="1" x14ac:dyDescent="0.3">
      <c r="A53" s="625" t="s">
        <v>525</v>
      </c>
      <c r="B53" s="626" t="s">
        <v>527</v>
      </c>
      <c r="C53" s="627" t="s">
        <v>543</v>
      </c>
      <c r="D53" s="628" t="s">
        <v>544</v>
      </c>
      <c r="E53" s="627" t="s">
        <v>528</v>
      </c>
      <c r="F53" s="628" t="s">
        <v>529</v>
      </c>
      <c r="G53" s="627" t="s">
        <v>570</v>
      </c>
      <c r="H53" s="627" t="s">
        <v>735</v>
      </c>
      <c r="I53" s="627" t="s">
        <v>736</v>
      </c>
      <c r="J53" s="627" t="s">
        <v>737</v>
      </c>
      <c r="K53" s="627" t="s">
        <v>738</v>
      </c>
      <c r="L53" s="629">
        <v>160.22</v>
      </c>
      <c r="M53" s="629">
        <v>1</v>
      </c>
      <c r="N53" s="630">
        <v>160.22</v>
      </c>
    </row>
    <row r="54" spans="1:14" ht="14.4" customHeight="1" x14ac:dyDescent="0.3">
      <c r="A54" s="625" t="s">
        <v>525</v>
      </c>
      <c r="B54" s="626" t="s">
        <v>527</v>
      </c>
      <c r="C54" s="627" t="s">
        <v>543</v>
      </c>
      <c r="D54" s="628" t="s">
        <v>544</v>
      </c>
      <c r="E54" s="627" t="s">
        <v>528</v>
      </c>
      <c r="F54" s="628" t="s">
        <v>529</v>
      </c>
      <c r="G54" s="627" t="s">
        <v>570</v>
      </c>
      <c r="H54" s="627" t="s">
        <v>739</v>
      </c>
      <c r="I54" s="627" t="s">
        <v>740</v>
      </c>
      <c r="J54" s="627" t="s">
        <v>741</v>
      </c>
      <c r="K54" s="627" t="s">
        <v>742</v>
      </c>
      <c r="L54" s="629">
        <v>117.19982156610168</v>
      </c>
      <c r="M54" s="629">
        <v>3</v>
      </c>
      <c r="N54" s="630">
        <v>351.59946469830504</v>
      </c>
    </row>
    <row r="55" spans="1:14" ht="14.4" customHeight="1" x14ac:dyDescent="0.3">
      <c r="A55" s="625" t="s">
        <v>525</v>
      </c>
      <c r="B55" s="626" t="s">
        <v>527</v>
      </c>
      <c r="C55" s="627" t="s">
        <v>543</v>
      </c>
      <c r="D55" s="628" t="s">
        <v>544</v>
      </c>
      <c r="E55" s="627" t="s">
        <v>528</v>
      </c>
      <c r="F55" s="628" t="s">
        <v>529</v>
      </c>
      <c r="G55" s="627" t="s">
        <v>570</v>
      </c>
      <c r="H55" s="627" t="s">
        <v>743</v>
      </c>
      <c r="I55" s="627" t="s">
        <v>744</v>
      </c>
      <c r="J55" s="627" t="s">
        <v>745</v>
      </c>
      <c r="K55" s="627" t="s">
        <v>746</v>
      </c>
      <c r="L55" s="629">
        <v>27.4701862798386</v>
      </c>
      <c r="M55" s="629">
        <v>1</v>
      </c>
      <c r="N55" s="630">
        <v>27.4701862798386</v>
      </c>
    </row>
    <row r="56" spans="1:14" ht="14.4" customHeight="1" x14ac:dyDescent="0.3">
      <c r="A56" s="625" t="s">
        <v>525</v>
      </c>
      <c r="B56" s="626" t="s">
        <v>527</v>
      </c>
      <c r="C56" s="627" t="s">
        <v>543</v>
      </c>
      <c r="D56" s="628" t="s">
        <v>544</v>
      </c>
      <c r="E56" s="627" t="s">
        <v>528</v>
      </c>
      <c r="F56" s="628" t="s">
        <v>529</v>
      </c>
      <c r="G56" s="627" t="s">
        <v>570</v>
      </c>
      <c r="H56" s="627" t="s">
        <v>747</v>
      </c>
      <c r="I56" s="627" t="s">
        <v>748</v>
      </c>
      <c r="J56" s="627" t="s">
        <v>749</v>
      </c>
      <c r="K56" s="627"/>
      <c r="L56" s="629">
        <v>97.320168459368347</v>
      </c>
      <c r="M56" s="629">
        <v>2</v>
      </c>
      <c r="N56" s="630">
        <v>194.64033691873669</v>
      </c>
    </row>
    <row r="57" spans="1:14" ht="14.4" customHeight="1" x14ac:dyDescent="0.3">
      <c r="A57" s="625" t="s">
        <v>525</v>
      </c>
      <c r="B57" s="626" t="s">
        <v>527</v>
      </c>
      <c r="C57" s="627" t="s">
        <v>543</v>
      </c>
      <c r="D57" s="628" t="s">
        <v>544</v>
      </c>
      <c r="E57" s="627" t="s">
        <v>528</v>
      </c>
      <c r="F57" s="628" t="s">
        <v>529</v>
      </c>
      <c r="G57" s="627" t="s">
        <v>570</v>
      </c>
      <c r="H57" s="627" t="s">
        <v>750</v>
      </c>
      <c r="I57" s="627" t="s">
        <v>748</v>
      </c>
      <c r="J57" s="627" t="s">
        <v>751</v>
      </c>
      <c r="K57" s="627"/>
      <c r="L57" s="629">
        <v>41.45</v>
      </c>
      <c r="M57" s="629">
        <v>2</v>
      </c>
      <c r="N57" s="630">
        <v>82.9</v>
      </c>
    </row>
    <row r="58" spans="1:14" ht="14.4" customHeight="1" x14ac:dyDescent="0.3">
      <c r="A58" s="625" t="s">
        <v>525</v>
      </c>
      <c r="B58" s="626" t="s">
        <v>527</v>
      </c>
      <c r="C58" s="627" t="s">
        <v>543</v>
      </c>
      <c r="D58" s="628" t="s">
        <v>544</v>
      </c>
      <c r="E58" s="627" t="s">
        <v>528</v>
      </c>
      <c r="F58" s="628" t="s">
        <v>529</v>
      </c>
      <c r="G58" s="627" t="s">
        <v>570</v>
      </c>
      <c r="H58" s="627" t="s">
        <v>752</v>
      </c>
      <c r="I58" s="627" t="s">
        <v>748</v>
      </c>
      <c r="J58" s="627" t="s">
        <v>753</v>
      </c>
      <c r="K58" s="627"/>
      <c r="L58" s="629">
        <v>147.5</v>
      </c>
      <c r="M58" s="629">
        <v>1</v>
      </c>
      <c r="N58" s="630">
        <v>147.5</v>
      </c>
    </row>
    <row r="59" spans="1:14" ht="14.4" customHeight="1" x14ac:dyDescent="0.3">
      <c r="A59" s="625" t="s">
        <v>525</v>
      </c>
      <c r="B59" s="626" t="s">
        <v>527</v>
      </c>
      <c r="C59" s="627" t="s">
        <v>543</v>
      </c>
      <c r="D59" s="628" t="s">
        <v>544</v>
      </c>
      <c r="E59" s="627" t="s">
        <v>528</v>
      </c>
      <c r="F59" s="628" t="s">
        <v>529</v>
      </c>
      <c r="G59" s="627" t="s">
        <v>570</v>
      </c>
      <c r="H59" s="627" t="s">
        <v>754</v>
      </c>
      <c r="I59" s="627" t="s">
        <v>748</v>
      </c>
      <c r="J59" s="627" t="s">
        <v>755</v>
      </c>
      <c r="K59" s="627"/>
      <c r="L59" s="629">
        <v>98.131</v>
      </c>
      <c r="M59" s="629">
        <v>1</v>
      </c>
      <c r="N59" s="630">
        <v>98.131</v>
      </c>
    </row>
    <row r="60" spans="1:14" ht="14.4" customHeight="1" x14ac:dyDescent="0.3">
      <c r="A60" s="625" t="s">
        <v>525</v>
      </c>
      <c r="B60" s="626" t="s">
        <v>527</v>
      </c>
      <c r="C60" s="627" t="s">
        <v>543</v>
      </c>
      <c r="D60" s="628" t="s">
        <v>544</v>
      </c>
      <c r="E60" s="627" t="s">
        <v>528</v>
      </c>
      <c r="F60" s="628" t="s">
        <v>529</v>
      </c>
      <c r="G60" s="627" t="s">
        <v>570</v>
      </c>
      <c r="H60" s="627" t="s">
        <v>756</v>
      </c>
      <c r="I60" s="627" t="s">
        <v>757</v>
      </c>
      <c r="J60" s="627" t="s">
        <v>758</v>
      </c>
      <c r="K60" s="627" t="s">
        <v>759</v>
      </c>
      <c r="L60" s="629">
        <v>23.752210629240999</v>
      </c>
      <c r="M60" s="629">
        <v>9</v>
      </c>
      <c r="N60" s="630">
        <v>213.769895663169</v>
      </c>
    </row>
    <row r="61" spans="1:14" ht="14.4" customHeight="1" x14ac:dyDescent="0.3">
      <c r="A61" s="625" t="s">
        <v>525</v>
      </c>
      <c r="B61" s="626" t="s">
        <v>527</v>
      </c>
      <c r="C61" s="627" t="s">
        <v>543</v>
      </c>
      <c r="D61" s="628" t="s">
        <v>544</v>
      </c>
      <c r="E61" s="627" t="s">
        <v>528</v>
      </c>
      <c r="F61" s="628" t="s">
        <v>529</v>
      </c>
      <c r="G61" s="627" t="s">
        <v>570</v>
      </c>
      <c r="H61" s="627" t="s">
        <v>760</v>
      </c>
      <c r="I61" s="627" t="s">
        <v>761</v>
      </c>
      <c r="J61" s="627" t="s">
        <v>762</v>
      </c>
      <c r="K61" s="627" t="s">
        <v>763</v>
      </c>
      <c r="L61" s="629">
        <v>64.133008343801308</v>
      </c>
      <c r="M61" s="629">
        <v>23</v>
      </c>
      <c r="N61" s="630">
        <v>1475.05919190743</v>
      </c>
    </row>
    <row r="62" spans="1:14" ht="14.4" customHeight="1" x14ac:dyDescent="0.3">
      <c r="A62" s="625" t="s">
        <v>525</v>
      </c>
      <c r="B62" s="626" t="s">
        <v>527</v>
      </c>
      <c r="C62" s="627" t="s">
        <v>543</v>
      </c>
      <c r="D62" s="628" t="s">
        <v>544</v>
      </c>
      <c r="E62" s="627" t="s">
        <v>528</v>
      </c>
      <c r="F62" s="628" t="s">
        <v>529</v>
      </c>
      <c r="G62" s="627" t="s">
        <v>570</v>
      </c>
      <c r="H62" s="627" t="s">
        <v>764</v>
      </c>
      <c r="I62" s="627" t="s">
        <v>765</v>
      </c>
      <c r="J62" s="627" t="s">
        <v>766</v>
      </c>
      <c r="K62" s="627" t="s">
        <v>767</v>
      </c>
      <c r="L62" s="629">
        <v>121.44</v>
      </c>
      <c r="M62" s="629">
        <v>1</v>
      </c>
      <c r="N62" s="630">
        <v>121.44</v>
      </c>
    </row>
    <row r="63" spans="1:14" ht="14.4" customHeight="1" x14ac:dyDescent="0.3">
      <c r="A63" s="625" t="s">
        <v>525</v>
      </c>
      <c r="B63" s="626" t="s">
        <v>527</v>
      </c>
      <c r="C63" s="627" t="s">
        <v>543</v>
      </c>
      <c r="D63" s="628" t="s">
        <v>544</v>
      </c>
      <c r="E63" s="627" t="s">
        <v>528</v>
      </c>
      <c r="F63" s="628" t="s">
        <v>529</v>
      </c>
      <c r="G63" s="627" t="s">
        <v>570</v>
      </c>
      <c r="H63" s="627" t="s">
        <v>768</v>
      </c>
      <c r="I63" s="627" t="s">
        <v>769</v>
      </c>
      <c r="J63" s="627" t="s">
        <v>770</v>
      </c>
      <c r="K63" s="627" t="s">
        <v>771</v>
      </c>
      <c r="L63" s="629">
        <v>121.93</v>
      </c>
      <c r="M63" s="629">
        <v>1</v>
      </c>
      <c r="N63" s="630">
        <v>121.93</v>
      </c>
    </row>
    <row r="64" spans="1:14" ht="14.4" customHeight="1" x14ac:dyDescent="0.3">
      <c r="A64" s="625" t="s">
        <v>525</v>
      </c>
      <c r="B64" s="626" t="s">
        <v>527</v>
      </c>
      <c r="C64" s="627" t="s">
        <v>543</v>
      </c>
      <c r="D64" s="628" t="s">
        <v>544</v>
      </c>
      <c r="E64" s="627" t="s">
        <v>528</v>
      </c>
      <c r="F64" s="628" t="s">
        <v>529</v>
      </c>
      <c r="G64" s="627" t="s">
        <v>570</v>
      </c>
      <c r="H64" s="627" t="s">
        <v>772</v>
      </c>
      <c r="I64" s="627" t="s">
        <v>773</v>
      </c>
      <c r="J64" s="627" t="s">
        <v>774</v>
      </c>
      <c r="K64" s="627" t="s">
        <v>775</v>
      </c>
      <c r="L64" s="629">
        <v>37.595061330026923</v>
      </c>
      <c r="M64" s="629">
        <v>4</v>
      </c>
      <c r="N64" s="630">
        <v>150.38024532010769</v>
      </c>
    </row>
    <row r="65" spans="1:14" ht="14.4" customHeight="1" x14ac:dyDescent="0.3">
      <c r="A65" s="625" t="s">
        <v>525</v>
      </c>
      <c r="B65" s="626" t="s">
        <v>527</v>
      </c>
      <c r="C65" s="627" t="s">
        <v>543</v>
      </c>
      <c r="D65" s="628" t="s">
        <v>544</v>
      </c>
      <c r="E65" s="627" t="s">
        <v>528</v>
      </c>
      <c r="F65" s="628" t="s">
        <v>529</v>
      </c>
      <c r="G65" s="627" t="s">
        <v>570</v>
      </c>
      <c r="H65" s="627" t="s">
        <v>776</v>
      </c>
      <c r="I65" s="627" t="s">
        <v>777</v>
      </c>
      <c r="J65" s="627" t="s">
        <v>778</v>
      </c>
      <c r="K65" s="627" t="s">
        <v>779</v>
      </c>
      <c r="L65" s="629">
        <v>63.949857718289479</v>
      </c>
      <c r="M65" s="629">
        <v>5</v>
      </c>
      <c r="N65" s="630">
        <v>319.7492885914474</v>
      </c>
    </row>
    <row r="66" spans="1:14" ht="14.4" customHeight="1" x14ac:dyDescent="0.3">
      <c r="A66" s="625" t="s">
        <v>525</v>
      </c>
      <c r="B66" s="626" t="s">
        <v>527</v>
      </c>
      <c r="C66" s="627" t="s">
        <v>543</v>
      </c>
      <c r="D66" s="628" t="s">
        <v>544</v>
      </c>
      <c r="E66" s="627" t="s">
        <v>528</v>
      </c>
      <c r="F66" s="628" t="s">
        <v>529</v>
      </c>
      <c r="G66" s="627" t="s">
        <v>570</v>
      </c>
      <c r="H66" s="627" t="s">
        <v>780</v>
      </c>
      <c r="I66" s="627" t="s">
        <v>781</v>
      </c>
      <c r="J66" s="627" t="s">
        <v>778</v>
      </c>
      <c r="K66" s="627" t="s">
        <v>782</v>
      </c>
      <c r="L66" s="629">
        <v>29.52</v>
      </c>
      <c r="M66" s="629">
        <v>2</v>
      </c>
      <c r="N66" s="630">
        <v>59.04</v>
      </c>
    </row>
    <row r="67" spans="1:14" ht="14.4" customHeight="1" x14ac:dyDescent="0.3">
      <c r="A67" s="625" t="s">
        <v>525</v>
      </c>
      <c r="B67" s="626" t="s">
        <v>527</v>
      </c>
      <c r="C67" s="627" t="s">
        <v>543</v>
      </c>
      <c r="D67" s="628" t="s">
        <v>544</v>
      </c>
      <c r="E67" s="627" t="s">
        <v>528</v>
      </c>
      <c r="F67" s="628" t="s">
        <v>529</v>
      </c>
      <c r="G67" s="627" t="s">
        <v>570</v>
      </c>
      <c r="H67" s="627" t="s">
        <v>783</v>
      </c>
      <c r="I67" s="627" t="s">
        <v>784</v>
      </c>
      <c r="J67" s="627" t="s">
        <v>785</v>
      </c>
      <c r="K67" s="627" t="s">
        <v>786</v>
      </c>
      <c r="L67" s="629">
        <v>19.042280295265218</v>
      </c>
      <c r="M67" s="629">
        <v>61</v>
      </c>
      <c r="N67" s="630">
        <v>1161.5790980111783</v>
      </c>
    </row>
    <row r="68" spans="1:14" ht="14.4" customHeight="1" x14ac:dyDescent="0.3">
      <c r="A68" s="625" t="s">
        <v>525</v>
      </c>
      <c r="B68" s="626" t="s">
        <v>527</v>
      </c>
      <c r="C68" s="627" t="s">
        <v>543</v>
      </c>
      <c r="D68" s="628" t="s">
        <v>544</v>
      </c>
      <c r="E68" s="627" t="s">
        <v>528</v>
      </c>
      <c r="F68" s="628" t="s">
        <v>529</v>
      </c>
      <c r="G68" s="627" t="s">
        <v>570</v>
      </c>
      <c r="H68" s="627" t="s">
        <v>787</v>
      </c>
      <c r="I68" s="627" t="s">
        <v>788</v>
      </c>
      <c r="J68" s="627" t="s">
        <v>789</v>
      </c>
      <c r="K68" s="627" t="s">
        <v>767</v>
      </c>
      <c r="L68" s="629">
        <v>117.75</v>
      </c>
      <c r="M68" s="629">
        <v>1</v>
      </c>
      <c r="N68" s="630">
        <v>117.75</v>
      </c>
    </row>
    <row r="69" spans="1:14" ht="14.4" customHeight="1" x14ac:dyDescent="0.3">
      <c r="A69" s="625" t="s">
        <v>525</v>
      </c>
      <c r="B69" s="626" t="s">
        <v>527</v>
      </c>
      <c r="C69" s="627" t="s">
        <v>543</v>
      </c>
      <c r="D69" s="628" t="s">
        <v>544</v>
      </c>
      <c r="E69" s="627" t="s">
        <v>528</v>
      </c>
      <c r="F69" s="628" t="s">
        <v>529</v>
      </c>
      <c r="G69" s="627" t="s">
        <v>570</v>
      </c>
      <c r="H69" s="627" t="s">
        <v>790</v>
      </c>
      <c r="I69" s="627" t="s">
        <v>791</v>
      </c>
      <c r="J69" s="627" t="s">
        <v>792</v>
      </c>
      <c r="K69" s="627" t="s">
        <v>793</v>
      </c>
      <c r="L69" s="629">
        <v>217.15496706447402</v>
      </c>
      <c r="M69" s="629">
        <v>6</v>
      </c>
      <c r="N69" s="630">
        <v>1302.9298023868441</v>
      </c>
    </row>
    <row r="70" spans="1:14" ht="14.4" customHeight="1" x14ac:dyDescent="0.3">
      <c r="A70" s="625" t="s">
        <v>525</v>
      </c>
      <c r="B70" s="626" t="s">
        <v>527</v>
      </c>
      <c r="C70" s="627" t="s">
        <v>543</v>
      </c>
      <c r="D70" s="628" t="s">
        <v>544</v>
      </c>
      <c r="E70" s="627" t="s">
        <v>528</v>
      </c>
      <c r="F70" s="628" t="s">
        <v>529</v>
      </c>
      <c r="G70" s="627" t="s">
        <v>570</v>
      </c>
      <c r="H70" s="627" t="s">
        <v>794</v>
      </c>
      <c r="I70" s="627" t="s">
        <v>748</v>
      </c>
      <c r="J70" s="627" t="s">
        <v>795</v>
      </c>
      <c r="K70" s="627"/>
      <c r="L70" s="629">
        <v>74.740799999999993</v>
      </c>
      <c r="M70" s="629">
        <v>1</v>
      </c>
      <c r="N70" s="630">
        <v>74.740799999999993</v>
      </c>
    </row>
    <row r="71" spans="1:14" ht="14.4" customHeight="1" x14ac:dyDescent="0.3">
      <c r="A71" s="625" t="s">
        <v>525</v>
      </c>
      <c r="B71" s="626" t="s">
        <v>527</v>
      </c>
      <c r="C71" s="627" t="s">
        <v>543</v>
      </c>
      <c r="D71" s="628" t="s">
        <v>544</v>
      </c>
      <c r="E71" s="627" t="s">
        <v>528</v>
      </c>
      <c r="F71" s="628" t="s">
        <v>529</v>
      </c>
      <c r="G71" s="627" t="s">
        <v>570</v>
      </c>
      <c r="H71" s="627" t="s">
        <v>796</v>
      </c>
      <c r="I71" s="627" t="s">
        <v>748</v>
      </c>
      <c r="J71" s="627" t="s">
        <v>797</v>
      </c>
      <c r="K71" s="627"/>
      <c r="L71" s="629">
        <v>169.07</v>
      </c>
      <c r="M71" s="629">
        <v>2</v>
      </c>
      <c r="N71" s="630">
        <v>338.14</v>
      </c>
    </row>
    <row r="72" spans="1:14" ht="14.4" customHeight="1" x14ac:dyDescent="0.3">
      <c r="A72" s="625" t="s">
        <v>525</v>
      </c>
      <c r="B72" s="626" t="s">
        <v>527</v>
      </c>
      <c r="C72" s="627" t="s">
        <v>543</v>
      </c>
      <c r="D72" s="628" t="s">
        <v>544</v>
      </c>
      <c r="E72" s="627" t="s">
        <v>528</v>
      </c>
      <c r="F72" s="628" t="s">
        <v>529</v>
      </c>
      <c r="G72" s="627" t="s">
        <v>570</v>
      </c>
      <c r="H72" s="627" t="s">
        <v>798</v>
      </c>
      <c r="I72" s="627" t="s">
        <v>799</v>
      </c>
      <c r="J72" s="627" t="s">
        <v>800</v>
      </c>
      <c r="K72" s="627" t="s">
        <v>801</v>
      </c>
      <c r="L72" s="629">
        <v>40.909817265343897</v>
      </c>
      <c r="M72" s="629">
        <v>3</v>
      </c>
      <c r="N72" s="630">
        <v>122.7294517960317</v>
      </c>
    </row>
    <row r="73" spans="1:14" ht="14.4" customHeight="1" x14ac:dyDescent="0.3">
      <c r="A73" s="625" t="s">
        <v>525</v>
      </c>
      <c r="B73" s="626" t="s">
        <v>527</v>
      </c>
      <c r="C73" s="627" t="s">
        <v>543</v>
      </c>
      <c r="D73" s="628" t="s">
        <v>544</v>
      </c>
      <c r="E73" s="627" t="s">
        <v>528</v>
      </c>
      <c r="F73" s="628" t="s">
        <v>529</v>
      </c>
      <c r="G73" s="627" t="s">
        <v>570</v>
      </c>
      <c r="H73" s="627" t="s">
        <v>802</v>
      </c>
      <c r="I73" s="627" t="s">
        <v>803</v>
      </c>
      <c r="J73" s="627" t="s">
        <v>804</v>
      </c>
      <c r="K73" s="627" t="s">
        <v>588</v>
      </c>
      <c r="L73" s="629">
        <v>55.779999999999994</v>
      </c>
      <c r="M73" s="629">
        <v>5</v>
      </c>
      <c r="N73" s="630">
        <v>278.89999999999998</v>
      </c>
    </row>
    <row r="74" spans="1:14" ht="14.4" customHeight="1" x14ac:dyDescent="0.3">
      <c r="A74" s="625" t="s">
        <v>525</v>
      </c>
      <c r="B74" s="626" t="s">
        <v>527</v>
      </c>
      <c r="C74" s="627" t="s">
        <v>543</v>
      </c>
      <c r="D74" s="628" t="s">
        <v>544</v>
      </c>
      <c r="E74" s="627" t="s">
        <v>528</v>
      </c>
      <c r="F74" s="628" t="s">
        <v>529</v>
      </c>
      <c r="G74" s="627" t="s">
        <v>570</v>
      </c>
      <c r="H74" s="627" t="s">
        <v>805</v>
      </c>
      <c r="I74" s="627" t="s">
        <v>806</v>
      </c>
      <c r="J74" s="627" t="s">
        <v>807</v>
      </c>
      <c r="K74" s="627" t="s">
        <v>808</v>
      </c>
      <c r="L74" s="629">
        <v>59.19</v>
      </c>
      <c r="M74" s="629">
        <v>2</v>
      </c>
      <c r="N74" s="630">
        <v>118.38</v>
      </c>
    </row>
    <row r="75" spans="1:14" ht="14.4" customHeight="1" x14ac:dyDescent="0.3">
      <c r="A75" s="625" t="s">
        <v>525</v>
      </c>
      <c r="B75" s="626" t="s">
        <v>527</v>
      </c>
      <c r="C75" s="627" t="s">
        <v>543</v>
      </c>
      <c r="D75" s="628" t="s">
        <v>544</v>
      </c>
      <c r="E75" s="627" t="s">
        <v>528</v>
      </c>
      <c r="F75" s="628" t="s">
        <v>529</v>
      </c>
      <c r="G75" s="627" t="s">
        <v>570</v>
      </c>
      <c r="H75" s="627" t="s">
        <v>809</v>
      </c>
      <c r="I75" s="627" t="s">
        <v>810</v>
      </c>
      <c r="J75" s="627" t="s">
        <v>811</v>
      </c>
      <c r="K75" s="627" t="s">
        <v>812</v>
      </c>
      <c r="L75" s="629">
        <v>91.083333333333329</v>
      </c>
      <c r="M75" s="629">
        <v>3</v>
      </c>
      <c r="N75" s="630">
        <v>273.25</v>
      </c>
    </row>
    <row r="76" spans="1:14" ht="14.4" customHeight="1" x14ac:dyDescent="0.3">
      <c r="A76" s="625" t="s">
        <v>525</v>
      </c>
      <c r="B76" s="626" t="s">
        <v>527</v>
      </c>
      <c r="C76" s="627" t="s">
        <v>543</v>
      </c>
      <c r="D76" s="628" t="s">
        <v>544</v>
      </c>
      <c r="E76" s="627" t="s">
        <v>528</v>
      </c>
      <c r="F76" s="628" t="s">
        <v>529</v>
      </c>
      <c r="G76" s="627" t="s">
        <v>570</v>
      </c>
      <c r="H76" s="627" t="s">
        <v>813</v>
      </c>
      <c r="I76" s="627" t="s">
        <v>814</v>
      </c>
      <c r="J76" s="627" t="s">
        <v>815</v>
      </c>
      <c r="K76" s="627" t="s">
        <v>816</v>
      </c>
      <c r="L76" s="629">
        <v>587.12499652998247</v>
      </c>
      <c r="M76" s="629">
        <v>2</v>
      </c>
      <c r="N76" s="630">
        <v>1174.2499930599649</v>
      </c>
    </row>
    <row r="77" spans="1:14" ht="14.4" customHeight="1" x14ac:dyDescent="0.3">
      <c r="A77" s="625" t="s">
        <v>525</v>
      </c>
      <c r="B77" s="626" t="s">
        <v>527</v>
      </c>
      <c r="C77" s="627" t="s">
        <v>543</v>
      </c>
      <c r="D77" s="628" t="s">
        <v>544</v>
      </c>
      <c r="E77" s="627" t="s">
        <v>528</v>
      </c>
      <c r="F77" s="628" t="s">
        <v>529</v>
      </c>
      <c r="G77" s="627" t="s">
        <v>570</v>
      </c>
      <c r="H77" s="627" t="s">
        <v>817</v>
      </c>
      <c r="I77" s="627" t="s">
        <v>818</v>
      </c>
      <c r="J77" s="627" t="s">
        <v>819</v>
      </c>
      <c r="K77" s="627" t="s">
        <v>820</v>
      </c>
      <c r="L77" s="629">
        <v>1665.1999946339097</v>
      </c>
      <c r="M77" s="629">
        <v>2.8</v>
      </c>
      <c r="N77" s="630">
        <v>4662.5599849749469</v>
      </c>
    </row>
    <row r="78" spans="1:14" ht="14.4" customHeight="1" x14ac:dyDescent="0.3">
      <c r="A78" s="625" t="s">
        <v>525</v>
      </c>
      <c r="B78" s="626" t="s">
        <v>527</v>
      </c>
      <c r="C78" s="627" t="s">
        <v>543</v>
      </c>
      <c r="D78" s="628" t="s">
        <v>544</v>
      </c>
      <c r="E78" s="627" t="s">
        <v>528</v>
      </c>
      <c r="F78" s="628" t="s">
        <v>529</v>
      </c>
      <c r="G78" s="627" t="s">
        <v>570</v>
      </c>
      <c r="H78" s="627" t="s">
        <v>821</v>
      </c>
      <c r="I78" s="627" t="s">
        <v>822</v>
      </c>
      <c r="J78" s="627" t="s">
        <v>823</v>
      </c>
      <c r="K78" s="627" t="s">
        <v>824</v>
      </c>
      <c r="L78" s="629">
        <v>120.14500000000001</v>
      </c>
      <c r="M78" s="629">
        <v>2</v>
      </c>
      <c r="N78" s="630">
        <v>240.29000000000002</v>
      </c>
    </row>
    <row r="79" spans="1:14" ht="14.4" customHeight="1" x14ac:dyDescent="0.3">
      <c r="A79" s="625" t="s">
        <v>525</v>
      </c>
      <c r="B79" s="626" t="s">
        <v>527</v>
      </c>
      <c r="C79" s="627" t="s">
        <v>543</v>
      </c>
      <c r="D79" s="628" t="s">
        <v>544</v>
      </c>
      <c r="E79" s="627" t="s">
        <v>528</v>
      </c>
      <c r="F79" s="628" t="s">
        <v>529</v>
      </c>
      <c r="G79" s="627" t="s">
        <v>570</v>
      </c>
      <c r="H79" s="627" t="s">
        <v>825</v>
      </c>
      <c r="I79" s="627" t="s">
        <v>826</v>
      </c>
      <c r="J79" s="627" t="s">
        <v>649</v>
      </c>
      <c r="K79" s="627" t="s">
        <v>827</v>
      </c>
      <c r="L79" s="629">
        <v>263.04680162608429</v>
      </c>
      <c r="M79" s="629">
        <v>38</v>
      </c>
      <c r="N79" s="630">
        <v>9995.7784617912039</v>
      </c>
    </row>
    <row r="80" spans="1:14" ht="14.4" customHeight="1" x14ac:dyDescent="0.3">
      <c r="A80" s="625" t="s">
        <v>525</v>
      </c>
      <c r="B80" s="626" t="s">
        <v>527</v>
      </c>
      <c r="C80" s="627" t="s">
        <v>543</v>
      </c>
      <c r="D80" s="628" t="s">
        <v>544</v>
      </c>
      <c r="E80" s="627" t="s">
        <v>528</v>
      </c>
      <c r="F80" s="628" t="s">
        <v>529</v>
      </c>
      <c r="G80" s="627" t="s">
        <v>570</v>
      </c>
      <c r="H80" s="627" t="s">
        <v>828</v>
      </c>
      <c r="I80" s="627" t="s">
        <v>828</v>
      </c>
      <c r="J80" s="627" t="s">
        <v>829</v>
      </c>
      <c r="K80" s="627" t="s">
        <v>830</v>
      </c>
      <c r="L80" s="629">
        <v>43.78</v>
      </c>
      <c r="M80" s="629">
        <v>1</v>
      </c>
      <c r="N80" s="630">
        <v>43.78</v>
      </c>
    </row>
    <row r="81" spans="1:14" ht="14.4" customHeight="1" x14ac:dyDescent="0.3">
      <c r="A81" s="625" t="s">
        <v>525</v>
      </c>
      <c r="B81" s="626" t="s">
        <v>527</v>
      </c>
      <c r="C81" s="627" t="s">
        <v>543</v>
      </c>
      <c r="D81" s="628" t="s">
        <v>544</v>
      </c>
      <c r="E81" s="627" t="s">
        <v>528</v>
      </c>
      <c r="F81" s="628" t="s">
        <v>529</v>
      </c>
      <c r="G81" s="627" t="s">
        <v>570</v>
      </c>
      <c r="H81" s="627" t="s">
        <v>831</v>
      </c>
      <c r="I81" s="627" t="s">
        <v>832</v>
      </c>
      <c r="J81" s="627" t="s">
        <v>833</v>
      </c>
      <c r="K81" s="627" t="s">
        <v>834</v>
      </c>
      <c r="L81" s="629">
        <v>53.080000832753001</v>
      </c>
      <c r="M81" s="629">
        <v>1</v>
      </c>
      <c r="N81" s="630">
        <v>53.080000832753001</v>
      </c>
    </row>
    <row r="82" spans="1:14" ht="14.4" customHeight="1" x14ac:dyDescent="0.3">
      <c r="A82" s="625" t="s">
        <v>525</v>
      </c>
      <c r="B82" s="626" t="s">
        <v>527</v>
      </c>
      <c r="C82" s="627" t="s">
        <v>543</v>
      </c>
      <c r="D82" s="628" t="s">
        <v>544</v>
      </c>
      <c r="E82" s="627" t="s">
        <v>528</v>
      </c>
      <c r="F82" s="628" t="s">
        <v>529</v>
      </c>
      <c r="G82" s="627" t="s">
        <v>570</v>
      </c>
      <c r="H82" s="627" t="s">
        <v>835</v>
      </c>
      <c r="I82" s="627" t="s">
        <v>836</v>
      </c>
      <c r="J82" s="627" t="s">
        <v>837</v>
      </c>
      <c r="K82" s="627" t="s">
        <v>838</v>
      </c>
      <c r="L82" s="629">
        <v>126.02968377112366</v>
      </c>
      <c r="M82" s="629">
        <v>3</v>
      </c>
      <c r="N82" s="630">
        <v>378.08905131337099</v>
      </c>
    </row>
    <row r="83" spans="1:14" ht="14.4" customHeight="1" x14ac:dyDescent="0.3">
      <c r="A83" s="625" t="s">
        <v>525</v>
      </c>
      <c r="B83" s="626" t="s">
        <v>527</v>
      </c>
      <c r="C83" s="627" t="s">
        <v>543</v>
      </c>
      <c r="D83" s="628" t="s">
        <v>544</v>
      </c>
      <c r="E83" s="627" t="s">
        <v>528</v>
      </c>
      <c r="F83" s="628" t="s">
        <v>529</v>
      </c>
      <c r="G83" s="627" t="s">
        <v>570</v>
      </c>
      <c r="H83" s="627" t="s">
        <v>839</v>
      </c>
      <c r="I83" s="627" t="s">
        <v>840</v>
      </c>
      <c r="J83" s="627" t="s">
        <v>841</v>
      </c>
      <c r="K83" s="627" t="s">
        <v>842</v>
      </c>
      <c r="L83" s="629">
        <v>77.377107684362585</v>
      </c>
      <c r="M83" s="629">
        <v>4</v>
      </c>
      <c r="N83" s="630">
        <v>309.50843073745034</v>
      </c>
    </row>
    <row r="84" spans="1:14" ht="14.4" customHeight="1" x14ac:dyDescent="0.3">
      <c r="A84" s="625" t="s">
        <v>525</v>
      </c>
      <c r="B84" s="626" t="s">
        <v>527</v>
      </c>
      <c r="C84" s="627" t="s">
        <v>543</v>
      </c>
      <c r="D84" s="628" t="s">
        <v>544</v>
      </c>
      <c r="E84" s="627" t="s">
        <v>528</v>
      </c>
      <c r="F84" s="628" t="s">
        <v>529</v>
      </c>
      <c r="G84" s="627" t="s">
        <v>570</v>
      </c>
      <c r="H84" s="627" t="s">
        <v>843</v>
      </c>
      <c r="I84" s="627" t="s">
        <v>844</v>
      </c>
      <c r="J84" s="627" t="s">
        <v>633</v>
      </c>
      <c r="K84" s="627" t="s">
        <v>845</v>
      </c>
      <c r="L84" s="629">
        <v>60.337892042964128</v>
      </c>
      <c r="M84" s="629">
        <v>43</v>
      </c>
      <c r="N84" s="630">
        <v>2594.5293578474575</v>
      </c>
    </row>
    <row r="85" spans="1:14" ht="14.4" customHeight="1" x14ac:dyDescent="0.3">
      <c r="A85" s="625" t="s">
        <v>525</v>
      </c>
      <c r="B85" s="626" t="s">
        <v>527</v>
      </c>
      <c r="C85" s="627" t="s">
        <v>543</v>
      </c>
      <c r="D85" s="628" t="s">
        <v>544</v>
      </c>
      <c r="E85" s="627" t="s">
        <v>528</v>
      </c>
      <c r="F85" s="628" t="s">
        <v>529</v>
      </c>
      <c r="G85" s="627" t="s">
        <v>570</v>
      </c>
      <c r="H85" s="627" t="s">
        <v>846</v>
      </c>
      <c r="I85" s="627" t="s">
        <v>847</v>
      </c>
      <c r="J85" s="627" t="s">
        <v>848</v>
      </c>
      <c r="K85" s="627" t="s">
        <v>849</v>
      </c>
      <c r="L85" s="629">
        <v>197.126</v>
      </c>
      <c r="M85" s="629">
        <v>5</v>
      </c>
      <c r="N85" s="630">
        <v>985.63</v>
      </c>
    </row>
    <row r="86" spans="1:14" ht="14.4" customHeight="1" x14ac:dyDescent="0.3">
      <c r="A86" s="625" t="s">
        <v>525</v>
      </c>
      <c r="B86" s="626" t="s">
        <v>527</v>
      </c>
      <c r="C86" s="627" t="s">
        <v>543</v>
      </c>
      <c r="D86" s="628" t="s">
        <v>544</v>
      </c>
      <c r="E86" s="627" t="s">
        <v>528</v>
      </c>
      <c r="F86" s="628" t="s">
        <v>529</v>
      </c>
      <c r="G86" s="627" t="s">
        <v>570</v>
      </c>
      <c r="H86" s="627" t="s">
        <v>850</v>
      </c>
      <c r="I86" s="627" t="s">
        <v>851</v>
      </c>
      <c r="J86" s="627" t="s">
        <v>701</v>
      </c>
      <c r="K86" s="627" t="s">
        <v>852</v>
      </c>
      <c r="L86" s="629">
        <v>75.239962438123257</v>
      </c>
      <c r="M86" s="629">
        <v>5</v>
      </c>
      <c r="N86" s="630">
        <v>376.19981219061629</v>
      </c>
    </row>
    <row r="87" spans="1:14" ht="14.4" customHeight="1" x14ac:dyDescent="0.3">
      <c r="A87" s="625" t="s">
        <v>525</v>
      </c>
      <c r="B87" s="626" t="s">
        <v>527</v>
      </c>
      <c r="C87" s="627" t="s">
        <v>543</v>
      </c>
      <c r="D87" s="628" t="s">
        <v>544</v>
      </c>
      <c r="E87" s="627" t="s">
        <v>528</v>
      </c>
      <c r="F87" s="628" t="s">
        <v>529</v>
      </c>
      <c r="G87" s="627" t="s">
        <v>570</v>
      </c>
      <c r="H87" s="627" t="s">
        <v>853</v>
      </c>
      <c r="I87" s="627" t="s">
        <v>854</v>
      </c>
      <c r="J87" s="627" t="s">
        <v>855</v>
      </c>
      <c r="K87" s="627" t="s">
        <v>856</v>
      </c>
      <c r="L87" s="629">
        <v>48.82</v>
      </c>
      <c r="M87" s="629">
        <v>1</v>
      </c>
      <c r="N87" s="630">
        <v>48.82</v>
      </c>
    </row>
    <row r="88" spans="1:14" ht="14.4" customHeight="1" x14ac:dyDescent="0.3">
      <c r="A88" s="625" t="s">
        <v>525</v>
      </c>
      <c r="B88" s="626" t="s">
        <v>527</v>
      </c>
      <c r="C88" s="627" t="s">
        <v>543</v>
      </c>
      <c r="D88" s="628" t="s">
        <v>544</v>
      </c>
      <c r="E88" s="627" t="s">
        <v>528</v>
      </c>
      <c r="F88" s="628" t="s">
        <v>529</v>
      </c>
      <c r="G88" s="627" t="s">
        <v>570</v>
      </c>
      <c r="H88" s="627" t="s">
        <v>857</v>
      </c>
      <c r="I88" s="627" t="s">
        <v>858</v>
      </c>
      <c r="J88" s="627" t="s">
        <v>859</v>
      </c>
      <c r="K88" s="627" t="s">
        <v>860</v>
      </c>
      <c r="L88" s="629">
        <v>27.16</v>
      </c>
      <c r="M88" s="629">
        <v>2</v>
      </c>
      <c r="N88" s="630">
        <v>54.32</v>
      </c>
    </row>
    <row r="89" spans="1:14" ht="14.4" customHeight="1" x14ac:dyDescent="0.3">
      <c r="A89" s="625" t="s">
        <v>525</v>
      </c>
      <c r="B89" s="626" t="s">
        <v>527</v>
      </c>
      <c r="C89" s="627" t="s">
        <v>543</v>
      </c>
      <c r="D89" s="628" t="s">
        <v>544</v>
      </c>
      <c r="E89" s="627" t="s">
        <v>528</v>
      </c>
      <c r="F89" s="628" t="s">
        <v>529</v>
      </c>
      <c r="G89" s="627" t="s">
        <v>570</v>
      </c>
      <c r="H89" s="627" t="s">
        <v>861</v>
      </c>
      <c r="I89" s="627" t="s">
        <v>748</v>
      </c>
      <c r="J89" s="627" t="s">
        <v>862</v>
      </c>
      <c r="K89" s="627"/>
      <c r="L89" s="629">
        <v>115.71646069344166</v>
      </c>
      <c r="M89" s="629">
        <v>3</v>
      </c>
      <c r="N89" s="630">
        <v>347.14938208032498</v>
      </c>
    </row>
    <row r="90" spans="1:14" ht="14.4" customHeight="1" x14ac:dyDescent="0.3">
      <c r="A90" s="625" t="s">
        <v>525</v>
      </c>
      <c r="B90" s="626" t="s">
        <v>527</v>
      </c>
      <c r="C90" s="627" t="s">
        <v>543</v>
      </c>
      <c r="D90" s="628" t="s">
        <v>544</v>
      </c>
      <c r="E90" s="627" t="s">
        <v>528</v>
      </c>
      <c r="F90" s="628" t="s">
        <v>529</v>
      </c>
      <c r="G90" s="627" t="s">
        <v>570</v>
      </c>
      <c r="H90" s="627" t="s">
        <v>863</v>
      </c>
      <c r="I90" s="627" t="s">
        <v>864</v>
      </c>
      <c r="J90" s="627" t="s">
        <v>865</v>
      </c>
      <c r="K90" s="627" t="s">
        <v>866</v>
      </c>
      <c r="L90" s="629">
        <v>50.45</v>
      </c>
      <c r="M90" s="629">
        <v>1</v>
      </c>
      <c r="N90" s="630">
        <v>50.45</v>
      </c>
    </row>
    <row r="91" spans="1:14" ht="14.4" customHeight="1" x14ac:dyDescent="0.3">
      <c r="A91" s="625" t="s">
        <v>525</v>
      </c>
      <c r="B91" s="626" t="s">
        <v>527</v>
      </c>
      <c r="C91" s="627" t="s">
        <v>543</v>
      </c>
      <c r="D91" s="628" t="s">
        <v>544</v>
      </c>
      <c r="E91" s="627" t="s">
        <v>528</v>
      </c>
      <c r="F91" s="628" t="s">
        <v>529</v>
      </c>
      <c r="G91" s="627" t="s">
        <v>570</v>
      </c>
      <c r="H91" s="627" t="s">
        <v>867</v>
      </c>
      <c r="I91" s="627" t="s">
        <v>868</v>
      </c>
      <c r="J91" s="627" t="s">
        <v>869</v>
      </c>
      <c r="K91" s="627" t="s">
        <v>870</v>
      </c>
      <c r="L91" s="629">
        <v>59.049868163172498</v>
      </c>
      <c r="M91" s="629">
        <v>1</v>
      </c>
      <c r="N91" s="630">
        <v>59.049868163172498</v>
      </c>
    </row>
    <row r="92" spans="1:14" ht="14.4" customHeight="1" x14ac:dyDescent="0.3">
      <c r="A92" s="625" t="s">
        <v>525</v>
      </c>
      <c r="B92" s="626" t="s">
        <v>527</v>
      </c>
      <c r="C92" s="627" t="s">
        <v>543</v>
      </c>
      <c r="D92" s="628" t="s">
        <v>544</v>
      </c>
      <c r="E92" s="627" t="s">
        <v>528</v>
      </c>
      <c r="F92" s="628" t="s">
        <v>529</v>
      </c>
      <c r="G92" s="627" t="s">
        <v>570</v>
      </c>
      <c r="H92" s="627" t="s">
        <v>871</v>
      </c>
      <c r="I92" s="627" t="s">
        <v>872</v>
      </c>
      <c r="J92" s="627" t="s">
        <v>873</v>
      </c>
      <c r="K92" s="627" t="s">
        <v>874</v>
      </c>
      <c r="L92" s="629">
        <v>46.928928571428607</v>
      </c>
      <c r="M92" s="629">
        <v>7</v>
      </c>
      <c r="N92" s="630">
        <v>328.50250000000023</v>
      </c>
    </row>
    <row r="93" spans="1:14" ht="14.4" customHeight="1" x14ac:dyDescent="0.3">
      <c r="A93" s="625" t="s">
        <v>525</v>
      </c>
      <c r="B93" s="626" t="s">
        <v>527</v>
      </c>
      <c r="C93" s="627" t="s">
        <v>543</v>
      </c>
      <c r="D93" s="628" t="s">
        <v>544</v>
      </c>
      <c r="E93" s="627" t="s">
        <v>528</v>
      </c>
      <c r="F93" s="628" t="s">
        <v>529</v>
      </c>
      <c r="G93" s="627" t="s">
        <v>570</v>
      </c>
      <c r="H93" s="627" t="s">
        <v>875</v>
      </c>
      <c r="I93" s="627" t="s">
        <v>876</v>
      </c>
      <c r="J93" s="627" t="s">
        <v>617</v>
      </c>
      <c r="K93" s="627" t="s">
        <v>877</v>
      </c>
      <c r="L93" s="629">
        <v>147.91999999999999</v>
      </c>
      <c r="M93" s="629">
        <v>1</v>
      </c>
      <c r="N93" s="630">
        <v>147.91999999999999</v>
      </c>
    </row>
    <row r="94" spans="1:14" ht="14.4" customHeight="1" x14ac:dyDescent="0.3">
      <c r="A94" s="625" t="s">
        <v>525</v>
      </c>
      <c r="B94" s="626" t="s">
        <v>527</v>
      </c>
      <c r="C94" s="627" t="s">
        <v>543</v>
      </c>
      <c r="D94" s="628" t="s">
        <v>544</v>
      </c>
      <c r="E94" s="627" t="s">
        <v>528</v>
      </c>
      <c r="F94" s="628" t="s">
        <v>529</v>
      </c>
      <c r="G94" s="627" t="s">
        <v>570</v>
      </c>
      <c r="H94" s="627" t="s">
        <v>878</v>
      </c>
      <c r="I94" s="627" t="s">
        <v>879</v>
      </c>
      <c r="J94" s="627" t="s">
        <v>880</v>
      </c>
      <c r="K94" s="627" t="s">
        <v>881</v>
      </c>
      <c r="L94" s="629">
        <v>63.28793335369496</v>
      </c>
      <c r="M94" s="629">
        <v>5</v>
      </c>
      <c r="N94" s="630">
        <v>316.43966676847481</v>
      </c>
    </row>
    <row r="95" spans="1:14" ht="14.4" customHeight="1" x14ac:dyDescent="0.3">
      <c r="A95" s="625" t="s">
        <v>525</v>
      </c>
      <c r="B95" s="626" t="s">
        <v>527</v>
      </c>
      <c r="C95" s="627" t="s">
        <v>543</v>
      </c>
      <c r="D95" s="628" t="s">
        <v>544</v>
      </c>
      <c r="E95" s="627" t="s">
        <v>528</v>
      </c>
      <c r="F95" s="628" t="s">
        <v>529</v>
      </c>
      <c r="G95" s="627" t="s">
        <v>570</v>
      </c>
      <c r="H95" s="627" t="s">
        <v>882</v>
      </c>
      <c r="I95" s="627" t="s">
        <v>883</v>
      </c>
      <c r="J95" s="627" t="s">
        <v>884</v>
      </c>
      <c r="K95" s="627" t="s">
        <v>603</v>
      </c>
      <c r="L95" s="629">
        <v>41.61</v>
      </c>
      <c r="M95" s="629">
        <v>2</v>
      </c>
      <c r="N95" s="630">
        <v>83.22</v>
      </c>
    </row>
    <row r="96" spans="1:14" ht="14.4" customHeight="1" x14ac:dyDescent="0.3">
      <c r="A96" s="625" t="s">
        <v>525</v>
      </c>
      <c r="B96" s="626" t="s">
        <v>527</v>
      </c>
      <c r="C96" s="627" t="s">
        <v>543</v>
      </c>
      <c r="D96" s="628" t="s">
        <v>544</v>
      </c>
      <c r="E96" s="627" t="s">
        <v>528</v>
      </c>
      <c r="F96" s="628" t="s">
        <v>529</v>
      </c>
      <c r="G96" s="627" t="s">
        <v>570</v>
      </c>
      <c r="H96" s="627" t="s">
        <v>885</v>
      </c>
      <c r="I96" s="627" t="s">
        <v>886</v>
      </c>
      <c r="J96" s="627" t="s">
        <v>887</v>
      </c>
      <c r="K96" s="627" t="s">
        <v>888</v>
      </c>
      <c r="L96" s="629">
        <v>57.22</v>
      </c>
      <c r="M96" s="629">
        <v>1</v>
      </c>
      <c r="N96" s="630">
        <v>57.22</v>
      </c>
    </row>
    <row r="97" spans="1:14" ht="14.4" customHeight="1" x14ac:dyDescent="0.3">
      <c r="A97" s="625" t="s">
        <v>525</v>
      </c>
      <c r="B97" s="626" t="s">
        <v>527</v>
      </c>
      <c r="C97" s="627" t="s">
        <v>543</v>
      </c>
      <c r="D97" s="628" t="s">
        <v>544</v>
      </c>
      <c r="E97" s="627" t="s">
        <v>528</v>
      </c>
      <c r="F97" s="628" t="s">
        <v>529</v>
      </c>
      <c r="G97" s="627" t="s">
        <v>570</v>
      </c>
      <c r="H97" s="627" t="s">
        <v>889</v>
      </c>
      <c r="I97" s="627" t="s">
        <v>748</v>
      </c>
      <c r="J97" s="627" t="s">
        <v>890</v>
      </c>
      <c r="K97" s="627"/>
      <c r="L97" s="629">
        <v>55.576935696658403</v>
      </c>
      <c r="M97" s="629">
        <v>13</v>
      </c>
      <c r="N97" s="630">
        <v>722.50016405655924</v>
      </c>
    </row>
    <row r="98" spans="1:14" ht="14.4" customHeight="1" x14ac:dyDescent="0.3">
      <c r="A98" s="625" t="s">
        <v>525</v>
      </c>
      <c r="B98" s="626" t="s">
        <v>527</v>
      </c>
      <c r="C98" s="627" t="s">
        <v>543</v>
      </c>
      <c r="D98" s="628" t="s">
        <v>544</v>
      </c>
      <c r="E98" s="627" t="s">
        <v>528</v>
      </c>
      <c r="F98" s="628" t="s">
        <v>529</v>
      </c>
      <c r="G98" s="627" t="s">
        <v>570</v>
      </c>
      <c r="H98" s="627" t="s">
        <v>891</v>
      </c>
      <c r="I98" s="627" t="s">
        <v>892</v>
      </c>
      <c r="J98" s="627" t="s">
        <v>893</v>
      </c>
      <c r="K98" s="627" t="s">
        <v>894</v>
      </c>
      <c r="L98" s="629">
        <v>30.59</v>
      </c>
      <c r="M98" s="629">
        <v>1</v>
      </c>
      <c r="N98" s="630">
        <v>30.59</v>
      </c>
    </row>
    <row r="99" spans="1:14" ht="14.4" customHeight="1" x14ac:dyDescent="0.3">
      <c r="A99" s="625" t="s">
        <v>525</v>
      </c>
      <c r="B99" s="626" t="s">
        <v>527</v>
      </c>
      <c r="C99" s="627" t="s">
        <v>543</v>
      </c>
      <c r="D99" s="628" t="s">
        <v>544</v>
      </c>
      <c r="E99" s="627" t="s">
        <v>528</v>
      </c>
      <c r="F99" s="628" t="s">
        <v>529</v>
      </c>
      <c r="G99" s="627" t="s">
        <v>570</v>
      </c>
      <c r="H99" s="627" t="s">
        <v>895</v>
      </c>
      <c r="I99" s="627" t="s">
        <v>896</v>
      </c>
      <c r="J99" s="627" t="s">
        <v>897</v>
      </c>
      <c r="K99" s="627" t="s">
        <v>898</v>
      </c>
      <c r="L99" s="629">
        <v>90.91</v>
      </c>
      <c r="M99" s="629">
        <v>4</v>
      </c>
      <c r="N99" s="630">
        <v>363.64</v>
      </c>
    </row>
    <row r="100" spans="1:14" ht="14.4" customHeight="1" x14ac:dyDescent="0.3">
      <c r="A100" s="625" t="s">
        <v>525</v>
      </c>
      <c r="B100" s="626" t="s">
        <v>527</v>
      </c>
      <c r="C100" s="627" t="s">
        <v>543</v>
      </c>
      <c r="D100" s="628" t="s">
        <v>544</v>
      </c>
      <c r="E100" s="627" t="s">
        <v>528</v>
      </c>
      <c r="F100" s="628" t="s">
        <v>529</v>
      </c>
      <c r="G100" s="627" t="s">
        <v>570</v>
      </c>
      <c r="H100" s="627" t="s">
        <v>899</v>
      </c>
      <c r="I100" s="627" t="s">
        <v>900</v>
      </c>
      <c r="J100" s="627" t="s">
        <v>901</v>
      </c>
      <c r="K100" s="627" t="s">
        <v>902</v>
      </c>
      <c r="L100" s="629">
        <v>39.15</v>
      </c>
      <c r="M100" s="629">
        <v>1</v>
      </c>
      <c r="N100" s="630">
        <v>39.15</v>
      </c>
    </row>
    <row r="101" spans="1:14" ht="14.4" customHeight="1" x14ac:dyDescent="0.3">
      <c r="A101" s="625" t="s">
        <v>525</v>
      </c>
      <c r="B101" s="626" t="s">
        <v>527</v>
      </c>
      <c r="C101" s="627" t="s">
        <v>543</v>
      </c>
      <c r="D101" s="628" t="s">
        <v>544</v>
      </c>
      <c r="E101" s="627" t="s">
        <v>528</v>
      </c>
      <c r="F101" s="628" t="s">
        <v>529</v>
      </c>
      <c r="G101" s="627" t="s">
        <v>570</v>
      </c>
      <c r="H101" s="627" t="s">
        <v>903</v>
      </c>
      <c r="I101" s="627" t="s">
        <v>904</v>
      </c>
      <c r="J101" s="627" t="s">
        <v>905</v>
      </c>
      <c r="K101" s="627" t="s">
        <v>906</v>
      </c>
      <c r="L101" s="629">
        <v>304.53993497488949</v>
      </c>
      <c r="M101" s="629">
        <v>20</v>
      </c>
      <c r="N101" s="630">
        <v>6090.79869949779</v>
      </c>
    </row>
    <row r="102" spans="1:14" ht="14.4" customHeight="1" x14ac:dyDescent="0.3">
      <c r="A102" s="625" t="s">
        <v>525</v>
      </c>
      <c r="B102" s="626" t="s">
        <v>527</v>
      </c>
      <c r="C102" s="627" t="s">
        <v>543</v>
      </c>
      <c r="D102" s="628" t="s">
        <v>544</v>
      </c>
      <c r="E102" s="627" t="s">
        <v>528</v>
      </c>
      <c r="F102" s="628" t="s">
        <v>529</v>
      </c>
      <c r="G102" s="627" t="s">
        <v>570</v>
      </c>
      <c r="H102" s="627" t="s">
        <v>907</v>
      </c>
      <c r="I102" s="627" t="s">
        <v>908</v>
      </c>
      <c r="J102" s="627" t="s">
        <v>909</v>
      </c>
      <c r="K102" s="627" t="s">
        <v>910</v>
      </c>
      <c r="L102" s="629">
        <v>49.700019679956924</v>
      </c>
      <c r="M102" s="629">
        <v>5</v>
      </c>
      <c r="N102" s="630">
        <v>248.5000983997846</v>
      </c>
    </row>
    <row r="103" spans="1:14" ht="14.4" customHeight="1" x14ac:dyDescent="0.3">
      <c r="A103" s="625" t="s">
        <v>525</v>
      </c>
      <c r="B103" s="626" t="s">
        <v>527</v>
      </c>
      <c r="C103" s="627" t="s">
        <v>543</v>
      </c>
      <c r="D103" s="628" t="s">
        <v>544</v>
      </c>
      <c r="E103" s="627" t="s">
        <v>528</v>
      </c>
      <c r="F103" s="628" t="s">
        <v>529</v>
      </c>
      <c r="G103" s="627" t="s">
        <v>570</v>
      </c>
      <c r="H103" s="627" t="s">
        <v>911</v>
      </c>
      <c r="I103" s="627" t="s">
        <v>912</v>
      </c>
      <c r="J103" s="627" t="s">
        <v>913</v>
      </c>
      <c r="K103" s="627" t="s">
        <v>914</v>
      </c>
      <c r="L103" s="629">
        <v>37.270000000000003</v>
      </c>
      <c r="M103" s="629">
        <v>1</v>
      </c>
      <c r="N103" s="630">
        <v>37.270000000000003</v>
      </c>
    </row>
    <row r="104" spans="1:14" ht="14.4" customHeight="1" x14ac:dyDescent="0.3">
      <c r="A104" s="625" t="s">
        <v>525</v>
      </c>
      <c r="B104" s="626" t="s">
        <v>527</v>
      </c>
      <c r="C104" s="627" t="s">
        <v>543</v>
      </c>
      <c r="D104" s="628" t="s">
        <v>544</v>
      </c>
      <c r="E104" s="627" t="s">
        <v>528</v>
      </c>
      <c r="F104" s="628" t="s">
        <v>529</v>
      </c>
      <c r="G104" s="627" t="s">
        <v>570</v>
      </c>
      <c r="H104" s="627" t="s">
        <v>915</v>
      </c>
      <c r="I104" s="627" t="s">
        <v>916</v>
      </c>
      <c r="J104" s="627" t="s">
        <v>641</v>
      </c>
      <c r="K104" s="627" t="s">
        <v>917</v>
      </c>
      <c r="L104" s="629">
        <v>718.97</v>
      </c>
      <c r="M104" s="629">
        <v>1</v>
      </c>
      <c r="N104" s="630">
        <v>718.97</v>
      </c>
    </row>
    <row r="105" spans="1:14" ht="14.4" customHeight="1" x14ac:dyDescent="0.3">
      <c r="A105" s="625" t="s">
        <v>525</v>
      </c>
      <c r="B105" s="626" t="s">
        <v>527</v>
      </c>
      <c r="C105" s="627" t="s">
        <v>543</v>
      </c>
      <c r="D105" s="628" t="s">
        <v>544</v>
      </c>
      <c r="E105" s="627" t="s">
        <v>528</v>
      </c>
      <c r="F105" s="628" t="s">
        <v>529</v>
      </c>
      <c r="G105" s="627" t="s">
        <v>570</v>
      </c>
      <c r="H105" s="627" t="s">
        <v>918</v>
      </c>
      <c r="I105" s="627" t="s">
        <v>748</v>
      </c>
      <c r="J105" s="627" t="s">
        <v>919</v>
      </c>
      <c r="K105" s="627"/>
      <c r="L105" s="629">
        <v>50.82</v>
      </c>
      <c r="M105" s="629">
        <v>2</v>
      </c>
      <c r="N105" s="630">
        <v>101.64</v>
      </c>
    </row>
    <row r="106" spans="1:14" ht="14.4" customHeight="1" x14ac:dyDescent="0.3">
      <c r="A106" s="625" t="s">
        <v>525</v>
      </c>
      <c r="B106" s="626" t="s">
        <v>527</v>
      </c>
      <c r="C106" s="627" t="s">
        <v>543</v>
      </c>
      <c r="D106" s="628" t="s">
        <v>544</v>
      </c>
      <c r="E106" s="627" t="s">
        <v>528</v>
      </c>
      <c r="F106" s="628" t="s">
        <v>529</v>
      </c>
      <c r="G106" s="627" t="s">
        <v>570</v>
      </c>
      <c r="H106" s="627" t="s">
        <v>920</v>
      </c>
      <c r="I106" s="627" t="s">
        <v>921</v>
      </c>
      <c r="J106" s="627" t="s">
        <v>922</v>
      </c>
      <c r="K106" s="627" t="s">
        <v>923</v>
      </c>
      <c r="L106" s="629">
        <v>41.12</v>
      </c>
      <c r="M106" s="629">
        <v>1</v>
      </c>
      <c r="N106" s="630">
        <v>41.12</v>
      </c>
    </row>
    <row r="107" spans="1:14" ht="14.4" customHeight="1" x14ac:dyDescent="0.3">
      <c r="A107" s="625" t="s">
        <v>525</v>
      </c>
      <c r="B107" s="626" t="s">
        <v>527</v>
      </c>
      <c r="C107" s="627" t="s">
        <v>543</v>
      </c>
      <c r="D107" s="628" t="s">
        <v>544</v>
      </c>
      <c r="E107" s="627" t="s">
        <v>528</v>
      </c>
      <c r="F107" s="628" t="s">
        <v>529</v>
      </c>
      <c r="G107" s="627" t="s">
        <v>570</v>
      </c>
      <c r="H107" s="627" t="s">
        <v>924</v>
      </c>
      <c r="I107" s="627" t="s">
        <v>925</v>
      </c>
      <c r="J107" s="627" t="s">
        <v>926</v>
      </c>
      <c r="K107" s="627" t="s">
        <v>702</v>
      </c>
      <c r="L107" s="629">
        <v>41.299812777793399</v>
      </c>
      <c r="M107" s="629">
        <v>2</v>
      </c>
      <c r="N107" s="630">
        <v>82.599625555586798</v>
      </c>
    </row>
    <row r="108" spans="1:14" ht="14.4" customHeight="1" x14ac:dyDescent="0.3">
      <c r="A108" s="625" t="s">
        <v>525</v>
      </c>
      <c r="B108" s="626" t="s">
        <v>527</v>
      </c>
      <c r="C108" s="627" t="s">
        <v>543</v>
      </c>
      <c r="D108" s="628" t="s">
        <v>544</v>
      </c>
      <c r="E108" s="627" t="s">
        <v>528</v>
      </c>
      <c r="F108" s="628" t="s">
        <v>529</v>
      </c>
      <c r="G108" s="627" t="s">
        <v>570</v>
      </c>
      <c r="H108" s="627" t="s">
        <v>927</v>
      </c>
      <c r="I108" s="627" t="s">
        <v>928</v>
      </c>
      <c r="J108" s="627" t="s">
        <v>929</v>
      </c>
      <c r="K108" s="627" t="s">
        <v>930</v>
      </c>
      <c r="L108" s="629">
        <v>117.73855388802563</v>
      </c>
      <c r="M108" s="629">
        <v>198</v>
      </c>
      <c r="N108" s="630">
        <v>23312.233669829075</v>
      </c>
    </row>
    <row r="109" spans="1:14" ht="14.4" customHeight="1" x14ac:dyDescent="0.3">
      <c r="A109" s="625" t="s">
        <v>525</v>
      </c>
      <c r="B109" s="626" t="s">
        <v>527</v>
      </c>
      <c r="C109" s="627" t="s">
        <v>543</v>
      </c>
      <c r="D109" s="628" t="s">
        <v>544</v>
      </c>
      <c r="E109" s="627" t="s">
        <v>528</v>
      </c>
      <c r="F109" s="628" t="s">
        <v>529</v>
      </c>
      <c r="G109" s="627" t="s">
        <v>570</v>
      </c>
      <c r="H109" s="627" t="s">
        <v>931</v>
      </c>
      <c r="I109" s="627" t="s">
        <v>932</v>
      </c>
      <c r="J109" s="627" t="s">
        <v>933</v>
      </c>
      <c r="K109" s="627" t="s">
        <v>934</v>
      </c>
      <c r="L109" s="629">
        <v>71.039999999999992</v>
      </c>
      <c r="M109" s="629">
        <v>2</v>
      </c>
      <c r="N109" s="630">
        <v>142.07999999999998</v>
      </c>
    </row>
    <row r="110" spans="1:14" ht="14.4" customHeight="1" x14ac:dyDescent="0.3">
      <c r="A110" s="625" t="s">
        <v>525</v>
      </c>
      <c r="B110" s="626" t="s">
        <v>527</v>
      </c>
      <c r="C110" s="627" t="s">
        <v>543</v>
      </c>
      <c r="D110" s="628" t="s">
        <v>544</v>
      </c>
      <c r="E110" s="627" t="s">
        <v>528</v>
      </c>
      <c r="F110" s="628" t="s">
        <v>529</v>
      </c>
      <c r="G110" s="627" t="s">
        <v>570</v>
      </c>
      <c r="H110" s="627" t="s">
        <v>935</v>
      </c>
      <c r="I110" s="627" t="s">
        <v>936</v>
      </c>
      <c r="J110" s="627" t="s">
        <v>937</v>
      </c>
      <c r="K110" s="627" t="s">
        <v>938</v>
      </c>
      <c r="L110" s="629">
        <v>38.984029391222499</v>
      </c>
      <c r="M110" s="629">
        <v>124</v>
      </c>
      <c r="N110" s="630">
        <v>4834.0196445115898</v>
      </c>
    </row>
    <row r="111" spans="1:14" ht="14.4" customHeight="1" x14ac:dyDescent="0.3">
      <c r="A111" s="625" t="s">
        <v>525</v>
      </c>
      <c r="B111" s="626" t="s">
        <v>527</v>
      </c>
      <c r="C111" s="627" t="s">
        <v>543</v>
      </c>
      <c r="D111" s="628" t="s">
        <v>544</v>
      </c>
      <c r="E111" s="627" t="s">
        <v>528</v>
      </c>
      <c r="F111" s="628" t="s">
        <v>529</v>
      </c>
      <c r="G111" s="627" t="s">
        <v>570</v>
      </c>
      <c r="H111" s="627" t="s">
        <v>939</v>
      </c>
      <c r="I111" s="627" t="s">
        <v>748</v>
      </c>
      <c r="J111" s="627" t="s">
        <v>940</v>
      </c>
      <c r="K111" s="627"/>
      <c r="L111" s="629">
        <v>95.864358521393598</v>
      </c>
      <c r="M111" s="629">
        <v>1</v>
      </c>
      <c r="N111" s="630">
        <v>95.864358521393598</v>
      </c>
    </row>
    <row r="112" spans="1:14" ht="14.4" customHeight="1" x14ac:dyDescent="0.3">
      <c r="A112" s="625" t="s">
        <v>525</v>
      </c>
      <c r="B112" s="626" t="s">
        <v>527</v>
      </c>
      <c r="C112" s="627" t="s">
        <v>543</v>
      </c>
      <c r="D112" s="628" t="s">
        <v>544</v>
      </c>
      <c r="E112" s="627" t="s">
        <v>528</v>
      </c>
      <c r="F112" s="628" t="s">
        <v>529</v>
      </c>
      <c r="G112" s="627" t="s">
        <v>570</v>
      </c>
      <c r="H112" s="627" t="s">
        <v>941</v>
      </c>
      <c r="I112" s="627" t="s">
        <v>748</v>
      </c>
      <c r="J112" s="627" t="s">
        <v>942</v>
      </c>
      <c r="K112" s="627"/>
      <c r="L112" s="629">
        <v>264.61681855805472</v>
      </c>
      <c r="M112" s="629">
        <v>3</v>
      </c>
      <c r="N112" s="630">
        <v>793.8504556741641</v>
      </c>
    </row>
    <row r="113" spans="1:14" ht="14.4" customHeight="1" x14ac:dyDescent="0.3">
      <c r="A113" s="625" t="s">
        <v>525</v>
      </c>
      <c r="B113" s="626" t="s">
        <v>527</v>
      </c>
      <c r="C113" s="627" t="s">
        <v>543</v>
      </c>
      <c r="D113" s="628" t="s">
        <v>544</v>
      </c>
      <c r="E113" s="627" t="s">
        <v>528</v>
      </c>
      <c r="F113" s="628" t="s">
        <v>529</v>
      </c>
      <c r="G113" s="627" t="s">
        <v>570</v>
      </c>
      <c r="H113" s="627" t="s">
        <v>943</v>
      </c>
      <c r="I113" s="627" t="s">
        <v>944</v>
      </c>
      <c r="J113" s="627" t="s">
        <v>945</v>
      </c>
      <c r="K113" s="627" t="s">
        <v>672</v>
      </c>
      <c r="L113" s="629">
        <v>64.56</v>
      </c>
      <c r="M113" s="629">
        <v>1</v>
      </c>
      <c r="N113" s="630">
        <v>64.56</v>
      </c>
    </row>
    <row r="114" spans="1:14" ht="14.4" customHeight="1" x14ac:dyDescent="0.3">
      <c r="A114" s="625" t="s">
        <v>525</v>
      </c>
      <c r="B114" s="626" t="s">
        <v>527</v>
      </c>
      <c r="C114" s="627" t="s">
        <v>543</v>
      </c>
      <c r="D114" s="628" t="s">
        <v>544</v>
      </c>
      <c r="E114" s="627" t="s">
        <v>528</v>
      </c>
      <c r="F114" s="628" t="s">
        <v>529</v>
      </c>
      <c r="G114" s="627" t="s">
        <v>570</v>
      </c>
      <c r="H114" s="627" t="s">
        <v>946</v>
      </c>
      <c r="I114" s="627" t="s">
        <v>947</v>
      </c>
      <c r="J114" s="627" t="s">
        <v>948</v>
      </c>
      <c r="K114" s="627" t="s">
        <v>949</v>
      </c>
      <c r="L114" s="629">
        <v>8.58</v>
      </c>
      <c r="M114" s="629">
        <v>1</v>
      </c>
      <c r="N114" s="630">
        <v>8.58</v>
      </c>
    </row>
    <row r="115" spans="1:14" ht="14.4" customHeight="1" x14ac:dyDescent="0.3">
      <c r="A115" s="625" t="s">
        <v>525</v>
      </c>
      <c r="B115" s="626" t="s">
        <v>527</v>
      </c>
      <c r="C115" s="627" t="s">
        <v>543</v>
      </c>
      <c r="D115" s="628" t="s">
        <v>544</v>
      </c>
      <c r="E115" s="627" t="s">
        <v>528</v>
      </c>
      <c r="F115" s="628" t="s">
        <v>529</v>
      </c>
      <c r="G115" s="627" t="s">
        <v>570</v>
      </c>
      <c r="H115" s="627" t="s">
        <v>950</v>
      </c>
      <c r="I115" s="627" t="s">
        <v>951</v>
      </c>
      <c r="J115" s="627" t="s">
        <v>952</v>
      </c>
      <c r="K115" s="627" t="s">
        <v>953</v>
      </c>
      <c r="L115" s="629">
        <v>10.130000000000001</v>
      </c>
      <c r="M115" s="629">
        <v>2</v>
      </c>
      <c r="N115" s="630">
        <v>20.260000000000002</v>
      </c>
    </row>
    <row r="116" spans="1:14" ht="14.4" customHeight="1" x14ac:dyDescent="0.3">
      <c r="A116" s="625" t="s">
        <v>525</v>
      </c>
      <c r="B116" s="626" t="s">
        <v>527</v>
      </c>
      <c r="C116" s="627" t="s">
        <v>543</v>
      </c>
      <c r="D116" s="628" t="s">
        <v>544</v>
      </c>
      <c r="E116" s="627" t="s">
        <v>528</v>
      </c>
      <c r="F116" s="628" t="s">
        <v>529</v>
      </c>
      <c r="G116" s="627" t="s">
        <v>570</v>
      </c>
      <c r="H116" s="627" t="s">
        <v>954</v>
      </c>
      <c r="I116" s="627" t="s">
        <v>955</v>
      </c>
      <c r="J116" s="627" t="s">
        <v>956</v>
      </c>
      <c r="K116" s="627" t="s">
        <v>957</v>
      </c>
      <c r="L116" s="629">
        <v>315.10000000000002</v>
      </c>
      <c r="M116" s="629">
        <v>1</v>
      </c>
      <c r="N116" s="630">
        <v>315.10000000000002</v>
      </c>
    </row>
    <row r="117" spans="1:14" ht="14.4" customHeight="1" x14ac:dyDescent="0.3">
      <c r="A117" s="625" t="s">
        <v>525</v>
      </c>
      <c r="B117" s="626" t="s">
        <v>527</v>
      </c>
      <c r="C117" s="627" t="s">
        <v>543</v>
      </c>
      <c r="D117" s="628" t="s">
        <v>544</v>
      </c>
      <c r="E117" s="627" t="s">
        <v>528</v>
      </c>
      <c r="F117" s="628" t="s">
        <v>529</v>
      </c>
      <c r="G117" s="627" t="s">
        <v>570</v>
      </c>
      <c r="H117" s="627" t="s">
        <v>958</v>
      </c>
      <c r="I117" s="627" t="s">
        <v>959</v>
      </c>
      <c r="J117" s="627" t="s">
        <v>960</v>
      </c>
      <c r="K117" s="627"/>
      <c r="L117" s="629">
        <v>163.89578108159</v>
      </c>
      <c r="M117" s="629">
        <v>1</v>
      </c>
      <c r="N117" s="630">
        <v>163.89578108159</v>
      </c>
    </row>
    <row r="118" spans="1:14" ht="14.4" customHeight="1" x14ac:dyDescent="0.3">
      <c r="A118" s="625" t="s">
        <v>525</v>
      </c>
      <c r="B118" s="626" t="s">
        <v>527</v>
      </c>
      <c r="C118" s="627" t="s">
        <v>543</v>
      </c>
      <c r="D118" s="628" t="s">
        <v>544</v>
      </c>
      <c r="E118" s="627" t="s">
        <v>528</v>
      </c>
      <c r="F118" s="628" t="s">
        <v>529</v>
      </c>
      <c r="G118" s="627" t="s">
        <v>570</v>
      </c>
      <c r="H118" s="627" t="s">
        <v>961</v>
      </c>
      <c r="I118" s="627" t="s">
        <v>748</v>
      </c>
      <c r="J118" s="627" t="s">
        <v>962</v>
      </c>
      <c r="K118" s="627" t="s">
        <v>963</v>
      </c>
      <c r="L118" s="629">
        <v>7.28</v>
      </c>
      <c r="M118" s="629">
        <v>1</v>
      </c>
      <c r="N118" s="630">
        <v>7.28</v>
      </c>
    </row>
    <row r="119" spans="1:14" ht="14.4" customHeight="1" x14ac:dyDescent="0.3">
      <c r="A119" s="625" t="s">
        <v>525</v>
      </c>
      <c r="B119" s="626" t="s">
        <v>527</v>
      </c>
      <c r="C119" s="627" t="s">
        <v>543</v>
      </c>
      <c r="D119" s="628" t="s">
        <v>544</v>
      </c>
      <c r="E119" s="627" t="s">
        <v>528</v>
      </c>
      <c r="F119" s="628" t="s">
        <v>529</v>
      </c>
      <c r="G119" s="627" t="s">
        <v>570</v>
      </c>
      <c r="H119" s="627" t="s">
        <v>964</v>
      </c>
      <c r="I119" s="627" t="s">
        <v>748</v>
      </c>
      <c r="J119" s="627" t="s">
        <v>965</v>
      </c>
      <c r="K119" s="627" t="s">
        <v>966</v>
      </c>
      <c r="L119" s="629">
        <v>6.45</v>
      </c>
      <c r="M119" s="629">
        <v>1</v>
      </c>
      <c r="N119" s="630">
        <v>6.45</v>
      </c>
    </row>
    <row r="120" spans="1:14" ht="14.4" customHeight="1" x14ac:dyDescent="0.3">
      <c r="A120" s="625" t="s">
        <v>525</v>
      </c>
      <c r="B120" s="626" t="s">
        <v>527</v>
      </c>
      <c r="C120" s="627" t="s">
        <v>543</v>
      </c>
      <c r="D120" s="628" t="s">
        <v>544</v>
      </c>
      <c r="E120" s="627" t="s">
        <v>528</v>
      </c>
      <c r="F120" s="628" t="s">
        <v>529</v>
      </c>
      <c r="G120" s="627" t="s">
        <v>570</v>
      </c>
      <c r="H120" s="627" t="s">
        <v>967</v>
      </c>
      <c r="I120" s="627" t="s">
        <v>748</v>
      </c>
      <c r="J120" s="627" t="s">
        <v>968</v>
      </c>
      <c r="K120" s="627"/>
      <c r="L120" s="629">
        <v>225.132021185399</v>
      </c>
      <c r="M120" s="629">
        <v>1</v>
      </c>
      <c r="N120" s="630">
        <v>225.132021185399</v>
      </c>
    </row>
    <row r="121" spans="1:14" ht="14.4" customHeight="1" x14ac:dyDescent="0.3">
      <c r="A121" s="625" t="s">
        <v>525</v>
      </c>
      <c r="B121" s="626" t="s">
        <v>527</v>
      </c>
      <c r="C121" s="627" t="s">
        <v>543</v>
      </c>
      <c r="D121" s="628" t="s">
        <v>544</v>
      </c>
      <c r="E121" s="627" t="s">
        <v>528</v>
      </c>
      <c r="F121" s="628" t="s">
        <v>529</v>
      </c>
      <c r="G121" s="627" t="s">
        <v>570</v>
      </c>
      <c r="H121" s="627" t="s">
        <v>969</v>
      </c>
      <c r="I121" s="627" t="s">
        <v>748</v>
      </c>
      <c r="J121" s="627" t="s">
        <v>970</v>
      </c>
      <c r="K121" s="627"/>
      <c r="L121" s="629">
        <v>136.262588179532</v>
      </c>
      <c r="M121" s="629">
        <v>1</v>
      </c>
      <c r="N121" s="630">
        <v>136.262588179532</v>
      </c>
    </row>
    <row r="122" spans="1:14" ht="14.4" customHeight="1" x14ac:dyDescent="0.3">
      <c r="A122" s="625" t="s">
        <v>525</v>
      </c>
      <c r="B122" s="626" t="s">
        <v>527</v>
      </c>
      <c r="C122" s="627" t="s">
        <v>543</v>
      </c>
      <c r="D122" s="628" t="s">
        <v>544</v>
      </c>
      <c r="E122" s="627" t="s">
        <v>528</v>
      </c>
      <c r="F122" s="628" t="s">
        <v>529</v>
      </c>
      <c r="G122" s="627" t="s">
        <v>570</v>
      </c>
      <c r="H122" s="627" t="s">
        <v>971</v>
      </c>
      <c r="I122" s="627" t="s">
        <v>748</v>
      </c>
      <c r="J122" s="627" t="s">
        <v>972</v>
      </c>
      <c r="K122" s="627"/>
      <c r="L122" s="629">
        <v>375.33511072794789</v>
      </c>
      <c r="M122" s="629">
        <v>6</v>
      </c>
      <c r="N122" s="630">
        <v>2252.0106643676872</v>
      </c>
    </row>
    <row r="123" spans="1:14" ht="14.4" customHeight="1" x14ac:dyDescent="0.3">
      <c r="A123" s="625" t="s">
        <v>525</v>
      </c>
      <c r="B123" s="626" t="s">
        <v>527</v>
      </c>
      <c r="C123" s="627" t="s">
        <v>543</v>
      </c>
      <c r="D123" s="628" t="s">
        <v>544</v>
      </c>
      <c r="E123" s="627" t="s">
        <v>528</v>
      </c>
      <c r="F123" s="628" t="s">
        <v>529</v>
      </c>
      <c r="G123" s="627" t="s">
        <v>570</v>
      </c>
      <c r="H123" s="627" t="s">
        <v>973</v>
      </c>
      <c r="I123" s="627" t="s">
        <v>748</v>
      </c>
      <c r="J123" s="627" t="s">
        <v>974</v>
      </c>
      <c r="K123" s="627"/>
      <c r="L123" s="629">
        <v>566.67150773692197</v>
      </c>
      <c r="M123" s="629">
        <v>2</v>
      </c>
      <c r="N123" s="630">
        <v>1133.3430154738439</v>
      </c>
    </row>
    <row r="124" spans="1:14" ht="14.4" customHeight="1" x14ac:dyDescent="0.3">
      <c r="A124" s="625" t="s">
        <v>525</v>
      </c>
      <c r="B124" s="626" t="s">
        <v>527</v>
      </c>
      <c r="C124" s="627" t="s">
        <v>543</v>
      </c>
      <c r="D124" s="628" t="s">
        <v>544</v>
      </c>
      <c r="E124" s="627" t="s">
        <v>528</v>
      </c>
      <c r="F124" s="628" t="s">
        <v>529</v>
      </c>
      <c r="G124" s="627" t="s">
        <v>570</v>
      </c>
      <c r="H124" s="627" t="s">
        <v>975</v>
      </c>
      <c r="I124" s="627" t="s">
        <v>976</v>
      </c>
      <c r="J124" s="627" t="s">
        <v>977</v>
      </c>
      <c r="K124" s="627" t="s">
        <v>978</v>
      </c>
      <c r="L124" s="629">
        <v>70.599999999999994</v>
      </c>
      <c r="M124" s="629">
        <v>1</v>
      </c>
      <c r="N124" s="630">
        <v>70.599999999999994</v>
      </c>
    </row>
    <row r="125" spans="1:14" ht="14.4" customHeight="1" x14ac:dyDescent="0.3">
      <c r="A125" s="625" t="s">
        <v>525</v>
      </c>
      <c r="B125" s="626" t="s">
        <v>527</v>
      </c>
      <c r="C125" s="627" t="s">
        <v>543</v>
      </c>
      <c r="D125" s="628" t="s">
        <v>544</v>
      </c>
      <c r="E125" s="627" t="s">
        <v>528</v>
      </c>
      <c r="F125" s="628" t="s">
        <v>529</v>
      </c>
      <c r="G125" s="627" t="s">
        <v>570</v>
      </c>
      <c r="H125" s="627" t="s">
        <v>979</v>
      </c>
      <c r="I125" s="627" t="s">
        <v>980</v>
      </c>
      <c r="J125" s="627" t="s">
        <v>981</v>
      </c>
      <c r="K125" s="627" t="s">
        <v>982</v>
      </c>
      <c r="L125" s="629">
        <v>94.199976055373654</v>
      </c>
      <c r="M125" s="629">
        <v>4</v>
      </c>
      <c r="N125" s="630">
        <v>376.79990422149461</v>
      </c>
    </row>
    <row r="126" spans="1:14" ht="14.4" customHeight="1" x14ac:dyDescent="0.3">
      <c r="A126" s="625" t="s">
        <v>525</v>
      </c>
      <c r="B126" s="626" t="s">
        <v>527</v>
      </c>
      <c r="C126" s="627" t="s">
        <v>543</v>
      </c>
      <c r="D126" s="628" t="s">
        <v>544</v>
      </c>
      <c r="E126" s="627" t="s">
        <v>528</v>
      </c>
      <c r="F126" s="628" t="s">
        <v>529</v>
      </c>
      <c r="G126" s="627" t="s">
        <v>570</v>
      </c>
      <c r="H126" s="627" t="s">
        <v>983</v>
      </c>
      <c r="I126" s="627" t="s">
        <v>748</v>
      </c>
      <c r="J126" s="627" t="s">
        <v>984</v>
      </c>
      <c r="K126" s="627"/>
      <c r="L126" s="629">
        <v>53.17</v>
      </c>
      <c r="M126" s="629">
        <v>1</v>
      </c>
      <c r="N126" s="630">
        <v>53.17</v>
      </c>
    </row>
    <row r="127" spans="1:14" ht="14.4" customHeight="1" x14ac:dyDescent="0.3">
      <c r="A127" s="625" t="s">
        <v>525</v>
      </c>
      <c r="B127" s="626" t="s">
        <v>527</v>
      </c>
      <c r="C127" s="627" t="s">
        <v>543</v>
      </c>
      <c r="D127" s="628" t="s">
        <v>544</v>
      </c>
      <c r="E127" s="627" t="s">
        <v>528</v>
      </c>
      <c r="F127" s="628" t="s">
        <v>529</v>
      </c>
      <c r="G127" s="627" t="s">
        <v>570</v>
      </c>
      <c r="H127" s="627" t="s">
        <v>985</v>
      </c>
      <c r="I127" s="627" t="s">
        <v>748</v>
      </c>
      <c r="J127" s="627" t="s">
        <v>986</v>
      </c>
      <c r="K127" s="627"/>
      <c r="L127" s="629">
        <v>169.93923042086001</v>
      </c>
      <c r="M127" s="629">
        <v>1</v>
      </c>
      <c r="N127" s="630">
        <v>169.93923042086001</v>
      </c>
    </row>
    <row r="128" spans="1:14" ht="14.4" customHeight="1" x14ac:dyDescent="0.3">
      <c r="A128" s="625" t="s">
        <v>525</v>
      </c>
      <c r="B128" s="626" t="s">
        <v>527</v>
      </c>
      <c r="C128" s="627" t="s">
        <v>543</v>
      </c>
      <c r="D128" s="628" t="s">
        <v>544</v>
      </c>
      <c r="E128" s="627" t="s">
        <v>528</v>
      </c>
      <c r="F128" s="628" t="s">
        <v>529</v>
      </c>
      <c r="G128" s="627" t="s">
        <v>570</v>
      </c>
      <c r="H128" s="627" t="s">
        <v>987</v>
      </c>
      <c r="I128" s="627" t="s">
        <v>748</v>
      </c>
      <c r="J128" s="627" t="s">
        <v>988</v>
      </c>
      <c r="K128" s="627"/>
      <c r="L128" s="629">
        <v>127.99110170097239</v>
      </c>
      <c r="M128" s="629">
        <v>5</v>
      </c>
      <c r="N128" s="630">
        <v>639.955508504862</v>
      </c>
    </row>
    <row r="129" spans="1:14" ht="14.4" customHeight="1" x14ac:dyDescent="0.3">
      <c r="A129" s="625" t="s">
        <v>525</v>
      </c>
      <c r="B129" s="626" t="s">
        <v>527</v>
      </c>
      <c r="C129" s="627" t="s">
        <v>543</v>
      </c>
      <c r="D129" s="628" t="s">
        <v>544</v>
      </c>
      <c r="E129" s="627" t="s">
        <v>528</v>
      </c>
      <c r="F129" s="628" t="s">
        <v>529</v>
      </c>
      <c r="G129" s="627" t="s">
        <v>570</v>
      </c>
      <c r="H129" s="627" t="s">
        <v>989</v>
      </c>
      <c r="I129" s="627" t="s">
        <v>989</v>
      </c>
      <c r="J129" s="627" t="s">
        <v>990</v>
      </c>
      <c r="K129" s="627" t="s">
        <v>991</v>
      </c>
      <c r="L129" s="629">
        <v>90.439624918761496</v>
      </c>
      <c r="M129" s="629">
        <v>1</v>
      </c>
      <c r="N129" s="630">
        <v>90.439624918761496</v>
      </c>
    </row>
    <row r="130" spans="1:14" ht="14.4" customHeight="1" x14ac:dyDescent="0.3">
      <c r="A130" s="625" t="s">
        <v>525</v>
      </c>
      <c r="B130" s="626" t="s">
        <v>527</v>
      </c>
      <c r="C130" s="627" t="s">
        <v>543</v>
      </c>
      <c r="D130" s="628" t="s">
        <v>544</v>
      </c>
      <c r="E130" s="627" t="s">
        <v>528</v>
      </c>
      <c r="F130" s="628" t="s">
        <v>529</v>
      </c>
      <c r="G130" s="627" t="s">
        <v>570</v>
      </c>
      <c r="H130" s="627" t="s">
        <v>992</v>
      </c>
      <c r="I130" s="627" t="s">
        <v>748</v>
      </c>
      <c r="J130" s="627" t="s">
        <v>993</v>
      </c>
      <c r="K130" s="627" t="s">
        <v>994</v>
      </c>
      <c r="L130" s="629">
        <v>31.4</v>
      </c>
      <c r="M130" s="629">
        <v>2</v>
      </c>
      <c r="N130" s="630">
        <v>62.8</v>
      </c>
    </row>
    <row r="131" spans="1:14" ht="14.4" customHeight="1" x14ac:dyDescent="0.3">
      <c r="A131" s="625" t="s">
        <v>525</v>
      </c>
      <c r="B131" s="626" t="s">
        <v>527</v>
      </c>
      <c r="C131" s="627" t="s">
        <v>543</v>
      </c>
      <c r="D131" s="628" t="s">
        <v>544</v>
      </c>
      <c r="E131" s="627" t="s">
        <v>528</v>
      </c>
      <c r="F131" s="628" t="s">
        <v>529</v>
      </c>
      <c r="G131" s="627" t="s">
        <v>570</v>
      </c>
      <c r="H131" s="627" t="s">
        <v>995</v>
      </c>
      <c r="I131" s="627" t="s">
        <v>996</v>
      </c>
      <c r="J131" s="627" t="s">
        <v>997</v>
      </c>
      <c r="K131" s="627" t="s">
        <v>998</v>
      </c>
      <c r="L131" s="629">
        <v>75.255068505540592</v>
      </c>
      <c r="M131" s="629">
        <v>4</v>
      </c>
      <c r="N131" s="630">
        <v>301.02027402216237</v>
      </c>
    </row>
    <row r="132" spans="1:14" ht="14.4" customHeight="1" x14ac:dyDescent="0.3">
      <c r="A132" s="625" t="s">
        <v>525</v>
      </c>
      <c r="B132" s="626" t="s">
        <v>527</v>
      </c>
      <c r="C132" s="627" t="s">
        <v>543</v>
      </c>
      <c r="D132" s="628" t="s">
        <v>544</v>
      </c>
      <c r="E132" s="627" t="s">
        <v>528</v>
      </c>
      <c r="F132" s="628" t="s">
        <v>529</v>
      </c>
      <c r="G132" s="627" t="s">
        <v>570</v>
      </c>
      <c r="H132" s="627" t="s">
        <v>999</v>
      </c>
      <c r="I132" s="627" t="s">
        <v>1000</v>
      </c>
      <c r="J132" s="627" t="s">
        <v>1001</v>
      </c>
      <c r="K132" s="627" t="s">
        <v>1002</v>
      </c>
      <c r="L132" s="629">
        <v>58.010131914173797</v>
      </c>
      <c r="M132" s="629">
        <v>1</v>
      </c>
      <c r="N132" s="630">
        <v>58.010131914173797</v>
      </c>
    </row>
    <row r="133" spans="1:14" ht="14.4" customHeight="1" x14ac:dyDescent="0.3">
      <c r="A133" s="625" t="s">
        <v>525</v>
      </c>
      <c r="B133" s="626" t="s">
        <v>527</v>
      </c>
      <c r="C133" s="627" t="s">
        <v>543</v>
      </c>
      <c r="D133" s="628" t="s">
        <v>544</v>
      </c>
      <c r="E133" s="627" t="s">
        <v>528</v>
      </c>
      <c r="F133" s="628" t="s">
        <v>529</v>
      </c>
      <c r="G133" s="627" t="s">
        <v>570</v>
      </c>
      <c r="H133" s="627" t="s">
        <v>1003</v>
      </c>
      <c r="I133" s="627" t="s">
        <v>1004</v>
      </c>
      <c r="J133" s="627" t="s">
        <v>1005</v>
      </c>
      <c r="K133" s="627" t="s">
        <v>1006</v>
      </c>
      <c r="L133" s="629">
        <v>66.519936179143599</v>
      </c>
      <c r="M133" s="629">
        <v>1</v>
      </c>
      <c r="N133" s="630">
        <v>66.519936179143599</v>
      </c>
    </row>
    <row r="134" spans="1:14" ht="14.4" customHeight="1" x14ac:dyDescent="0.3">
      <c r="A134" s="625" t="s">
        <v>525</v>
      </c>
      <c r="B134" s="626" t="s">
        <v>527</v>
      </c>
      <c r="C134" s="627" t="s">
        <v>543</v>
      </c>
      <c r="D134" s="628" t="s">
        <v>544</v>
      </c>
      <c r="E134" s="627" t="s">
        <v>528</v>
      </c>
      <c r="F134" s="628" t="s">
        <v>529</v>
      </c>
      <c r="G134" s="627" t="s">
        <v>570</v>
      </c>
      <c r="H134" s="627" t="s">
        <v>1007</v>
      </c>
      <c r="I134" s="627" t="s">
        <v>1008</v>
      </c>
      <c r="J134" s="627" t="s">
        <v>1009</v>
      </c>
      <c r="K134" s="627" t="s">
        <v>1010</v>
      </c>
      <c r="L134" s="629">
        <v>162.5</v>
      </c>
      <c r="M134" s="629">
        <v>5</v>
      </c>
      <c r="N134" s="630">
        <v>812.5</v>
      </c>
    </row>
    <row r="135" spans="1:14" ht="14.4" customHeight="1" x14ac:dyDescent="0.3">
      <c r="A135" s="625" t="s">
        <v>525</v>
      </c>
      <c r="B135" s="626" t="s">
        <v>527</v>
      </c>
      <c r="C135" s="627" t="s">
        <v>543</v>
      </c>
      <c r="D135" s="628" t="s">
        <v>544</v>
      </c>
      <c r="E135" s="627" t="s">
        <v>528</v>
      </c>
      <c r="F135" s="628" t="s">
        <v>529</v>
      </c>
      <c r="G135" s="627" t="s">
        <v>570</v>
      </c>
      <c r="H135" s="627" t="s">
        <v>1011</v>
      </c>
      <c r="I135" s="627" t="s">
        <v>1011</v>
      </c>
      <c r="J135" s="627" t="s">
        <v>869</v>
      </c>
      <c r="K135" s="627" t="s">
        <v>1012</v>
      </c>
      <c r="L135" s="629">
        <v>31.5</v>
      </c>
      <c r="M135" s="629">
        <v>1</v>
      </c>
      <c r="N135" s="630">
        <v>31.5</v>
      </c>
    </row>
    <row r="136" spans="1:14" ht="14.4" customHeight="1" x14ac:dyDescent="0.3">
      <c r="A136" s="625" t="s">
        <v>525</v>
      </c>
      <c r="B136" s="626" t="s">
        <v>527</v>
      </c>
      <c r="C136" s="627" t="s">
        <v>543</v>
      </c>
      <c r="D136" s="628" t="s">
        <v>544</v>
      </c>
      <c r="E136" s="627" t="s">
        <v>528</v>
      </c>
      <c r="F136" s="628" t="s">
        <v>529</v>
      </c>
      <c r="G136" s="627" t="s">
        <v>570</v>
      </c>
      <c r="H136" s="627" t="s">
        <v>1013</v>
      </c>
      <c r="I136" s="627" t="s">
        <v>1014</v>
      </c>
      <c r="J136" s="627" t="s">
        <v>1015</v>
      </c>
      <c r="K136" s="627" t="s">
        <v>1016</v>
      </c>
      <c r="L136" s="629">
        <v>49.429831935608497</v>
      </c>
      <c r="M136" s="629">
        <v>1</v>
      </c>
      <c r="N136" s="630">
        <v>49.429831935608497</v>
      </c>
    </row>
    <row r="137" spans="1:14" ht="14.4" customHeight="1" x14ac:dyDescent="0.3">
      <c r="A137" s="625" t="s">
        <v>525</v>
      </c>
      <c r="B137" s="626" t="s">
        <v>527</v>
      </c>
      <c r="C137" s="627" t="s">
        <v>543</v>
      </c>
      <c r="D137" s="628" t="s">
        <v>544</v>
      </c>
      <c r="E137" s="627" t="s">
        <v>528</v>
      </c>
      <c r="F137" s="628" t="s">
        <v>529</v>
      </c>
      <c r="G137" s="627" t="s">
        <v>570</v>
      </c>
      <c r="H137" s="627" t="s">
        <v>1017</v>
      </c>
      <c r="I137" s="627" t="s">
        <v>1017</v>
      </c>
      <c r="J137" s="627" t="s">
        <v>1018</v>
      </c>
      <c r="K137" s="627" t="s">
        <v>1019</v>
      </c>
      <c r="L137" s="629">
        <v>207.09</v>
      </c>
      <c r="M137" s="629">
        <v>1</v>
      </c>
      <c r="N137" s="630">
        <v>207.09</v>
      </c>
    </row>
    <row r="138" spans="1:14" ht="14.4" customHeight="1" x14ac:dyDescent="0.3">
      <c r="A138" s="625" t="s">
        <v>525</v>
      </c>
      <c r="B138" s="626" t="s">
        <v>527</v>
      </c>
      <c r="C138" s="627" t="s">
        <v>543</v>
      </c>
      <c r="D138" s="628" t="s">
        <v>544</v>
      </c>
      <c r="E138" s="627" t="s">
        <v>528</v>
      </c>
      <c r="F138" s="628" t="s">
        <v>529</v>
      </c>
      <c r="G138" s="627" t="s">
        <v>570</v>
      </c>
      <c r="H138" s="627" t="s">
        <v>1020</v>
      </c>
      <c r="I138" s="627" t="s">
        <v>1020</v>
      </c>
      <c r="J138" s="627" t="s">
        <v>1021</v>
      </c>
      <c r="K138" s="627" t="s">
        <v>1022</v>
      </c>
      <c r="L138" s="629">
        <v>115.31</v>
      </c>
      <c r="M138" s="629">
        <v>1</v>
      </c>
      <c r="N138" s="630">
        <v>115.31</v>
      </c>
    </row>
    <row r="139" spans="1:14" ht="14.4" customHeight="1" x14ac:dyDescent="0.3">
      <c r="A139" s="625" t="s">
        <v>525</v>
      </c>
      <c r="B139" s="626" t="s">
        <v>527</v>
      </c>
      <c r="C139" s="627" t="s">
        <v>543</v>
      </c>
      <c r="D139" s="628" t="s">
        <v>544</v>
      </c>
      <c r="E139" s="627" t="s">
        <v>528</v>
      </c>
      <c r="F139" s="628" t="s">
        <v>529</v>
      </c>
      <c r="G139" s="627" t="s">
        <v>570</v>
      </c>
      <c r="H139" s="627" t="s">
        <v>1023</v>
      </c>
      <c r="I139" s="627" t="s">
        <v>1024</v>
      </c>
      <c r="J139" s="627" t="s">
        <v>1025</v>
      </c>
      <c r="K139" s="627" t="s">
        <v>1026</v>
      </c>
      <c r="L139" s="629">
        <v>47.442699824069081</v>
      </c>
      <c r="M139" s="629">
        <v>94</v>
      </c>
      <c r="N139" s="630">
        <v>4459.6137834624933</v>
      </c>
    </row>
    <row r="140" spans="1:14" ht="14.4" customHeight="1" x14ac:dyDescent="0.3">
      <c r="A140" s="625" t="s">
        <v>525</v>
      </c>
      <c r="B140" s="626" t="s">
        <v>527</v>
      </c>
      <c r="C140" s="627" t="s">
        <v>543</v>
      </c>
      <c r="D140" s="628" t="s">
        <v>544</v>
      </c>
      <c r="E140" s="627" t="s">
        <v>528</v>
      </c>
      <c r="F140" s="628" t="s">
        <v>529</v>
      </c>
      <c r="G140" s="627" t="s">
        <v>570</v>
      </c>
      <c r="H140" s="627" t="s">
        <v>1027</v>
      </c>
      <c r="I140" s="627" t="s">
        <v>1028</v>
      </c>
      <c r="J140" s="627" t="s">
        <v>1029</v>
      </c>
      <c r="K140" s="627" t="s">
        <v>1030</v>
      </c>
      <c r="L140" s="629">
        <v>700.8</v>
      </c>
      <c r="M140" s="629">
        <v>1</v>
      </c>
      <c r="N140" s="630">
        <v>700.8</v>
      </c>
    </row>
    <row r="141" spans="1:14" ht="14.4" customHeight="1" x14ac:dyDescent="0.3">
      <c r="A141" s="625" t="s">
        <v>525</v>
      </c>
      <c r="B141" s="626" t="s">
        <v>527</v>
      </c>
      <c r="C141" s="627" t="s">
        <v>543</v>
      </c>
      <c r="D141" s="628" t="s">
        <v>544</v>
      </c>
      <c r="E141" s="627" t="s">
        <v>528</v>
      </c>
      <c r="F141" s="628" t="s">
        <v>529</v>
      </c>
      <c r="G141" s="627" t="s">
        <v>570</v>
      </c>
      <c r="H141" s="627" t="s">
        <v>1031</v>
      </c>
      <c r="I141" s="627" t="s">
        <v>1032</v>
      </c>
      <c r="J141" s="627" t="s">
        <v>1033</v>
      </c>
      <c r="K141" s="627" t="s">
        <v>1034</v>
      </c>
      <c r="L141" s="629">
        <v>185.66</v>
      </c>
      <c r="M141" s="629">
        <v>1</v>
      </c>
      <c r="N141" s="630">
        <v>185.66</v>
      </c>
    </row>
    <row r="142" spans="1:14" ht="14.4" customHeight="1" x14ac:dyDescent="0.3">
      <c r="A142" s="625" t="s">
        <v>525</v>
      </c>
      <c r="B142" s="626" t="s">
        <v>527</v>
      </c>
      <c r="C142" s="627" t="s">
        <v>543</v>
      </c>
      <c r="D142" s="628" t="s">
        <v>544</v>
      </c>
      <c r="E142" s="627" t="s">
        <v>528</v>
      </c>
      <c r="F142" s="628" t="s">
        <v>529</v>
      </c>
      <c r="G142" s="627" t="s">
        <v>570</v>
      </c>
      <c r="H142" s="627" t="s">
        <v>1035</v>
      </c>
      <c r="I142" s="627" t="s">
        <v>1036</v>
      </c>
      <c r="J142" s="627" t="s">
        <v>1037</v>
      </c>
      <c r="K142" s="627" t="s">
        <v>1038</v>
      </c>
      <c r="L142" s="629">
        <v>148.48741917943249</v>
      </c>
      <c r="M142" s="629">
        <v>4</v>
      </c>
      <c r="N142" s="630">
        <v>593.94967671772997</v>
      </c>
    </row>
    <row r="143" spans="1:14" ht="14.4" customHeight="1" x14ac:dyDescent="0.3">
      <c r="A143" s="625" t="s">
        <v>525</v>
      </c>
      <c r="B143" s="626" t="s">
        <v>527</v>
      </c>
      <c r="C143" s="627" t="s">
        <v>543</v>
      </c>
      <c r="D143" s="628" t="s">
        <v>544</v>
      </c>
      <c r="E143" s="627" t="s">
        <v>528</v>
      </c>
      <c r="F143" s="628" t="s">
        <v>529</v>
      </c>
      <c r="G143" s="627" t="s">
        <v>570</v>
      </c>
      <c r="H143" s="627" t="s">
        <v>1039</v>
      </c>
      <c r="I143" s="627" t="s">
        <v>748</v>
      </c>
      <c r="J143" s="627" t="s">
        <v>1040</v>
      </c>
      <c r="K143" s="627" t="s">
        <v>1041</v>
      </c>
      <c r="L143" s="629">
        <v>32.26</v>
      </c>
      <c r="M143" s="629">
        <v>1</v>
      </c>
      <c r="N143" s="630">
        <v>32.26</v>
      </c>
    </row>
    <row r="144" spans="1:14" ht="14.4" customHeight="1" x14ac:dyDescent="0.3">
      <c r="A144" s="625" t="s">
        <v>525</v>
      </c>
      <c r="B144" s="626" t="s">
        <v>527</v>
      </c>
      <c r="C144" s="627" t="s">
        <v>543</v>
      </c>
      <c r="D144" s="628" t="s">
        <v>544</v>
      </c>
      <c r="E144" s="627" t="s">
        <v>528</v>
      </c>
      <c r="F144" s="628" t="s">
        <v>529</v>
      </c>
      <c r="G144" s="627" t="s">
        <v>570</v>
      </c>
      <c r="H144" s="627" t="s">
        <v>1042</v>
      </c>
      <c r="I144" s="627" t="s">
        <v>748</v>
      </c>
      <c r="J144" s="627" t="s">
        <v>1043</v>
      </c>
      <c r="K144" s="627"/>
      <c r="L144" s="629">
        <v>442.64961655966437</v>
      </c>
      <c r="M144" s="629">
        <v>15</v>
      </c>
      <c r="N144" s="630">
        <v>6639.7442483949653</v>
      </c>
    </row>
    <row r="145" spans="1:14" ht="14.4" customHeight="1" x14ac:dyDescent="0.3">
      <c r="A145" s="625" t="s">
        <v>525</v>
      </c>
      <c r="B145" s="626" t="s">
        <v>527</v>
      </c>
      <c r="C145" s="627" t="s">
        <v>543</v>
      </c>
      <c r="D145" s="628" t="s">
        <v>544</v>
      </c>
      <c r="E145" s="627" t="s">
        <v>528</v>
      </c>
      <c r="F145" s="628" t="s">
        <v>529</v>
      </c>
      <c r="G145" s="627" t="s">
        <v>570</v>
      </c>
      <c r="H145" s="627" t="s">
        <v>1044</v>
      </c>
      <c r="I145" s="627" t="s">
        <v>1045</v>
      </c>
      <c r="J145" s="627" t="s">
        <v>1046</v>
      </c>
      <c r="K145" s="627"/>
      <c r="L145" s="629">
        <v>70.459999999999994</v>
      </c>
      <c r="M145" s="629">
        <v>1</v>
      </c>
      <c r="N145" s="630">
        <v>70.459999999999994</v>
      </c>
    </row>
    <row r="146" spans="1:14" ht="14.4" customHeight="1" x14ac:dyDescent="0.3">
      <c r="A146" s="625" t="s">
        <v>525</v>
      </c>
      <c r="B146" s="626" t="s">
        <v>527</v>
      </c>
      <c r="C146" s="627" t="s">
        <v>543</v>
      </c>
      <c r="D146" s="628" t="s">
        <v>544</v>
      </c>
      <c r="E146" s="627" t="s">
        <v>528</v>
      </c>
      <c r="F146" s="628" t="s">
        <v>529</v>
      </c>
      <c r="G146" s="627" t="s">
        <v>570</v>
      </c>
      <c r="H146" s="627" t="s">
        <v>1047</v>
      </c>
      <c r="I146" s="627" t="s">
        <v>748</v>
      </c>
      <c r="J146" s="627" t="s">
        <v>1048</v>
      </c>
      <c r="K146" s="627"/>
      <c r="L146" s="629">
        <v>133.297123369047</v>
      </c>
      <c r="M146" s="629">
        <v>1</v>
      </c>
      <c r="N146" s="630">
        <v>133.297123369047</v>
      </c>
    </row>
    <row r="147" spans="1:14" ht="14.4" customHeight="1" x14ac:dyDescent="0.3">
      <c r="A147" s="625" t="s">
        <v>525</v>
      </c>
      <c r="B147" s="626" t="s">
        <v>527</v>
      </c>
      <c r="C147" s="627" t="s">
        <v>543</v>
      </c>
      <c r="D147" s="628" t="s">
        <v>544</v>
      </c>
      <c r="E147" s="627" t="s">
        <v>528</v>
      </c>
      <c r="F147" s="628" t="s">
        <v>529</v>
      </c>
      <c r="G147" s="627" t="s">
        <v>570</v>
      </c>
      <c r="H147" s="627" t="s">
        <v>1049</v>
      </c>
      <c r="I147" s="627" t="s">
        <v>748</v>
      </c>
      <c r="J147" s="627" t="s">
        <v>1050</v>
      </c>
      <c r="K147" s="627"/>
      <c r="L147" s="629">
        <v>374.75470355478598</v>
      </c>
      <c r="M147" s="629">
        <v>1</v>
      </c>
      <c r="N147" s="630">
        <v>374.75470355478598</v>
      </c>
    </row>
    <row r="148" spans="1:14" ht="14.4" customHeight="1" x14ac:dyDescent="0.3">
      <c r="A148" s="625" t="s">
        <v>525</v>
      </c>
      <c r="B148" s="626" t="s">
        <v>527</v>
      </c>
      <c r="C148" s="627" t="s">
        <v>543</v>
      </c>
      <c r="D148" s="628" t="s">
        <v>544</v>
      </c>
      <c r="E148" s="627" t="s">
        <v>528</v>
      </c>
      <c r="F148" s="628" t="s">
        <v>529</v>
      </c>
      <c r="G148" s="627" t="s">
        <v>570</v>
      </c>
      <c r="H148" s="627" t="s">
        <v>1051</v>
      </c>
      <c r="I148" s="627" t="s">
        <v>748</v>
      </c>
      <c r="J148" s="627" t="s">
        <v>1052</v>
      </c>
      <c r="K148" s="627"/>
      <c r="L148" s="629">
        <v>229.913239296326</v>
      </c>
      <c r="M148" s="629">
        <v>1</v>
      </c>
      <c r="N148" s="630">
        <v>229.913239296326</v>
      </c>
    </row>
    <row r="149" spans="1:14" ht="14.4" customHeight="1" x14ac:dyDescent="0.3">
      <c r="A149" s="625" t="s">
        <v>525</v>
      </c>
      <c r="B149" s="626" t="s">
        <v>527</v>
      </c>
      <c r="C149" s="627" t="s">
        <v>543</v>
      </c>
      <c r="D149" s="628" t="s">
        <v>544</v>
      </c>
      <c r="E149" s="627" t="s">
        <v>528</v>
      </c>
      <c r="F149" s="628" t="s">
        <v>529</v>
      </c>
      <c r="G149" s="627" t="s">
        <v>1053</v>
      </c>
      <c r="H149" s="627" t="s">
        <v>1054</v>
      </c>
      <c r="I149" s="627" t="s">
        <v>1054</v>
      </c>
      <c r="J149" s="627" t="s">
        <v>1055</v>
      </c>
      <c r="K149" s="627" t="s">
        <v>1056</v>
      </c>
      <c r="L149" s="629">
        <v>82.889974984413954</v>
      </c>
      <c r="M149" s="629">
        <v>2</v>
      </c>
      <c r="N149" s="630">
        <v>165.77994996882791</v>
      </c>
    </row>
    <row r="150" spans="1:14" ht="14.4" customHeight="1" x14ac:dyDescent="0.3">
      <c r="A150" s="625" t="s">
        <v>525</v>
      </c>
      <c r="B150" s="626" t="s">
        <v>527</v>
      </c>
      <c r="C150" s="627" t="s">
        <v>543</v>
      </c>
      <c r="D150" s="628" t="s">
        <v>544</v>
      </c>
      <c r="E150" s="627" t="s">
        <v>528</v>
      </c>
      <c r="F150" s="628" t="s">
        <v>529</v>
      </c>
      <c r="G150" s="627" t="s">
        <v>1053</v>
      </c>
      <c r="H150" s="627" t="s">
        <v>1057</v>
      </c>
      <c r="I150" s="627" t="s">
        <v>1058</v>
      </c>
      <c r="J150" s="627" t="s">
        <v>1059</v>
      </c>
      <c r="K150" s="627" t="s">
        <v>1060</v>
      </c>
      <c r="L150" s="629">
        <v>36.579982585090782</v>
      </c>
      <c r="M150" s="629">
        <v>23</v>
      </c>
      <c r="N150" s="630">
        <v>841.33959945708807</v>
      </c>
    </row>
    <row r="151" spans="1:14" ht="14.4" customHeight="1" x14ac:dyDescent="0.3">
      <c r="A151" s="625" t="s">
        <v>525</v>
      </c>
      <c r="B151" s="626" t="s">
        <v>527</v>
      </c>
      <c r="C151" s="627" t="s">
        <v>543</v>
      </c>
      <c r="D151" s="628" t="s">
        <v>544</v>
      </c>
      <c r="E151" s="627" t="s">
        <v>528</v>
      </c>
      <c r="F151" s="628" t="s">
        <v>529</v>
      </c>
      <c r="G151" s="627" t="s">
        <v>1053</v>
      </c>
      <c r="H151" s="627" t="s">
        <v>1061</v>
      </c>
      <c r="I151" s="627" t="s">
        <v>1062</v>
      </c>
      <c r="J151" s="627" t="s">
        <v>1063</v>
      </c>
      <c r="K151" s="627" t="s">
        <v>1064</v>
      </c>
      <c r="L151" s="629">
        <v>94.959999999999894</v>
      </c>
      <c r="M151" s="629">
        <v>1</v>
      </c>
      <c r="N151" s="630">
        <v>94.959999999999894</v>
      </c>
    </row>
    <row r="152" spans="1:14" ht="14.4" customHeight="1" x14ac:dyDescent="0.3">
      <c r="A152" s="625" t="s">
        <v>525</v>
      </c>
      <c r="B152" s="626" t="s">
        <v>527</v>
      </c>
      <c r="C152" s="627" t="s">
        <v>543</v>
      </c>
      <c r="D152" s="628" t="s">
        <v>544</v>
      </c>
      <c r="E152" s="627" t="s">
        <v>528</v>
      </c>
      <c r="F152" s="628" t="s">
        <v>529</v>
      </c>
      <c r="G152" s="627" t="s">
        <v>1053</v>
      </c>
      <c r="H152" s="627" t="s">
        <v>1065</v>
      </c>
      <c r="I152" s="627" t="s">
        <v>1066</v>
      </c>
      <c r="J152" s="627" t="s">
        <v>1067</v>
      </c>
      <c r="K152" s="627" t="s">
        <v>1068</v>
      </c>
      <c r="L152" s="629">
        <v>133.18408116959822</v>
      </c>
      <c r="M152" s="629">
        <v>5</v>
      </c>
      <c r="N152" s="630">
        <v>665.92040584799111</v>
      </c>
    </row>
    <row r="153" spans="1:14" ht="14.4" customHeight="1" x14ac:dyDescent="0.3">
      <c r="A153" s="625" t="s">
        <v>525</v>
      </c>
      <c r="B153" s="626" t="s">
        <v>527</v>
      </c>
      <c r="C153" s="627" t="s">
        <v>543</v>
      </c>
      <c r="D153" s="628" t="s">
        <v>544</v>
      </c>
      <c r="E153" s="627" t="s">
        <v>528</v>
      </c>
      <c r="F153" s="628" t="s">
        <v>529</v>
      </c>
      <c r="G153" s="627" t="s">
        <v>1053</v>
      </c>
      <c r="H153" s="627" t="s">
        <v>1069</v>
      </c>
      <c r="I153" s="627" t="s">
        <v>1070</v>
      </c>
      <c r="J153" s="627" t="s">
        <v>1071</v>
      </c>
      <c r="K153" s="627" t="s">
        <v>1064</v>
      </c>
      <c r="L153" s="629">
        <v>135.11000000000001</v>
      </c>
      <c r="M153" s="629">
        <v>1</v>
      </c>
      <c r="N153" s="630">
        <v>135.11000000000001</v>
      </c>
    </row>
    <row r="154" spans="1:14" ht="14.4" customHeight="1" x14ac:dyDescent="0.3">
      <c r="A154" s="625" t="s">
        <v>525</v>
      </c>
      <c r="B154" s="626" t="s">
        <v>527</v>
      </c>
      <c r="C154" s="627" t="s">
        <v>543</v>
      </c>
      <c r="D154" s="628" t="s">
        <v>544</v>
      </c>
      <c r="E154" s="627" t="s">
        <v>528</v>
      </c>
      <c r="F154" s="628" t="s">
        <v>529</v>
      </c>
      <c r="G154" s="627" t="s">
        <v>1053</v>
      </c>
      <c r="H154" s="627" t="s">
        <v>1072</v>
      </c>
      <c r="I154" s="627" t="s">
        <v>1073</v>
      </c>
      <c r="J154" s="627" t="s">
        <v>1074</v>
      </c>
      <c r="K154" s="627" t="s">
        <v>767</v>
      </c>
      <c r="L154" s="629">
        <v>209.69</v>
      </c>
      <c r="M154" s="629">
        <v>1</v>
      </c>
      <c r="N154" s="630">
        <v>209.69</v>
      </c>
    </row>
    <row r="155" spans="1:14" ht="14.4" customHeight="1" x14ac:dyDescent="0.3">
      <c r="A155" s="625" t="s">
        <v>525</v>
      </c>
      <c r="B155" s="626" t="s">
        <v>527</v>
      </c>
      <c r="C155" s="627" t="s">
        <v>543</v>
      </c>
      <c r="D155" s="628" t="s">
        <v>544</v>
      </c>
      <c r="E155" s="627" t="s">
        <v>528</v>
      </c>
      <c r="F155" s="628" t="s">
        <v>529</v>
      </c>
      <c r="G155" s="627" t="s">
        <v>1053</v>
      </c>
      <c r="H155" s="627" t="s">
        <v>1075</v>
      </c>
      <c r="I155" s="627" t="s">
        <v>1076</v>
      </c>
      <c r="J155" s="627" t="s">
        <v>1077</v>
      </c>
      <c r="K155" s="627" t="s">
        <v>1078</v>
      </c>
      <c r="L155" s="629">
        <v>40.270029016775808</v>
      </c>
      <c r="M155" s="629">
        <v>7</v>
      </c>
      <c r="N155" s="630">
        <v>281.89020311743064</v>
      </c>
    </row>
    <row r="156" spans="1:14" ht="14.4" customHeight="1" x14ac:dyDescent="0.3">
      <c r="A156" s="625" t="s">
        <v>525</v>
      </c>
      <c r="B156" s="626" t="s">
        <v>527</v>
      </c>
      <c r="C156" s="627" t="s">
        <v>543</v>
      </c>
      <c r="D156" s="628" t="s">
        <v>544</v>
      </c>
      <c r="E156" s="627" t="s">
        <v>528</v>
      </c>
      <c r="F156" s="628" t="s">
        <v>529</v>
      </c>
      <c r="G156" s="627" t="s">
        <v>1053</v>
      </c>
      <c r="H156" s="627" t="s">
        <v>1079</v>
      </c>
      <c r="I156" s="627" t="s">
        <v>1080</v>
      </c>
      <c r="J156" s="627" t="s">
        <v>1081</v>
      </c>
      <c r="K156" s="627" t="s">
        <v>1082</v>
      </c>
      <c r="L156" s="629">
        <v>61.213892124651551</v>
      </c>
      <c r="M156" s="629">
        <v>13</v>
      </c>
      <c r="N156" s="630">
        <v>795.78059762047019</v>
      </c>
    </row>
    <row r="157" spans="1:14" ht="14.4" customHeight="1" x14ac:dyDescent="0.3">
      <c r="A157" s="625" t="s">
        <v>525</v>
      </c>
      <c r="B157" s="626" t="s">
        <v>527</v>
      </c>
      <c r="C157" s="627" t="s">
        <v>543</v>
      </c>
      <c r="D157" s="628" t="s">
        <v>544</v>
      </c>
      <c r="E157" s="627" t="s">
        <v>528</v>
      </c>
      <c r="F157" s="628" t="s">
        <v>529</v>
      </c>
      <c r="G157" s="627" t="s">
        <v>1053</v>
      </c>
      <c r="H157" s="627" t="s">
        <v>1083</v>
      </c>
      <c r="I157" s="627" t="s">
        <v>1084</v>
      </c>
      <c r="J157" s="627" t="s">
        <v>1085</v>
      </c>
      <c r="K157" s="627" t="s">
        <v>1086</v>
      </c>
      <c r="L157" s="629">
        <v>58.964980629633047</v>
      </c>
      <c r="M157" s="629">
        <v>4</v>
      </c>
      <c r="N157" s="630">
        <v>235.85992251853219</v>
      </c>
    </row>
    <row r="158" spans="1:14" ht="14.4" customHeight="1" x14ac:dyDescent="0.3">
      <c r="A158" s="625" t="s">
        <v>525</v>
      </c>
      <c r="B158" s="626" t="s">
        <v>527</v>
      </c>
      <c r="C158" s="627" t="s">
        <v>543</v>
      </c>
      <c r="D158" s="628" t="s">
        <v>544</v>
      </c>
      <c r="E158" s="627" t="s">
        <v>528</v>
      </c>
      <c r="F158" s="628" t="s">
        <v>529</v>
      </c>
      <c r="G158" s="627" t="s">
        <v>1053</v>
      </c>
      <c r="H158" s="627" t="s">
        <v>1087</v>
      </c>
      <c r="I158" s="627" t="s">
        <v>1088</v>
      </c>
      <c r="J158" s="627" t="s">
        <v>1089</v>
      </c>
      <c r="K158" s="627" t="s">
        <v>1090</v>
      </c>
      <c r="L158" s="629">
        <v>48.94</v>
      </c>
      <c r="M158" s="629">
        <v>1</v>
      </c>
      <c r="N158" s="630">
        <v>48.94</v>
      </c>
    </row>
    <row r="159" spans="1:14" ht="14.4" customHeight="1" x14ac:dyDescent="0.3">
      <c r="A159" s="625" t="s">
        <v>525</v>
      </c>
      <c r="B159" s="626" t="s">
        <v>527</v>
      </c>
      <c r="C159" s="627" t="s">
        <v>543</v>
      </c>
      <c r="D159" s="628" t="s">
        <v>544</v>
      </c>
      <c r="E159" s="627" t="s">
        <v>528</v>
      </c>
      <c r="F159" s="628" t="s">
        <v>529</v>
      </c>
      <c r="G159" s="627" t="s">
        <v>1053</v>
      </c>
      <c r="H159" s="627" t="s">
        <v>1091</v>
      </c>
      <c r="I159" s="627" t="s">
        <v>1092</v>
      </c>
      <c r="J159" s="627" t="s">
        <v>1093</v>
      </c>
      <c r="K159" s="627" t="s">
        <v>1094</v>
      </c>
      <c r="L159" s="629">
        <v>61.869967435715203</v>
      </c>
      <c r="M159" s="629">
        <v>1</v>
      </c>
      <c r="N159" s="630">
        <v>61.869967435715203</v>
      </c>
    </row>
    <row r="160" spans="1:14" ht="14.4" customHeight="1" x14ac:dyDescent="0.3">
      <c r="A160" s="625" t="s">
        <v>525</v>
      </c>
      <c r="B160" s="626" t="s">
        <v>527</v>
      </c>
      <c r="C160" s="627" t="s">
        <v>543</v>
      </c>
      <c r="D160" s="628" t="s">
        <v>544</v>
      </c>
      <c r="E160" s="627" t="s">
        <v>528</v>
      </c>
      <c r="F160" s="628" t="s">
        <v>529</v>
      </c>
      <c r="G160" s="627" t="s">
        <v>1053</v>
      </c>
      <c r="H160" s="627" t="s">
        <v>1095</v>
      </c>
      <c r="I160" s="627" t="s">
        <v>1096</v>
      </c>
      <c r="J160" s="627" t="s">
        <v>1097</v>
      </c>
      <c r="K160" s="627" t="s">
        <v>1098</v>
      </c>
      <c r="L160" s="629">
        <v>79.83</v>
      </c>
      <c r="M160" s="629">
        <v>1</v>
      </c>
      <c r="N160" s="630">
        <v>79.83</v>
      </c>
    </row>
    <row r="161" spans="1:14" ht="14.4" customHeight="1" x14ac:dyDescent="0.3">
      <c r="A161" s="625" t="s">
        <v>525</v>
      </c>
      <c r="B161" s="626" t="s">
        <v>527</v>
      </c>
      <c r="C161" s="627" t="s">
        <v>543</v>
      </c>
      <c r="D161" s="628" t="s">
        <v>544</v>
      </c>
      <c r="E161" s="627" t="s">
        <v>528</v>
      </c>
      <c r="F161" s="628" t="s">
        <v>529</v>
      </c>
      <c r="G161" s="627" t="s">
        <v>1053</v>
      </c>
      <c r="H161" s="627" t="s">
        <v>1099</v>
      </c>
      <c r="I161" s="627" t="s">
        <v>1100</v>
      </c>
      <c r="J161" s="627" t="s">
        <v>1101</v>
      </c>
      <c r="K161" s="627" t="s">
        <v>1102</v>
      </c>
      <c r="L161" s="629">
        <v>3450.0003112031441</v>
      </c>
      <c r="M161" s="629">
        <v>12</v>
      </c>
      <c r="N161" s="630">
        <v>41400.003734437727</v>
      </c>
    </row>
    <row r="162" spans="1:14" ht="14.4" customHeight="1" x14ac:dyDescent="0.3">
      <c r="A162" s="625" t="s">
        <v>525</v>
      </c>
      <c r="B162" s="626" t="s">
        <v>527</v>
      </c>
      <c r="C162" s="627" t="s">
        <v>543</v>
      </c>
      <c r="D162" s="628" t="s">
        <v>544</v>
      </c>
      <c r="E162" s="627" t="s">
        <v>528</v>
      </c>
      <c r="F162" s="628" t="s">
        <v>529</v>
      </c>
      <c r="G162" s="627" t="s">
        <v>1053</v>
      </c>
      <c r="H162" s="627" t="s">
        <v>1103</v>
      </c>
      <c r="I162" s="627" t="s">
        <v>1104</v>
      </c>
      <c r="J162" s="627" t="s">
        <v>1105</v>
      </c>
      <c r="K162" s="627" t="s">
        <v>1106</v>
      </c>
      <c r="L162" s="629">
        <v>99.41</v>
      </c>
      <c r="M162" s="629">
        <v>1</v>
      </c>
      <c r="N162" s="630">
        <v>99.41</v>
      </c>
    </row>
    <row r="163" spans="1:14" ht="14.4" customHeight="1" x14ac:dyDescent="0.3">
      <c r="A163" s="625" t="s">
        <v>525</v>
      </c>
      <c r="B163" s="626" t="s">
        <v>527</v>
      </c>
      <c r="C163" s="627" t="s">
        <v>543</v>
      </c>
      <c r="D163" s="628" t="s">
        <v>544</v>
      </c>
      <c r="E163" s="627" t="s">
        <v>528</v>
      </c>
      <c r="F163" s="628" t="s">
        <v>529</v>
      </c>
      <c r="G163" s="627" t="s">
        <v>1053</v>
      </c>
      <c r="H163" s="627" t="s">
        <v>1107</v>
      </c>
      <c r="I163" s="627" t="s">
        <v>1108</v>
      </c>
      <c r="J163" s="627" t="s">
        <v>1109</v>
      </c>
      <c r="K163" s="627" t="s">
        <v>1110</v>
      </c>
      <c r="L163" s="629">
        <v>58.104875583692753</v>
      </c>
      <c r="M163" s="629">
        <v>4</v>
      </c>
      <c r="N163" s="630">
        <v>232.41950233477101</v>
      </c>
    </row>
    <row r="164" spans="1:14" ht="14.4" customHeight="1" x14ac:dyDescent="0.3">
      <c r="A164" s="625" t="s">
        <v>525</v>
      </c>
      <c r="B164" s="626" t="s">
        <v>527</v>
      </c>
      <c r="C164" s="627" t="s">
        <v>543</v>
      </c>
      <c r="D164" s="628" t="s">
        <v>544</v>
      </c>
      <c r="E164" s="627" t="s">
        <v>528</v>
      </c>
      <c r="F164" s="628" t="s">
        <v>529</v>
      </c>
      <c r="G164" s="627" t="s">
        <v>1053</v>
      </c>
      <c r="H164" s="627" t="s">
        <v>1111</v>
      </c>
      <c r="I164" s="627" t="s">
        <v>1112</v>
      </c>
      <c r="J164" s="627" t="s">
        <v>1113</v>
      </c>
      <c r="K164" s="627" t="s">
        <v>1114</v>
      </c>
      <c r="L164" s="629">
        <v>337.15</v>
      </c>
      <c r="M164" s="629">
        <v>1</v>
      </c>
      <c r="N164" s="630">
        <v>337.15</v>
      </c>
    </row>
    <row r="165" spans="1:14" ht="14.4" customHeight="1" x14ac:dyDescent="0.3">
      <c r="A165" s="625" t="s">
        <v>525</v>
      </c>
      <c r="B165" s="626" t="s">
        <v>527</v>
      </c>
      <c r="C165" s="627" t="s">
        <v>543</v>
      </c>
      <c r="D165" s="628" t="s">
        <v>544</v>
      </c>
      <c r="E165" s="627" t="s">
        <v>528</v>
      </c>
      <c r="F165" s="628" t="s">
        <v>529</v>
      </c>
      <c r="G165" s="627" t="s">
        <v>1053</v>
      </c>
      <c r="H165" s="627" t="s">
        <v>1115</v>
      </c>
      <c r="I165" s="627" t="s">
        <v>1116</v>
      </c>
      <c r="J165" s="627" t="s">
        <v>1117</v>
      </c>
      <c r="K165" s="627" t="s">
        <v>1118</v>
      </c>
      <c r="L165" s="629">
        <v>47.15</v>
      </c>
      <c r="M165" s="629">
        <v>1</v>
      </c>
      <c r="N165" s="630">
        <v>47.15</v>
      </c>
    </row>
    <row r="166" spans="1:14" ht="14.4" customHeight="1" x14ac:dyDescent="0.3">
      <c r="A166" s="625" t="s">
        <v>525</v>
      </c>
      <c r="B166" s="626" t="s">
        <v>527</v>
      </c>
      <c r="C166" s="627" t="s">
        <v>543</v>
      </c>
      <c r="D166" s="628" t="s">
        <v>544</v>
      </c>
      <c r="E166" s="627" t="s">
        <v>528</v>
      </c>
      <c r="F166" s="628" t="s">
        <v>529</v>
      </c>
      <c r="G166" s="627" t="s">
        <v>1053</v>
      </c>
      <c r="H166" s="627" t="s">
        <v>1119</v>
      </c>
      <c r="I166" s="627" t="s">
        <v>1120</v>
      </c>
      <c r="J166" s="627" t="s">
        <v>1121</v>
      </c>
      <c r="K166" s="627" t="s">
        <v>1122</v>
      </c>
      <c r="L166" s="629">
        <v>147.47999999999999</v>
      </c>
      <c r="M166" s="629">
        <v>1</v>
      </c>
      <c r="N166" s="630">
        <v>147.47999999999999</v>
      </c>
    </row>
    <row r="167" spans="1:14" ht="14.4" customHeight="1" x14ac:dyDescent="0.3">
      <c r="A167" s="625" t="s">
        <v>525</v>
      </c>
      <c r="B167" s="626" t="s">
        <v>527</v>
      </c>
      <c r="C167" s="627" t="s">
        <v>543</v>
      </c>
      <c r="D167" s="628" t="s">
        <v>544</v>
      </c>
      <c r="E167" s="627" t="s">
        <v>528</v>
      </c>
      <c r="F167" s="628" t="s">
        <v>529</v>
      </c>
      <c r="G167" s="627" t="s">
        <v>1053</v>
      </c>
      <c r="H167" s="627" t="s">
        <v>1123</v>
      </c>
      <c r="I167" s="627" t="s">
        <v>1124</v>
      </c>
      <c r="J167" s="627" t="s">
        <v>1117</v>
      </c>
      <c r="K167" s="627" t="s">
        <v>1125</v>
      </c>
      <c r="L167" s="629">
        <v>71.174887690164198</v>
      </c>
      <c r="M167" s="629">
        <v>2</v>
      </c>
      <c r="N167" s="630">
        <v>142.3497753803284</v>
      </c>
    </row>
    <row r="168" spans="1:14" ht="14.4" customHeight="1" x14ac:dyDescent="0.3">
      <c r="A168" s="625" t="s">
        <v>525</v>
      </c>
      <c r="B168" s="626" t="s">
        <v>527</v>
      </c>
      <c r="C168" s="627" t="s">
        <v>543</v>
      </c>
      <c r="D168" s="628" t="s">
        <v>544</v>
      </c>
      <c r="E168" s="627" t="s">
        <v>528</v>
      </c>
      <c r="F168" s="628" t="s">
        <v>529</v>
      </c>
      <c r="G168" s="627" t="s">
        <v>1053</v>
      </c>
      <c r="H168" s="627" t="s">
        <v>1126</v>
      </c>
      <c r="I168" s="627" t="s">
        <v>1127</v>
      </c>
      <c r="J168" s="627" t="s">
        <v>1128</v>
      </c>
      <c r="K168" s="627" t="s">
        <v>718</v>
      </c>
      <c r="L168" s="629">
        <v>88.61</v>
      </c>
      <c r="M168" s="629">
        <v>1</v>
      </c>
      <c r="N168" s="630">
        <v>88.61</v>
      </c>
    </row>
    <row r="169" spans="1:14" ht="14.4" customHeight="1" x14ac:dyDescent="0.3">
      <c r="A169" s="625" t="s">
        <v>525</v>
      </c>
      <c r="B169" s="626" t="s">
        <v>527</v>
      </c>
      <c r="C169" s="627" t="s">
        <v>543</v>
      </c>
      <c r="D169" s="628" t="s">
        <v>544</v>
      </c>
      <c r="E169" s="627" t="s">
        <v>528</v>
      </c>
      <c r="F169" s="628" t="s">
        <v>529</v>
      </c>
      <c r="G169" s="627" t="s">
        <v>1053</v>
      </c>
      <c r="H169" s="627" t="s">
        <v>1129</v>
      </c>
      <c r="I169" s="627" t="s">
        <v>1130</v>
      </c>
      <c r="J169" s="627" t="s">
        <v>1131</v>
      </c>
      <c r="K169" s="627" t="s">
        <v>1132</v>
      </c>
      <c r="L169" s="629">
        <v>102.55</v>
      </c>
      <c r="M169" s="629">
        <v>3</v>
      </c>
      <c r="N169" s="630">
        <v>307.64999999999998</v>
      </c>
    </row>
    <row r="170" spans="1:14" ht="14.4" customHeight="1" x14ac:dyDescent="0.3">
      <c r="A170" s="625" t="s">
        <v>525</v>
      </c>
      <c r="B170" s="626" t="s">
        <v>527</v>
      </c>
      <c r="C170" s="627" t="s">
        <v>543</v>
      </c>
      <c r="D170" s="628" t="s">
        <v>544</v>
      </c>
      <c r="E170" s="627" t="s">
        <v>528</v>
      </c>
      <c r="F170" s="628" t="s">
        <v>529</v>
      </c>
      <c r="G170" s="627" t="s">
        <v>1053</v>
      </c>
      <c r="H170" s="627" t="s">
        <v>1133</v>
      </c>
      <c r="I170" s="627" t="s">
        <v>1134</v>
      </c>
      <c r="J170" s="627" t="s">
        <v>1135</v>
      </c>
      <c r="K170" s="627" t="s">
        <v>1136</v>
      </c>
      <c r="L170" s="629">
        <v>23.85</v>
      </c>
      <c r="M170" s="629">
        <v>2</v>
      </c>
      <c r="N170" s="630">
        <v>47.7</v>
      </c>
    </row>
    <row r="171" spans="1:14" ht="14.4" customHeight="1" x14ac:dyDescent="0.3">
      <c r="A171" s="625" t="s">
        <v>525</v>
      </c>
      <c r="B171" s="626" t="s">
        <v>527</v>
      </c>
      <c r="C171" s="627" t="s">
        <v>543</v>
      </c>
      <c r="D171" s="628" t="s">
        <v>544</v>
      </c>
      <c r="E171" s="627" t="s">
        <v>528</v>
      </c>
      <c r="F171" s="628" t="s">
        <v>529</v>
      </c>
      <c r="G171" s="627" t="s">
        <v>1053</v>
      </c>
      <c r="H171" s="627" t="s">
        <v>1137</v>
      </c>
      <c r="I171" s="627" t="s">
        <v>1138</v>
      </c>
      <c r="J171" s="627" t="s">
        <v>1067</v>
      </c>
      <c r="K171" s="627" t="s">
        <v>1139</v>
      </c>
      <c r="L171" s="629">
        <v>72.616881735202327</v>
      </c>
      <c r="M171" s="629">
        <v>16</v>
      </c>
      <c r="N171" s="630">
        <v>1161.8701077632372</v>
      </c>
    </row>
    <row r="172" spans="1:14" ht="14.4" customHeight="1" x14ac:dyDescent="0.3">
      <c r="A172" s="625" t="s">
        <v>525</v>
      </c>
      <c r="B172" s="626" t="s">
        <v>527</v>
      </c>
      <c r="C172" s="627" t="s">
        <v>543</v>
      </c>
      <c r="D172" s="628" t="s">
        <v>544</v>
      </c>
      <c r="E172" s="627" t="s">
        <v>528</v>
      </c>
      <c r="F172" s="628" t="s">
        <v>529</v>
      </c>
      <c r="G172" s="627" t="s">
        <v>1053</v>
      </c>
      <c r="H172" s="627" t="s">
        <v>1140</v>
      </c>
      <c r="I172" s="627" t="s">
        <v>1141</v>
      </c>
      <c r="J172" s="627" t="s">
        <v>1142</v>
      </c>
      <c r="K172" s="627" t="s">
        <v>1143</v>
      </c>
      <c r="L172" s="629">
        <v>128.72399999999999</v>
      </c>
      <c r="M172" s="629">
        <v>5</v>
      </c>
      <c r="N172" s="630">
        <v>643.61999999999989</v>
      </c>
    </row>
    <row r="173" spans="1:14" ht="14.4" customHeight="1" x14ac:dyDescent="0.3">
      <c r="A173" s="625" t="s">
        <v>525</v>
      </c>
      <c r="B173" s="626" t="s">
        <v>527</v>
      </c>
      <c r="C173" s="627" t="s">
        <v>543</v>
      </c>
      <c r="D173" s="628" t="s">
        <v>544</v>
      </c>
      <c r="E173" s="627" t="s">
        <v>528</v>
      </c>
      <c r="F173" s="628" t="s">
        <v>529</v>
      </c>
      <c r="G173" s="627" t="s">
        <v>1053</v>
      </c>
      <c r="H173" s="627" t="s">
        <v>1144</v>
      </c>
      <c r="I173" s="627" t="s">
        <v>1145</v>
      </c>
      <c r="J173" s="627" t="s">
        <v>1146</v>
      </c>
      <c r="K173" s="627" t="s">
        <v>1147</v>
      </c>
      <c r="L173" s="629">
        <v>52.809908480217551</v>
      </c>
      <c r="M173" s="629">
        <v>2</v>
      </c>
      <c r="N173" s="630">
        <v>105.6198169604351</v>
      </c>
    </row>
    <row r="174" spans="1:14" ht="14.4" customHeight="1" x14ac:dyDescent="0.3">
      <c r="A174" s="625" t="s">
        <v>525</v>
      </c>
      <c r="B174" s="626" t="s">
        <v>527</v>
      </c>
      <c r="C174" s="627" t="s">
        <v>543</v>
      </c>
      <c r="D174" s="628" t="s">
        <v>544</v>
      </c>
      <c r="E174" s="627" t="s">
        <v>528</v>
      </c>
      <c r="F174" s="628" t="s">
        <v>529</v>
      </c>
      <c r="G174" s="627" t="s">
        <v>1053</v>
      </c>
      <c r="H174" s="627" t="s">
        <v>1148</v>
      </c>
      <c r="I174" s="627" t="s">
        <v>1149</v>
      </c>
      <c r="J174" s="627" t="s">
        <v>1150</v>
      </c>
      <c r="K174" s="627" t="s">
        <v>1151</v>
      </c>
      <c r="L174" s="629">
        <v>74.219990791959503</v>
      </c>
      <c r="M174" s="629">
        <v>1</v>
      </c>
      <c r="N174" s="630">
        <v>74.219990791959503</v>
      </c>
    </row>
    <row r="175" spans="1:14" ht="14.4" customHeight="1" x14ac:dyDescent="0.3">
      <c r="A175" s="625" t="s">
        <v>525</v>
      </c>
      <c r="B175" s="626" t="s">
        <v>527</v>
      </c>
      <c r="C175" s="627" t="s">
        <v>543</v>
      </c>
      <c r="D175" s="628" t="s">
        <v>544</v>
      </c>
      <c r="E175" s="627" t="s">
        <v>528</v>
      </c>
      <c r="F175" s="628" t="s">
        <v>529</v>
      </c>
      <c r="G175" s="627" t="s">
        <v>1053</v>
      </c>
      <c r="H175" s="627" t="s">
        <v>1152</v>
      </c>
      <c r="I175" s="627" t="s">
        <v>1153</v>
      </c>
      <c r="J175" s="627" t="s">
        <v>1154</v>
      </c>
      <c r="K175" s="627" t="s">
        <v>1155</v>
      </c>
      <c r="L175" s="629">
        <v>71.003333365378765</v>
      </c>
      <c r="M175" s="629">
        <v>12</v>
      </c>
      <c r="N175" s="630">
        <v>852.04000038454512</v>
      </c>
    </row>
    <row r="176" spans="1:14" ht="14.4" customHeight="1" x14ac:dyDescent="0.3">
      <c r="A176" s="625" t="s">
        <v>525</v>
      </c>
      <c r="B176" s="626" t="s">
        <v>527</v>
      </c>
      <c r="C176" s="627" t="s">
        <v>543</v>
      </c>
      <c r="D176" s="628" t="s">
        <v>544</v>
      </c>
      <c r="E176" s="627" t="s">
        <v>528</v>
      </c>
      <c r="F176" s="628" t="s">
        <v>529</v>
      </c>
      <c r="G176" s="627" t="s">
        <v>1053</v>
      </c>
      <c r="H176" s="627" t="s">
        <v>1156</v>
      </c>
      <c r="I176" s="627" t="s">
        <v>1157</v>
      </c>
      <c r="J176" s="627" t="s">
        <v>1158</v>
      </c>
      <c r="K176" s="627" t="s">
        <v>1159</v>
      </c>
      <c r="L176" s="629">
        <v>102.7</v>
      </c>
      <c r="M176" s="629">
        <v>1</v>
      </c>
      <c r="N176" s="630">
        <v>102.7</v>
      </c>
    </row>
    <row r="177" spans="1:14" ht="14.4" customHeight="1" x14ac:dyDescent="0.3">
      <c r="A177" s="625" t="s">
        <v>525</v>
      </c>
      <c r="B177" s="626" t="s">
        <v>527</v>
      </c>
      <c r="C177" s="627" t="s">
        <v>543</v>
      </c>
      <c r="D177" s="628" t="s">
        <v>544</v>
      </c>
      <c r="E177" s="627" t="s">
        <v>528</v>
      </c>
      <c r="F177" s="628" t="s">
        <v>529</v>
      </c>
      <c r="G177" s="627" t="s">
        <v>1053</v>
      </c>
      <c r="H177" s="627" t="s">
        <v>1160</v>
      </c>
      <c r="I177" s="627" t="s">
        <v>1161</v>
      </c>
      <c r="J177" s="627" t="s">
        <v>1162</v>
      </c>
      <c r="K177" s="627" t="s">
        <v>1163</v>
      </c>
      <c r="L177" s="629">
        <v>174.24007610348801</v>
      </c>
      <c r="M177" s="629">
        <v>1</v>
      </c>
      <c r="N177" s="630">
        <v>174.24007610348801</v>
      </c>
    </row>
    <row r="178" spans="1:14" ht="14.4" customHeight="1" x14ac:dyDescent="0.3">
      <c r="A178" s="625" t="s">
        <v>525</v>
      </c>
      <c r="B178" s="626" t="s">
        <v>527</v>
      </c>
      <c r="C178" s="627" t="s">
        <v>543</v>
      </c>
      <c r="D178" s="628" t="s">
        <v>544</v>
      </c>
      <c r="E178" s="627" t="s">
        <v>528</v>
      </c>
      <c r="F178" s="628" t="s">
        <v>529</v>
      </c>
      <c r="G178" s="627" t="s">
        <v>1053</v>
      </c>
      <c r="H178" s="627" t="s">
        <v>1164</v>
      </c>
      <c r="I178" s="627" t="s">
        <v>1165</v>
      </c>
      <c r="J178" s="627" t="s">
        <v>1166</v>
      </c>
      <c r="K178" s="627" t="s">
        <v>1167</v>
      </c>
      <c r="L178" s="629">
        <v>41.6</v>
      </c>
      <c r="M178" s="629">
        <v>1</v>
      </c>
      <c r="N178" s="630">
        <v>41.6</v>
      </c>
    </row>
    <row r="179" spans="1:14" ht="14.4" customHeight="1" x14ac:dyDescent="0.3">
      <c r="A179" s="625" t="s">
        <v>525</v>
      </c>
      <c r="B179" s="626" t="s">
        <v>527</v>
      </c>
      <c r="C179" s="627" t="s">
        <v>543</v>
      </c>
      <c r="D179" s="628" t="s">
        <v>544</v>
      </c>
      <c r="E179" s="627" t="s">
        <v>528</v>
      </c>
      <c r="F179" s="628" t="s">
        <v>529</v>
      </c>
      <c r="G179" s="627" t="s">
        <v>1053</v>
      </c>
      <c r="H179" s="627" t="s">
        <v>1168</v>
      </c>
      <c r="I179" s="627" t="s">
        <v>1169</v>
      </c>
      <c r="J179" s="627" t="s">
        <v>1170</v>
      </c>
      <c r="K179" s="627" t="s">
        <v>1171</v>
      </c>
      <c r="L179" s="629">
        <v>356.5</v>
      </c>
      <c r="M179" s="629">
        <v>2</v>
      </c>
      <c r="N179" s="630">
        <v>713</v>
      </c>
    </row>
    <row r="180" spans="1:14" ht="14.4" customHeight="1" x14ac:dyDescent="0.3">
      <c r="A180" s="625" t="s">
        <v>525</v>
      </c>
      <c r="B180" s="626" t="s">
        <v>527</v>
      </c>
      <c r="C180" s="627" t="s">
        <v>543</v>
      </c>
      <c r="D180" s="628" t="s">
        <v>544</v>
      </c>
      <c r="E180" s="627" t="s">
        <v>528</v>
      </c>
      <c r="F180" s="628" t="s">
        <v>529</v>
      </c>
      <c r="G180" s="627" t="s">
        <v>1053</v>
      </c>
      <c r="H180" s="627" t="s">
        <v>1172</v>
      </c>
      <c r="I180" s="627" t="s">
        <v>1173</v>
      </c>
      <c r="J180" s="627" t="s">
        <v>1170</v>
      </c>
      <c r="K180" s="627" t="s">
        <v>1174</v>
      </c>
      <c r="L180" s="629">
        <v>414</v>
      </c>
      <c r="M180" s="629">
        <v>1</v>
      </c>
      <c r="N180" s="630">
        <v>414</v>
      </c>
    </row>
    <row r="181" spans="1:14" ht="14.4" customHeight="1" x14ac:dyDescent="0.3">
      <c r="A181" s="625" t="s">
        <v>525</v>
      </c>
      <c r="B181" s="626" t="s">
        <v>527</v>
      </c>
      <c r="C181" s="627" t="s">
        <v>543</v>
      </c>
      <c r="D181" s="628" t="s">
        <v>544</v>
      </c>
      <c r="E181" s="627" t="s">
        <v>528</v>
      </c>
      <c r="F181" s="628" t="s">
        <v>529</v>
      </c>
      <c r="G181" s="627" t="s">
        <v>1053</v>
      </c>
      <c r="H181" s="627" t="s">
        <v>1175</v>
      </c>
      <c r="I181" s="627" t="s">
        <v>1176</v>
      </c>
      <c r="J181" s="627" t="s">
        <v>1177</v>
      </c>
      <c r="K181" s="627" t="s">
        <v>1178</v>
      </c>
      <c r="L181" s="629">
        <v>84.35</v>
      </c>
      <c r="M181" s="629">
        <v>1</v>
      </c>
      <c r="N181" s="630">
        <v>84.35</v>
      </c>
    </row>
    <row r="182" spans="1:14" ht="14.4" customHeight="1" x14ac:dyDescent="0.3">
      <c r="A182" s="625" t="s">
        <v>525</v>
      </c>
      <c r="B182" s="626" t="s">
        <v>527</v>
      </c>
      <c r="C182" s="627" t="s">
        <v>543</v>
      </c>
      <c r="D182" s="628" t="s">
        <v>544</v>
      </c>
      <c r="E182" s="627" t="s">
        <v>528</v>
      </c>
      <c r="F182" s="628" t="s">
        <v>529</v>
      </c>
      <c r="G182" s="627" t="s">
        <v>1053</v>
      </c>
      <c r="H182" s="627" t="s">
        <v>1179</v>
      </c>
      <c r="I182" s="627" t="s">
        <v>1180</v>
      </c>
      <c r="J182" s="627" t="s">
        <v>1181</v>
      </c>
      <c r="K182" s="627" t="s">
        <v>1182</v>
      </c>
      <c r="L182" s="629">
        <v>188.55048576737599</v>
      </c>
      <c r="M182" s="629">
        <v>1</v>
      </c>
      <c r="N182" s="630">
        <v>188.55048576737599</v>
      </c>
    </row>
    <row r="183" spans="1:14" ht="14.4" customHeight="1" x14ac:dyDescent="0.3">
      <c r="A183" s="625" t="s">
        <v>525</v>
      </c>
      <c r="B183" s="626" t="s">
        <v>527</v>
      </c>
      <c r="C183" s="627" t="s">
        <v>543</v>
      </c>
      <c r="D183" s="628" t="s">
        <v>544</v>
      </c>
      <c r="E183" s="627" t="s">
        <v>528</v>
      </c>
      <c r="F183" s="628" t="s">
        <v>529</v>
      </c>
      <c r="G183" s="627" t="s">
        <v>1053</v>
      </c>
      <c r="H183" s="627" t="s">
        <v>1183</v>
      </c>
      <c r="I183" s="627" t="s">
        <v>1184</v>
      </c>
      <c r="J183" s="627" t="s">
        <v>1185</v>
      </c>
      <c r="K183" s="627" t="s">
        <v>1186</v>
      </c>
      <c r="L183" s="629">
        <v>83.26</v>
      </c>
      <c r="M183" s="629">
        <v>1</v>
      </c>
      <c r="N183" s="630">
        <v>83.26</v>
      </c>
    </row>
    <row r="184" spans="1:14" ht="14.4" customHeight="1" x14ac:dyDescent="0.3">
      <c r="A184" s="625" t="s">
        <v>525</v>
      </c>
      <c r="B184" s="626" t="s">
        <v>527</v>
      </c>
      <c r="C184" s="627" t="s">
        <v>543</v>
      </c>
      <c r="D184" s="628" t="s">
        <v>544</v>
      </c>
      <c r="E184" s="627" t="s">
        <v>538</v>
      </c>
      <c r="F184" s="628" t="s">
        <v>539</v>
      </c>
      <c r="G184" s="627"/>
      <c r="H184" s="627" t="s">
        <v>1187</v>
      </c>
      <c r="I184" s="627" t="s">
        <v>1188</v>
      </c>
      <c r="J184" s="627" t="s">
        <v>1189</v>
      </c>
      <c r="K184" s="627" t="s">
        <v>1190</v>
      </c>
      <c r="L184" s="629">
        <v>141.66</v>
      </c>
      <c r="M184" s="629">
        <v>1</v>
      </c>
      <c r="N184" s="630">
        <v>141.66</v>
      </c>
    </row>
    <row r="185" spans="1:14" ht="14.4" customHeight="1" x14ac:dyDescent="0.3">
      <c r="A185" s="625" t="s">
        <v>525</v>
      </c>
      <c r="B185" s="626" t="s">
        <v>527</v>
      </c>
      <c r="C185" s="627" t="s">
        <v>543</v>
      </c>
      <c r="D185" s="628" t="s">
        <v>544</v>
      </c>
      <c r="E185" s="627" t="s">
        <v>538</v>
      </c>
      <c r="F185" s="628" t="s">
        <v>539</v>
      </c>
      <c r="G185" s="627" t="s">
        <v>570</v>
      </c>
      <c r="H185" s="627" t="s">
        <v>1191</v>
      </c>
      <c r="I185" s="627" t="s">
        <v>1192</v>
      </c>
      <c r="J185" s="627" t="s">
        <v>1193</v>
      </c>
      <c r="K185" s="627" t="s">
        <v>1194</v>
      </c>
      <c r="L185" s="629">
        <v>38.215641209390256</v>
      </c>
      <c r="M185" s="629">
        <v>14</v>
      </c>
      <c r="N185" s="630">
        <v>535.01897693146361</v>
      </c>
    </row>
    <row r="186" spans="1:14" ht="14.4" customHeight="1" x14ac:dyDescent="0.3">
      <c r="A186" s="625" t="s">
        <v>525</v>
      </c>
      <c r="B186" s="626" t="s">
        <v>527</v>
      </c>
      <c r="C186" s="627" t="s">
        <v>543</v>
      </c>
      <c r="D186" s="628" t="s">
        <v>544</v>
      </c>
      <c r="E186" s="627" t="s">
        <v>538</v>
      </c>
      <c r="F186" s="628" t="s">
        <v>539</v>
      </c>
      <c r="G186" s="627" t="s">
        <v>570</v>
      </c>
      <c r="H186" s="627" t="s">
        <v>1195</v>
      </c>
      <c r="I186" s="627" t="s">
        <v>1196</v>
      </c>
      <c r="J186" s="627" t="s">
        <v>1197</v>
      </c>
      <c r="K186" s="627" t="s">
        <v>603</v>
      </c>
      <c r="L186" s="629">
        <v>64.277999999999992</v>
      </c>
      <c r="M186" s="629">
        <v>5</v>
      </c>
      <c r="N186" s="630">
        <v>321.39</v>
      </c>
    </row>
    <row r="187" spans="1:14" ht="14.4" customHeight="1" x14ac:dyDescent="0.3">
      <c r="A187" s="625" t="s">
        <v>525</v>
      </c>
      <c r="B187" s="626" t="s">
        <v>527</v>
      </c>
      <c r="C187" s="627" t="s">
        <v>543</v>
      </c>
      <c r="D187" s="628" t="s">
        <v>544</v>
      </c>
      <c r="E187" s="627" t="s">
        <v>538</v>
      </c>
      <c r="F187" s="628" t="s">
        <v>539</v>
      </c>
      <c r="G187" s="627" t="s">
        <v>570</v>
      </c>
      <c r="H187" s="627" t="s">
        <v>1198</v>
      </c>
      <c r="I187" s="627" t="s">
        <v>1199</v>
      </c>
      <c r="J187" s="627" t="s">
        <v>1200</v>
      </c>
      <c r="K187" s="627" t="s">
        <v>1201</v>
      </c>
      <c r="L187" s="629">
        <v>26.8</v>
      </c>
      <c r="M187" s="629">
        <v>2</v>
      </c>
      <c r="N187" s="630">
        <v>53.6</v>
      </c>
    </row>
    <row r="188" spans="1:14" ht="14.4" customHeight="1" x14ac:dyDescent="0.3">
      <c r="A188" s="625" t="s">
        <v>525</v>
      </c>
      <c r="B188" s="626" t="s">
        <v>527</v>
      </c>
      <c r="C188" s="627" t="s">
        <v>543</v>
      </c>
      <c r="D188" s="628" t="s">
        <v>544</v>
      </c>
      <c r="E188" s="627" t="s">
        <v>538</v>
      </c>
      <c r="F188" s="628" t="s">
        <v>539</v>
      </c>
      <c r="G188" s="627" t="s">
        <v>570</v>
      </c>
      <c r="H188" s="627" t="s">
        <v>1202</v>
      </c>
      <c r="I188" s="627" t="s">
        <v>1203</v>
      </c>
      <c r="J188" s="627" t="s">
        <v>1204</v>
      </c>
      <c r="K188" s="627" t="s">
        <v>1205</v>
      </c>
      <c r="L188" s="629">
        <v>33.404421224274238</v>
      </c>
      <c r="M188" s="629">
        <v>13</v>
      </c>
      <c r="N188" s="630">
        <v>434.25747591556507</v>
      </c>
    </row>
    <row r="189" spans="1:14" ht="14.4" customHeight="1" x14ac:dyDescent="0.3">
      <c r="A189" s="625" t="s">
        <v>525</v>
      </c>
      <c r="B189" s="626" t="s">
        <v>527</v>
      </c>
      <c r="C189" s="627" t="s">
        <v>543</v>
      </c>
      <c r="D189" s="628" t="s">
        <v>544</v>
      </c>
      <c r="E189" s="627" t="s">
        <v>538</v>
      </c>
      <c r="F189" s="628" t="s">
        <v>539</v>
      </c>
      <c r="G189" s="627" t="s">
        <v>570</v>
      </c>
      <c r="H189" s="627" t="s">
        <v>1206</v>
      </c>
      <c r="I189" s="627" t="s">
        <v>1207</v>
      </c>
      <c r="J189" s="627" t="s">
        <v>1208</v>
      </c>
      <c r="K189" s="627" t="s">
        <v>1209</v>
      </c>
      <c r="L189" s="629">
        <v>181.87024621468998</v>
      </c>
      <c r="M189" s="629">
        <v>5</v>
      </c>
      <c r="N189" s="630">
        <v>909.35123107344998</v>
      </c>
    </row>
    <row r="190" spans="1:14" ht="14.4" customHeight="1" x14ac:dyDescent="0.3">
      <c r="A190" s="625" t="s">
        <v>525</v>
      </c>
      <c r="B190" s="626" t="s">
        <v>527</v>
      </c>
      <c r="C190" s="627" t="s">
        <v>543</v>
      </c>
      <c r="D190" s="628" t="s">
        <v>544</v>
      </c>
      <c r="E190" s="627" t="s">
        <v>538</v>
      </c>
      <c r="F190" s="628" t="s">
        <v>539</v>
      </c>
      <c r="G190" s="627" t="s">
        <v>570</v>
      </c>
      <c r="H190" s="627" t="s">
        <v>1210</v>
      </c>
      <c r="I190" s="627" t="s">
        <v>1211</v>
      </c>
      <c r="J190" s="627" t="s">
        <v>1212</v>
      </c>
      <c r="K190" s="627" t="s">
        <v>1213</v>
      </c>
      <c r="L190" s="629">
        <v>517.50051438226296</v>
      </c>
      <c r="M190" s="629">
        <v>2</v>
      </c>
      <c r="N190" s="630">
        <v>1035.0010287645259</v>
      </c>
    </row>
    <row r="191" spans="1:14" ht="14.4" customHeight="1" x14ac:dyDescent="0.3">
      <c r="A191" s="625" t="s">
        <v>525</v>
      </c>
      <c r="B191" s="626" t="s">
        <v>527</v>
      </c>
      <c r="C191" s="627" t="s">
        <v>543</v>
      </c>
      <c r="D191" s="628" t="s">
        <v>544</v>
      </c>
      <c r="E191" s="627" t="s">
        <v>538</v>
      </c>
      <c r="F191" s="628" t="s">
        <v>539</v>
      </c>
      <c r="G191" s="627" t="s">
        <v>570</v>
      </c>
      <c r="H191" s="627" t="s">
        <v>1214</v>
      </c>
      <c r="I191" s="627" t="s">
        <v>1215</v>
      </c>
      <c r="J191" s="627" t="s">
        <v>1216</v>
      </c>
      <c r="K191" s="627" t="s">
        <v>1217</v>
      </c>
      <c r="L191" s="629">
        <v>30.76</v>
      </c>
      <c r="M191" s="629">
        <v>7</v>
      </c>
      <c r="N191" s="630">
        <v>215.32000000000002</v>
      </c>
    </row>
    <row r="192" spans="1:14" ht="14.4" customHeight="1" x14ac:dyDescent="0.3">
      <c r="A192" s="625" t="s">
        <v>525</v>
      </c>
      <c r="B192" s="626" t="s">
        <v>527</v>
      </c>
      <c r="C192" s="627" t="s">
        <v>543</v>
      </c>
      <c r="D192" s="628" t="s">
        <v>544</v>
      </c>
      <c r="E192" s="627" t="s">
        <v>538</v>
      </c>
      <c r="F192" s="628" t="s">
        <v>539</v>
      </c>
      <c r="G192" s="627" t="s">
        <v>570</v>
      </c>
      <c r="H192" s="627" t="s">
        <v>1218</v>
      </c>
      <c r="I192" s="627" t="s">
        <v>1219</v>
      </c>
      <c r="J192" s="627" t="s">
        <v>1193</v>
      </c>
      <c r="K192" s="627" t="s">
        <v>1220</v>
      </c>
      <c r="L192" s="629">
        <v>36.770000000000003</v>
      </c>
      <c r="M192" s="629">
        <v>2</v>
      </c>
      <c r="N192" s="630">
        <v>73.540000000000006</v>
      </c>
    </row>
    <row r="193" spans="1:14" ht="14.4" customHeight="1" x14ac:dyDescent="0.3">
      <c r="A193" s="625" t="s">
        <v>525</v>
      </c>
      <c r="B193" s="626" t="s">
        <v>527</v>
      </c>
      <c r="C193" s="627" t="s">
        <v>543</v>
      </c>
      <c r="D193" s="628" t="s">
        <v>544</v>
      </c>
      <c r="E193" s="627" t="s">
        <v>538</v>
      </c>
      <c r="F193" s="628" t="s">
        <v>539</v>
      </c>
      <c r="G193" s="627" t="s">
        <v>570</v>
      </c>
      <c r="H193" s="627" t="s">
        <v>1221</v>
      </c>
      <c r="I193" s="627" t="s">
        <v>1222</v>
      </c>
      <c r="J193" s="627" t="s">
        <v>1223</v>
      </c>
      <c r="K193" s="627" t="s">
        <v>603</v>
      </c>
      <c r="L193" s="629">
        <v>57.669920071813351</v>
      </c>
      <c r="M193" s="629">
        <v>2</v>
      </c>
      <c r="N193" s="630">
        <v>115.3398401436267</v>
      </c>
    </row>
    <row r="194" spans="1:14" ht="14.4" customHeight="1" x14ac:dyDescent="0.3">
      <c r="A194" s="625" t="s">
        <v>525</v>
      </c>
      <c r="B194" s="626" t="s">
        <v>527</v>
      </c>
      <c r="C194" s="627" t="s">
        <v>543</v>
      </c>
      <c r="D194" s="628" t="s">
        <v>544</v>
      </c>
      <c r="E194" s="627" t="s">
        <v>538</v>
      </c>
      <c r="F194" s="628" t="s">
        <v>539</v>
      </c>
      <c r="G194" s="627" t="s">
        <v>1053</v>
      </c>
      <c r="H194" s="627" t="s">
        <v>1224</v>
      </c>
      <c r="I194" s="627" t="s">
        <v>1225</v>
      </c>
      <c r="J194" s="627" t="s">
        <v>1226</v>
      </c>
      <c r="K194" s="627" t="s">
        <v>1227</v>
      </c>
      <c r="L194" s="629">
        <v>265.41596667993002</v>
      </c>
      <c r="M194" s="629">
        <v>3</v>
      </c>
      <c r="N194" s="630">
        <v>796.24790003979001</v>
      </c>
    </row>
    <row r="195" spans="1:14" ht="14.4" customHeight="1" x14ac:dyDescent="0.3">
      <c r="A195" s="625" t="s">
        <v>525</v>
      </c>
      <c r="B195" s="626" t="s">
        <v>527</v>
      </c>
      <c r="C195" s="627" t="s">
        <v>543</v>
      </c>
      <c r="D195" s="628" t="s">
        <v>544</v>
      </c>
      <c r="E195" s="627" t="s">
        <v>538</v>
      </c>
      <c r="F195" s="628" t="s">
        <v>539</v>
      </c>
      <c r="G195" s="627" t="s">
        <v>1053</v>
      </c>
      <c r="H195" s="627" t="s">
        <v>1228</v>
      </c>
      <c r="I195" s="627" t="s">
        <v>1229</v>
      </c>
      <c r="J195" s="627" t="s">
        <v>1230</v>
      </c>
      <c r="K195" s="627" t="s">
        <v>1231</v>
      </c>
      <c r="L195" s="629">
        <v>88.478494324041648</v>
      </c>
      <c r="M195" s="629">
        <v>27</v>
      </c>
      <c r="N195" s="630">
        <v>2388.9193467491245</v>
      </c>
    </row>
    <row r="196" spans="1:14" ht="14.4" customHeight="1" x14ac:dyDescent="0.3">
      <c r="A196" s="625" t="s">
        <v>525</v>
      </c>
      <c r="B196" s="626" t="s">
        <v>527</v>
      </c>
      <c r="C196" s="627" t="s">
        <v>543</v>
      </c>
      <c r="D196" s="628" t="s">
        <v>544</v>
      </c>
      <c r="E196" s="627" t="s">
        <v>538</v>
      </c>
      <c r="F196" s="628" t="s">
        <v>539</v>
      </c>
      <c r="G196" s="627" t="s">
        <v>1053</v>
      </c>
      <c r="H196" s="627" t="s">
        <v>1232</v>
      </c>
      <c r="I196" s="627" t="s">
        <v>1233</v>
      </c>
      <c r="J196" s="627" t="s">
        <v>1208</v>
      </c>
      <c r="K196" s="627" t="s">
        <v>1234</v>
      </c>
      <c r="L196" s="629">
        <v>45.849776201361799</v>
      </c>
      <c r="M196" s="629">
        <v>20</v>
      </c>
      <c r="N196" s="630">
        <v>916.995524027236</v>
      </c>
    </row>
    <row r="197" spans="1:14" ht="14.4" customHeight="1" x14ac:dyDescent="0.3">
      <c r="A197" s="625" t="s">
        <v>525</v>
      </c>
      <c r="B197" s="626" t="s">
        <v>527</v>
      </c>
      <c r="C197" s="627" t="s">
        <v>543</v>
      </c>
      <c r="D197" s="628" t="s">
        <v>544</v>
      </c>
      <c r="E197" s="627" t="s">
        <v>538</v>
      </c>
      <c r="F197" s="628" t="s">
        <v>539</v>
      </c>
      <c r="G197" s="627" t="s">
        <v>1053</v>
      </c>
      <c r="H197" s="627" t="s">
        <v>1235</v>
      </c>
      <c r="I197" s="627" t="s">
        <v>1236</v>
      </c>
      <c r="J197" s="627" t="s">
        <v>1237</v>
      </c>
      <c r="K197" s="627" t="s">
        <v>1238</v>
      </c>
      <c r="L197" s="629">
        <v>158.40557248276761</v>
      </c>
      <c r="M197" s="629">
        <v>5</v>
      </c>
      <c r="N197" s="630">
        <v>792.02786241383808</v>
      </c>
    </row>
    <row r="198" spans="1:14" ht="14.4" customHeight="1" x14ac:dyDescent="0.3">
      <c r="A198" s="625" t="s">
        <v>525</v>
      </c>
      <c r="B198" s="626" t="s">
        <v>527</v>
      </c>
      <c r="C198" s="627" t="s">
        <v>543</v>
      </c>
      <c r="D198" s="628" t="s">
        <v>544</v>
      </c>
      <c r="E198" s="627" t="s">
        <v>538</v>
      </c>
      <c r="F198" s="628" t="s">
        <v>539</v>
      </c>
      <c r="G198" s="627" t="s">
        <v>1053</v>
      </c>
      <c r="H198" s="627" t="s">
        <v>1239</v>
      </c>
      <c r="I198" s="627" t="s">
        <v>1240</v>
      </c>
      <c r="J198" s="627" t="s">
        <v>1241</v>
      </c>
      <c r="K198" s="627" t="s">
        <v>1238</v>
      </c>
      <c r="L198" s="629">
        <v>57.370121336573199</v>
      </c>
      <c r="M198" s="629">
        <v>2</v>
      </c>
      <c r="N198" s="630">
        <v>114.7402426731464</v>
      </c>
    </row>
    <row r="199" spans="1:14" ht="14.4" customHeight="1" x14ac:dyDescent="0.3">
      <c r="A199" s="625" t="s">
        <v>525</v>
      </c>
      <c r="B199" s="626" t="s">
        <v>527</v>
      </c>
      <c r="C199" s="627" t="s">
        <v>543</v>
      </c>
      <c r="D199" s="628" t="s">
        <v>544</v>
      </c>
      <c r="E199" s="627" t="s">
        <v>538</v>
      </c>
      <c r="F199" s="628" t="s">
        <v>539</v>
      </c>
      <c r="G199" s="627" t="s">
        <v>1053</v>
      </c>
      <c r="H199" s="627" t="s">
        <v>1242</v>
      </c>
      <c r="I199" s="627" t="s">
        <v>1243</v>
      </c>
      <c r="J199" s="627" t="s">
        <v>1244</v>
      </c>
      <c r="K199" s="627" t="s">
        <v>1245</v>
      </c>
      <c r="L199" s="629">
        <v>153.30000000000001</v>
      </c>
      <c r="M199" s="629">
        <v>1</v>
      </c>
      <c r="N199" s="630">
        <v>153.30000000000001</v>
      </c>
    </row>
    <row r="200" spans="1:14" ht="14.4" customHeight="1" x14ac:dyDescent="0.3">
      <c r="A200" s="625" t="s">
        <v>525</v>
      </c>
      <c r="B200" s="626" t="s">
        <v>527</v>
      </c>
      <c r="C200" s="627" t="s">
        <v>543</v>
      </c>
      <c r="D200" s="628" t="s">
        <v>544</v>
      </c>
      <c r="E200" s="627" t="s">
        <v>538</v>
      </c>
      <c r="F200" s="628" t="s">
        <v>539</v>
      </c>
      <c r="G200" s="627" t="s">
        <v>1053</v>
      </c>
      <c r="H200" s="627" t="s">
        <v>1246</v>
      </c>
      <c r="I200" s="627" t="s">
        <v>1247</v>
      </c>
      <c r="J200" s="627" t="s">
        <v>1248</v>
      </c>
      <c r="K200" s="627" t="s">
        <v>1249</v>
      </c>
      <c r="L200" s="629">
        <v>96.36</v>
      </c>
      <c r="M200" s="629">
        <v>9</v>
      </c>
      <c r="N200" s="630">
        <v>867.24</v>
      </c>
    </row>
    <row r="201" spans="1:14" ht="14.4" customHeight="1" x14ac:dyDescent="0.3">
      <c r="A201" s="625" t="s">
        <v>525</v>
      </c>
      <c r="B201" s="626" t="s">
        <v>527</v>
      </c>
      <c r="C201" s="627" t="s">
        <v>543</v>
      </c>
      <c r="D201" s="628" t="s">
        <v>544</v>
      </c>
      <c r="E201" s="627" t="s">
        <v>538</v>
      </c>
      <c r="F201" s="628" t="s">
        <v>539</v>
      </c>
      <c r="G201" s="627" t="s">
        <v>1053</v>
      </c>
      <c r="H201" s="627" t="s">
        <v>1250</v>
      </c>
      <c r="I201" s="627" t="s">
        <v>1251</v>
      </c>
      <c r="J201" s="627" t="s">
        <v>1252</v>
      </c>
      <c r="K201" s="627" t="s">
        <v>1253</v>
      </c>
      <c r="L201" s="629">
        <v>226.22152343266711</v>
      </c>
      <c r="M201" s="629">
        <v>11.600000000000001</v>
      </c>
      <c r="N201" s="630">
        <v>2624.1696718189387</v>
      </c>
    </row>
    <row r="202" spans="1:14" ht="14.4" customHeight="1" x14ac:dyDescent="0.3">
      <c r="A202" s="625" t="s">
        <v>525</v>
      </c>
      <c r="B202" s="626" t="s">
        <v>527</v>
      </c>
      <c r="C202" s="627" t="s">
        <v>543</v>
      </c>
      <c r="D202" s="628" t="s">
        <v>544</v>
      </c>
      <c r="E202" s="627" t="s">
        <v>538</v>
      </c>
      <c r="F202" s="628" t="s">
        <v>539</v>
      </c>
      <c r="G202" s="627" t="s">
        <v>1053</v>
      </c>
      <c r="H202" s="627" t="s">
        <v>1254</v>
      </c>
      <c r="I202" s="627" t="s">
        <v>1255</v>
      </c>
      <c r="J202" s="627" t="s">
        <v>1256</v>
      </c>
      <c r="K202" s="627" t="s">
        <v>1257</v>
      </c>
      <c r="L202" s="629">
        <v>75.281323587112354</v>
      </c>
      <c r="M202" s="629">
        <v>692</v>
      </c>
      <c r="N202" s="630">
        <v>52094.675922281749</v>
      </c>
    </row>
    <row r="203" spans="1:14" ht="14.4" customHeight="1" x14ac:dyDescent="0.3">
      <c r="A203" s="625" t="s">
        <v>525</v>
      </c>
      <c r="B203" s="626" t="s">
        <v>527</v>
      </c>
      <c r="C203" s="627" t="s">
        <v>543</v>
      </c>
      <c r="D203" s="628" t="s">
        <v>544</v>
      </c>
      <c r="E203" s="627" t="s">
        <v>538</v>
      </c>
      <c r="F203" s="628" t="s">
        <v>539</v>
      </c>
      <c r="G203" s="627" t="s">
        <v>1053</v>
      </c>
      <c r="H203" s="627" t="s">
        <v>1258</v>
      </c>
      <c r="I203" s="627" t="s">
        <v>1259</v>
      </c>
      <c r="J203" s="627" t="s">
        <v>1260</v>
      </c>
      <c r="K203" s="627" t="s">
        <v>1261</v>
      </c>
      <c r="L203" s="629">
        <v>264.12574751900297</v>
      </c>
      <c r="M203" s="629">
        <v>4</v>
      </c>
      <c r="N203" s="630">
        <v>1056.5029900760119</v>
      </c>
    </row>
    <row r="204" spans="1:14" ht="14.4" customHeight="1" x14ac:dyDescent="0.3">
      <c r="A204" s="625" t="s">
        <v>525</v>
      </c>
      <c r="B204" s="626" t="s">
        <v>527</v>
      </c>
      <c r="C204" s="627" t="s">
        <v>543</v>
      </c>
      <c r="D204" s="628" t="s">
        <v>544</v>
      </c>
      <c r="E204" s="627" t="s">
        <v>538</v>
      </c>
      <c r="F204" s="628" t="s">
        <v>539</v>
      </c>
      <c r="G204" s="627" t="s">
        <v>1053</v>
      </c>
      <c r="H204" s="627" t="s">
        <v>1262</v>
      </c>
      <c r="I204" s="627" t="s">
        <v>1263</v>
      </c>
      <c r="J204" s="627" t="s">
        <v>1264</v>
      </c>
      <c r="K204" s="627" t="s">
        <v>1265</v>
      </c>
      <c r="L204" s="629">
        <v>323.86414056820399</v>
      </c>
      <c r="M204" s="629">
        <v>10</v>
      </c>
      <c r="N204" s="630">
        <v>3238.6414056820399</v>
      </c>
    </row>
    <row r="205" spans="1:14" ht="14.4" customHeight="1" x14ac:dyDescent="0.3">
      <c r="A205" s="625" t="s">
        <v>525</v>
      </c>
      <c r="B205" s="626" t="s">
        <v>527</v>
      </c>
      <c r="C205" s="627" t="s">
        <v>543</v>
      </c>
      <c r="D205" s="628" t="s">
        <v>544</v>
      </c>
      <c r="E205" s="627" t="s">
        <v>538</v>
      </c>
      <c r="F205" s="628" t="s">
        <v>539</v>
      </c>
      <c r="G205" s="627" t="s">
        <v>1053</v>
      </c>
      <c r="H205" s="627" t="s">
        <v>1266</v>
      </c>
      <c r="I205" s="627" t="s">
        <v>1267</v>
      </c>
      <c r="J205" s="627" t="s">
        <v>1260</v>
      </c>
      <c r="K205" s="627" t="s">
        <v>1268</v>
      </c>
      <c r="L205" s="629">
        <v>245.42</v>
      </c>
      <c r="M205" s="629">
        <v>2</v>
      </c>
      <c r="N205" s="630">
        <v>490.84</v>
      </c>
    </row>
    <row r="206" spans="1:14" ht="14.4" customHeight="1" x14ac:dyDescent="0.3">
      <c r="A206" s="625" t="s">
        <v>525</v>
      </c>
      <c r="B206" s="626" t="s">
        <v>527</v>
      </c>
      <c r="C206" s="627" t="s">
        <v>543</v>
      </c>
      <c r="D206" s="628" t="s">
        <v>544</v>
      </c>
      <c r="E206" s="627" t="s">
        <v>538</v>
      </c>
      <c r="F206" s="628" t="s">
        <v>539</v>
      </c>
      <c r="G206" s="627" t="s">
        <v>1053</v>
      </c>
      <c r="H206" s="627" t="s">
        <v>1269</v>
      </c>
      <c r="I206" s="627" t="s">
        <v>1270</v>
      </c>
      <c r="J206" s="627" t="s">
        <v>1271</v>
      </c>
      <c r="K206" s="627" t="s">
        <v>1272</v>
      </c>
      <c r="L206" s="629">
        <v>166.60858617793301</v>
      </c>
      <c r="M206" s="629">
        <v>1</v>
      </c>
      <c r="N206" s="630">
        <v>166.60858617793301</v>
      </c>
    </row>
    <row r="207" spans="1:14" ht="14.4" customHeight="1" x14ac:dyDescent="0.3">
      <c r="A207" s="625" t="s">
        <v>525</v>
      </c>
      <c r="B207" s="626" t="s">
        <v>527</v>
      </c>
      <c r="C207" s="627" t="s">
        <v>543</v>
      </c>
      <c r="D207" s="628" t="s">
        <v>544</v>
      </c>
      <c r="E207" s="627" t="s">
        <v>538</v>
      </c>
      <c r="F207" s="628" t="s">
        <v>539</v>
      </c>
      <c r="G207" s="627" t="s">
        <v>1053</v>
      </c>
      <c r="H207" s="627" t="s">
        <v>1273</v>
      </c>
      <c r="I207" s="627" t="s">
        <v>1274</v>
      </c>
      <c r="J207" s="627" t="s">
        <v>1230</v>
      </c>
      <c r="K207" s="627" t="s">
        <v>1275</v>
      </c>
      <c r="L207" s="629">
        <v>74.001923625729503</v>
      </c>
      <c r="M207" s="629">
        <v>4</v>
      </c>
      <c r="N207" s="630">
        <v>296.00769450291801</v>
      </c>
    </row>
    <row r="208" spans="1:14" ht="14.4" customHeight="1" x14ac:dyDescent="0.3">
      <c r="A208" s="625" t="s">
        <v>525</v>
      </c>
      <c r="B208" s="626" t="s">
        <v>527</v>
      </c>
      <c r="C208" s="627" t="s">
        <v>547</v>
      </c>
      <c r="D208" s="628" t="s">
        <v>548</v>
      </c>
      <c r="E208" s="627" t="s">
        <v>528</v>
      </c>
      <c r="F208" s="628" t="s">
        <v>529</v>
      </c>
      <c r="G208" s="627"/>
      <c r="H208" s="627" t="s">
        <v>555</v>
      </c>
      <c r="I208" s="627" t="s">
        <v>556</v>
      </c>
      <c r="J208" s="627" t="s">
        <v>557</v>
      </c>
      <c r="K208" s="627" t="s">
        <v>558</v>
      </c>
      <c r="L208" s="629">
        <v>61.454999999999998</v>
      </c>
      <c r="M208" s="629">
        <v>2</v>
      </c>
      <c r="N208" s="630">
        <v>122.91</v>
      </c>
    </row>
    <row r="209" spans="1:14" ht="14.4" customHeight="1" x14ac:dyDescent="0.3">
      <c r="A209" s="625" t="s">
        <v>525</v>
      </c>
      <c r="B209" s="626" t="s">
        <v>527</v>
      </c>
      <c r="C209" s="627" t="s">
        <v>547</v>
      </c>
      <c r="D209" s="628" t="s">
        <v>548</v>
      </c>
      <c r="E209" s="627" t="s">
        <v>528</v>
      </c>
      <c r="F209" s="628" t="s">
        <v>529</v>
      </c>
      <c r="G209" s="627"/>
      <c r="H209" s="627" t="s">
        <v>1276</v>
      </c>
      <c r="I209" s="627" t="s">
        <v>1277</v>
      </c>
      <c r="J209" s="627" t="s">
        <v>1278</v>
      </c>
      <c r="K209" s="627" t="s">
        <v>1279</v>
      </c>
      <c r="L209" s="629">
        <v>47.92</v>
      </c>
      <c r="M209" s="629">
        <v>1</v>
      </c>
      <c r="N209" s="630">
        <v>47.92</v>
      </c>
    </row>
    <row r="210" spans="1:14" ht="14.4" customHeight="1" x14ac:dyDescent="0.3">
      <c r="A210" s="625" t="s">
        <v>525</v>
      </c>
      <c r="B210" s="626" t="s">
        <v>527</v>
      </c>
      <c r="C210" s="627" t="s">
        <v>547</v>
      </c>
      <c r="D210" s="628" t="s">
        <v>548</v>
      </c>
      <c r="E210" s="627" t="s">
        <v>528</v>
      </c>
      <c r="F210" s="628" t="s">
        <v>529</v>
      </c>
      <c r="G210" s="627"/>
      <c r="H210" s="627" t="s">
        <v>1280</v>
      </c>
      <c r="I210" s="627" t="s">
        <v>1281</v>
      </c>
      <c r="J210" s="627" t="s">
        <v>1282</v>
      </c>
      <c r="K210" s="627" t="s">
        <v>1283</v>
      </c>
      <c r="L210" s="629">
        <v>80.81</v>
      </c>
      <c r="M210" s="629">
        <v>1</v>
      </c>
      <c r="N210" s="630">
        <v>80.81</v>
      </c>
    </row>
    <row r="211" spans="1:14" ht="14.4" customHeight="1" x14ac:dyDescent="0.3">
      <c r="A211" s="625" t="s">
        <v>525</v>
      </c>
      <c r="B211" s="626" t="s">
        <v>527</v>
      </c>
      <c r="C211" s="627" t="s">
        <v>547</v>
      </c>
      <c r="D211" s="628" t="s">
        <v>548</v>
      </c>
      <c r="E211" s="627" t="s">
        <v>528</v>
      </c>
      <c r="F211" s="628" t="s">
        <v>529</v>
      </c>
      <c r="G211" s="627"/>
      <c r="H211" s="627" t="s">
        <v>1284</v>
      </c>
      <c r="I211" s="627" t="s">
        <v>1285</v>
      </c>
      <c r="J211" s="627" t="s">
        <v>1286</v>
      </c>
      <c r="K211" s="627" t="s">
        <v>1287</v>
      </c>
      <c r="L211" s="629">
        <v>120.91676180403334</v>
      </c>
      <c r="M211" s="629">
        <v>3</v>
      </c>
      <c r="N211" s="630">
        <v>362.75028541210003</v>
      </c>
    </row>
    <row r="212" spans="1:14" ht="14.4" customHeight="1" x14ac:dyDescent="0.3">
      <c r="A212" s="625" t="s">
        <v>525</v>
      </c>
      <c r="B212" s="626" t="s">
        <v>527</v>
      </c>
      <c r="C212" s="627" t="s">
        <v>547</v>
      </c>
      <c r="D212" s="628" t="s">
        <v>548</v>
      </c>
      <c r="E212" s="627" t="s">
        <v>528</v>
      </c>
      <c r="F212" s="628" t="s">
        <v>529</v>
      </c>
      <c r="G212" s="627"/>
      <c r="H212" s="627" t="s">
        <v>567</v>
      </c>
      <c r="I212" s="627" t="s">
        <v>568</v>
      </c>
      <c r="J212" s="627" t="s">
        <v>569</v>
      </c>
      <c r="K212" s="627"/>
      <c r="L212" s="629">
        <v>77.678232313314766</v>
      </c>
      <c r="M212" s="629">
        <v>21</v>
      </c>
      <c r="N212" s="630">
        <v>1631.2428785796101</v>
      </c>
    </row>
    <row r="213" spans="1:14" ht="14.4" customHeight="1" x14ac:dyDescent="0.3">
      <c r="A213" s="625" t="s">
        <v>525</v>
      </c>
      <c r="B213" s="626" t="s">
        <v>527</v>
      </c>
      <c r="C213" s="627" t="s">
        <v>547</v>
      </c>
      <c r="D213" s="628" t="s">
        <v>548</v>
      </c>
      <c r="E213" s="627" t="s">
        <v>528</v>
      </c>
      <c r="F213" s="628" t="s">
        <v>529</v>
      </c>
      <c r="G213" s="627"/>
      <c r="H213" s="627" t="s">
        <v>1288</v>
      </c>
      <c r="I213" s="627" t="s">
        <v>1289</v>
      </c>
      <c r="J213" s="627" t="s">
        <v>1290</v>
      </c>
      <c r="K213" s="627" t="s">
        <v>1291</v>
      </c>
      <c r="L213" s="629">
        <v>104.879691456074</v>
      </c>
      <c r="M213" s="629">
        <v>1</v>
      </c>
      <c r="N213" s="630">
        <v>104.879691456074</v>
      </c>
    </row>
    <row r="214" spans="1:14" ht="14.4" customHeight="1" x14ac:dyDescent="0.3">
      <c r="A214" s="625" t="s">
        <v>525</v>
      </c>
      <c r="B214" s="626" t="s">
        <v>527</v>
      </c>
      <c r="C214" s="627" t="s">
        <v>547</v>
      </c>
      <c r="D214" s="628" t="s">
        <v>548</v>
      </c>
      <c r="E214" s="627" t="s">
        <v>528</v>
      </c>
      <c r="F214" s="628" t="s">
        <v>529</v>
      </c>
      <c r="G214" s="627"/>
      <c r="H214" s="627" t="s">
        <v>1292</v>
      </c>
      <c r="I214" s="627" t="s">
        <v>1293</v>
      </c>
      <c r="J214" s="627" t="s">
        <v>1294</v>
      </c>
      <c r="K214" s="627" t="s">
        <v>1295</v>
      </c>
      <c r="L214" s="629">
        <v>66.320175178240206</v>
      </c>
      <c r="M214" s="629">
        <v>2</v>
      </c>
      <c r="N214" s="630">
        <v>132.64035035648041</v>
      </c>
    </row>
    <row r="215" spans="1:14" ht="14.4" customHeight="1" x14ac:dyDescent="0.3">
      <c r="A215" s="625" t="s">
        <v>525</v>
      </c>
      <c r="B215" s="626" t="s">
        <v>527</v>
      </c>
      <c r="C215" s="627" t="s">
        <v>547</v>
      </c>
      <c r="D215" s="628" t="s">
        <v>548</v>
      </c>
      <c r="E215" s="627" t="s">
        <v>528</v>
      </c>
      <c r="F215" s="628" t="s">
        <v>529</v>
      </c>
      <c r="G215" s="627"/>
      <c r="H215" s="627" t="s">
        <v>1296</v>
      </c>
      <c r="I215" s="627" t="s">
        <v>1297</v>
      </c>
      <c r="J215" s="627" t="s">
        <v>1298</v>
      </c>
      <c r="K215" s="627" t="s">
        <v>1299</v>
      </c>
      <c r="L215" s="629">
        <v>136.409598698732</v>
      </c>
      <c r="M215" s="629">
        <v>1</v>
      </c>
      <c r="N215" s="630">
        <v>136.409598698732</v>
      </c>
    </row>
    <row r="216" spans="1:14" ht="14.4" customHeight="1" x14ac:dyDescent="0.3">
      <c r="A216" s="625" t="s">
        <v>525</v>
      </c>
      <c r="B216" s="626" t="s">
        <v>527</v>
      </c>
      <c r="C216" s="627" t="s">
        <v>547</v>
      </c>
      <c r="D216" s="628" t="s">
        <v>548</v>
      </c>
      <c r="E216" s="627" t="s">
        <v>528</v>
      </c>
      <c r="F216" s="628" t="s">
        <v>529</v>
      </c>
      <c r="G216" s="627"/>
      <c r="H216" s="627" t="s">
        <v>1300</v>
      </c>
      <c r="I216" s="627" t="s">
        <v>1301</v>
      </c>
      <c r="J216" s="627" t="s">
        <v>1302</v>
      </c>
      <c r="K216" s="627" t="s">
        <v>1303</v>
      </c>
      <c r="L216" s="629">
        <v>70.209999999999994</v>
      </c>
      <c r="M216" s="629">
        <v>1</v>
      </c>
      <c r="N216" s="630">
        <v>70.209999999999994</v>
      </c>
    </row>
    <row r="217" spans="1:14" ht="14.4" customHeight="1" x14ac:dyDescent="0.3">
      <c r="A217" s="625" t="s">
        <v>525</v>
      </c>
      <c r="B217" s="626" t="s">
        <v>527</v>
      </c>
      <c r="C217" s="627" t="s">
        <v>547</v>
      </c>
      <c r="D217" s="628" t="s">
        <v>548</v>
      </c>
      <c r="E217" s="627" t="s">
        <v>528</v>
      </c>
      <c r="F217" s="628" t="s">
        <v>529</v>
      </c>
      <c r="G217" s="627"/>
      <c r="H217" s="627" t="s">
        <v>1304</v>
      </c>
      <c r="I217" s="627" t="s">
        <v>1305</v>
      </c>
      <c r="J217" s="627" t="s">
        <v>1306</v>
      </c>
      <c r="K217" s="627" t="s">
        <v>763</v>
      </c>
      <c r="L217" s="629">
        <v>162.36013820280667</v>
      </c>
      <c r="M217" s="629">
        <v>3</v>
      </c>
      <c r="N217" s="630">
        <v>487.08041460842003</v>
      </c>
    </row>
    <row r="218" spans="1:14" ht="14.4" customHeight="1" x14ac:dyDescent="0.3">
      <c r="A218" s="625" t="s">
        <v>525</v>
      </c>
      <c r="B218" s="626" t="s">
        <v>527</v>
      </c>
      <c r="C218" s="627" t="s">
        <v>547</v>
      </c>
      <c r="D218" s="628" t="s">
        <v>548</v>
      </c>
      <c r="E218" s="627" t="s">
        <v>528</v>
      </c>
      <c r="F218" s="628" t="s">
        <v>529</v>
      </c>
      <c r="G218" s="627"/>
      <c r="H218" s="627" t="s">
        <v>1307</v>
      </c>
      <c r="I218" s="627" t="s">
        <v>1308</v>
      </c>
      <c r="J218" s="627" t="s">
        <v>1309</v>
      </c>
      <c r="K218" s="627" t="s">
        <v>1310</v>
      </c>
      <c r="L218" s="629">
        <v>72.19</v>
      </c>
      <c r="M218" s="629">
        <v>1</v>
      </c>
      <c r="N218" s="630">
        <v>72.19</v>
      </c>
    </row>
    <row r="219" spans="1:14" ht="14.4" customHeight="1" x14ac:dyDescent="0.3">
      <c r="A219" s="625" t="s">
        <v>525</v>
      </c>
      <c r="B219" s="626" t="s">
        <v>527</v>
      </c>
      <c r="C219" s="627" t="s">
        <v>547</v>
      </c>
      <c r="D219" s="628" t="s">
        <v>548</v>
      </c>
      <c r="E219" s="627" t="s">
        <v>528</v>
      </c>
      <c r="F219" s="628" t="s">
        <v>529</v>
      </c>
      <c r="G219" s="627"/>
      <c r="H219" s="627" t="s">
        <v>1311</v>
      </c>
      <c r="I219" s="627" t="s">
        <v>1312</v>
      </c>
      <c r="J219" s="627" t="s">
        <v>1313</v>
      </c>
      <c r="K219" s="627" t="s">
        <v>1314</v>
      </c>
      <c r="L219" s="629">
        <v>95.73</v>
      </c>
      <c r="M219" s="629">
        <v>1</v>
      </c>
      <c r="N219" s="630">
        <v>95.73</v>
      </c>
    </row>
    <row r="220" spans="1:14" ht="14.4" customHeight="1" x14ac:dyDescent="0.3">
      <c r="A220" s="625" t="s">
        <v>525</v>
      </c>
      <c r="B220" s="626" t="s">
        <v>527</v>
      </c>
      <c r="C220" s="627" t="s">
        <v>547</v>
      </c>
      <c r="D220" s="628" t="s">
        <v>548</v>
      </c>
      <c r="E220" s="627" t="s">
        <v>528</v>
      </c>
      <c r="F220" s="628" t="s">
        <v>529</v>
      </c>
      <c r="G220" s="627"/>
      <c r="H220" s="627" t="s">
        <v>1315</v>
      </c>
      <c r="I220" s="627" t="s">
        <v>1316</v>
      </c>
      <c r="J220" s="627" t="s">
        <v>1317</v>
      </c>
      <c r="K220" s="627" t="s">
        <v>1064</v>
      </c>
      <c r="L220" s="629">
        <v>45.0000583968435</v>
      </c>
      <c r="M220" s="629">
        <v>1</v>
      </c>
      <c r="N220" s="630">
        <v>45.0000583968435</v>
      </c>
    </row>
    <row r="221" spans="1:14" ht="14.4" customHeight="1" x14ac:dyDescent="0.3">
      <c r="A221" s="625" t="s">
        <v>525</v>
      </c>
      <c r="B221" s="626" t="s">
        <v>527</v>
      </c>
      <c r="C221" s="627" t="s">
        <v>547</v>
      </c>
      <c r="D221" s="628" t="s">
        <v>548</v>
      </c>
      <c r="E221" s="627" t="s">
        <v>528</v>
      </c>
      <c r="F221" s="628" t="s">
        <v>529</v>
      </c>
      <c r="G221" s="627"/>
      <c r="H221" s="627" t="s">
        <v>1318</v>
      </c>
      <c r="I221" s="627" t="s">
        <v>1319</v>
      </c>
      <c r="J221" s="627" t="s">
        <v>1320</v>
      </c>
      <c r="K221" s="627" t="s">
        <v>1321</v>
      </c>
      <c r="L221" s="629">
        <v>32.8100025174395</v>
      </c>
      <c r="M221" s="629">
        <v>1</v>
      </c>
      <c r="N221" s="630">
        <v>32.8100025174395</v>
      </c>
    </row>
    <row r="222" spans="1:14" ht="14.4" customHeight="1" x14ac:dyDescent="0.3">
      <c r="A222" s="625" t="s">
        <v>525</v>
      </c>
      <c r="B222" s="626" t="s">
        <v>527</v>
      </c>
      <c r="C222" s="627" t="s">
        <v>547</v>
      </c>
      <c r="D222" s="628" t="s">
        <v>548</v>
      </c>
      <c r="E222" s="627" t="s">
        <v>528</v>
      </c>
      <c r="F222" s="628" t="s">
        <v>529</v>
      </c>
      <c r="G222" s="627"/>
      <c r="H222" s="627" t="s">
        <v>1322</v>
      </c>
      <c r="I222" s="627" t="s">
        <v>1323</v>
      </c>
      <c r="J222" s="627" t="s">
        <v>1324</v>
      </c>
      <c r="K222" s="627" t="s">
        <v>1325</v>
      </c>
      <c r="L222" s="629">
        <v>125.431142038734</v>
      </c>
      <c r="M222" s="629">
        <v>1</v>
      </c>
      <c r="N222" s="630">
        <v>125.431142038734</v>
      </c>
    </row>
    <row r="223" spans="1:14" ht="14.4" customHeight="1" x14ac:dyDescent="0.3">
      <c r="A223" s="625" t="s">
        <v>525</v>
      </c>
      <c r="B223" s="626" t="s">
        <v>527</v>
      </c>
      <c r="C223" s="627" t="s">
        <v>547</v>
      </c>
      <c r="D223" s="628" t="s">
        <v>548</v>
      </c>
      <c r="E223" s="627" t="s">
        <v>528</v>
      </c>
      <c r="F223" s="628" t="s">
        <v>529</v>
      </c>
      <c r="G223" s="627"/>
      <c r="H223" s="627" t="s">
        <v>1326</v>
      </c>
      <c r="I223" s="627" t="s">
        <v>1327</v>
      </c>
      <c r="J223" s="627" t="s">
        <v>1328</v>
      </c>
      <c r="K223" s="627" t="s">
        <v>1329</v>
      </c>
      <c r="L223" s="629">
        <v>101.59</v>
      </c>
      <c r="M223" s="629">
        <v>1</v>
      </c>
      <c r="N223" s="630">
        <v>101.59</v>
      </c>
    </row>
    <row r="224" spans="1:14" ht="14.4" customHeight="1" x14ac:dyDescent="0.3">
      <c r="A224" s="625" t="s">
        <v>525</v>
      </c>
      <c r="B224" s="626" t="s">
        <v>527</v>
      </c>
      <c r="C224" s="627" t="s">
        <v>547</v>
      </c>
      <c r="D224" s="628" t="s">
        <v>548</v>
      </c>
      <c r="E224" s="627" t="s">
        <v>528</v>
      </c>
      <c r="F224" s="628" t="s">
        <v>529</v>
      </c>
      <c r="G224" s="627"/>
      <c r="H224" s="627" t="s">
        <v>1330</v>
      </c>
      <c r="I224" s="627" t="s">
        <v>1330</v>
      </c>
      <c r="J224" s="627" t="s">
        <v>1331</v>
      </c>
      <c r="K224" s="627" t="s">
        <v>1332</v>
      </c>
      <c r="L224" s="629">
        <v>130.05000000000001</v>
      </c>
      <c r="M224" s="629">
        <v>1</v>
      </c>
      <c r="N224" s="630">
        <v>130.05000000000001</v>
      </c>
    </row>
    <row r="225" spans="1:14" ht="14.4" customHeight="1" x14ac:dyDescent="0.3">
      <c r="A225" s="625" t="s">
        <v>525</v>
      </c>
      <c r="B225" s="626" t="s">
        <v>527</v>
      </c>
      <c r="C225" s="627" t="s">
        <v>547</v>
      </c>
      <c r="D225" s="628" t="s">
        <v>548</v>
      </c>
      <c r="E225" s="627" t="s">
        <v>528</v>
      </c>
      <c r="F225" s="628" t="s">
        <v>529</v>
      </c>
      <c r="G225" s="627"/>
      <c r="H225" s="627" t="s">
        <v>1333</v>
      </c>
      <c r="I225" s="627" t="s">
        <v>1334</v>
      </c>
      <c r="J225" s="627" t="s">
        <v>1335</v>
      </c>
      <c r="K225" s="627" t="s">
        <v>1336</v>
      </c>
      <c r="L225" s="629">
        <v>67.680003957344994</v>
      </c>
      <c r="M225" s="629">
        <v>1</v>
      </c>
      <c r="N225" s="630">
        <v>67.680003957344994</v>
      </c>
    </row>
    <row r="226" spans="1:14" ht="14.4" customHeight="1" x14ac:dyDescent="0.3">
      <c r="A226" s="625" t="s">
        <v>525</v>
      </c>
      <c r="B226" s="626" t="s">
        <v>527</v>
      </c>
      <c r="C226" s="627" t="s">
        <v>547</v>
      </c>
      <c r="D226" s="628" t="s">
        <v>548</v>
      </c>
      <c r="E226" s="627" t="s">
        <v>528</v>
      </c>
      <c r="F226" s="628" t="s">
        <v>529</v>
      </c>
      <c r="G226" s="627" t="s">
        <v>570</v>
      </c>
      <c r="H226" s="627" t="s">
        <v>571</v>
      </c>
      <c r="I226" s="627" t="s">
        <v>571</v>
      </c>
      <c r="J226" s="627" t="s">
        <v>572</v>
      </c>
      <c r="K226" s="627" t="s">
        <v>573</v>
      </c>
      <c r="L226" s="629">
        <v>256.11298212596489</v>
      </c>
      <c r="M226" s="629">
        <v>52</v>
      </c>
      <c r="N226" s="630">
        <v>13317.875070550173</v>
      </c>
    </row>
    <row r="227" spans="1:14" ht="14.4" customHeight="1" x14ac:dyDescent="0.3">
      <c r="A227" s="625" t="s">
        <v>525</v>
      </c>
      <c r="B227" s="626" t="s">
        <v>527</v>
      </c>
      <c r="C227" s="627" t="s">
        <v>547</v>
      </c>
      <c r="D227" s="628" t="s">
        <v>548</v>
      </c>
      <c r="E227" s="627" t="s">
        <v>528</v>
      </c>
      <c r="F227" s="628" t="s">
        <v>529</v>
      </c>
      <c r="G227" s="627" t="s">
        <v>570</v>
      </c>
      <c r="H227" s="627" t="s">
        <v>1337</v>
      </c>
      <c r="I227" s="627" t="s">
        <v>1337</v>
      </c>
      <c r="J227" s="627" t="s">
        <v>1338</v>
      </c>
      <c r="K227" s="627" t="s">
        <v>1339</v>
      </c>
      <c r="L227" s="629">
        <v>94.95</v>
      </c>
      <c r="M227" s="629">
        <v>1</v>
      </c>
      <c r="N227" s="630">
        <v>94.95</v>
      </c>
    </row>
    <row r="228" spans="1:14" ht="14.4" customHeight="1" x14ac:dyDescent="0.3">
      <c r="A228" s="625" t="s">
        <v>525</v>
      </c>
      <c r="B228" s="626" t="s">
        <v>527</v>
      </c>
      <c r="C228" s="627" t="s">
        <v>547</v>
      </c>
      <c r="D228" s="628" t="s">
        <v>548</v>
      </c>
      <c r="E228" s="627" t="s">
        <v>528</v>
      </c>
      <c r="F228" s="628" t="s">
        <v>529</v>
      </c>
      <c r="G228" s="627" t="s">
        <v>570</v>
      </c>
      <c r="H228" s="627" t="s">
        <v>574</v>
      </c>
      <c r="I228" s="627" t="s">
        <v>574</v>
      </c>
      <c r="J228" s="627" t="s">
        <v>575</v>
      </c>
      <c r="K228" s="627" t="s">
        <v>576</v>
      </c>
      <c r="L228" s="629">
        <v>181.58862778100089</v>
      </c>
      <c r="M228" s="629">
        <v>12</v>
      </c>
      <c r="N228" s="630">
        <v>2179.0635333720106</v>
      </c>
    </row>
    <row r="229" spans="1:14" ht="14.4" customHeight="1" x14ac:dyDescent="0.3">
      <c r="A229" s="625" t="s">
        <v>525</v>
      </c>
      <c r="B229" s="626" t="s">
        <v>527</v>
      </c>
      <c r="C229" s="627" t="s">
        <v>547</v>
      </c>
      <c r="D229" s="628" t="s">
        <v>548</v>
      </c>
      <c r="E229" s="627" t="s">
        <v>528</v>
      </c>
      <c r="F229" s="628" t="s">
        <v>529</v>
      </c>
      <c r="G229" s="627" t="s">
        <v>570</v>
      </c>
      <c r="H229" s="627" t="s">
        <v>577</v>
      </c>
      <c r="I229" s="627" t="s">
        <v>577</v>
      </c>
      <c r="J229" s="627" t="s">
        <v>578</v>
      </c>
      <c r="K229" s="627" t="s">
        <v>576</v>
      </c>
      <c r="L229" s="629">
        <v>162.15</v>
      </c>
      <c r="M229" s="629">
        <v>2</v>
      </c>
      <c r="N229" s="630">
        <v>324.3</v>
      </c>
    </row>
    <row r="230" spans="1:14" ht="14.4" customHeight="1" x14ac:dyDescent="0.3">
      <c r="A230" s="625" t="s">
        <v>525</v>
      </c>
      <c r="B230" s="626" t="s">
        <v>527</v>
      </c>
      <c r="C230" s="627" t="s">
        <v>547</v>
      </c>
      <c r="D230" s="628" t="s">
        <v>548</v>
      </c>
      <c r="E230" s="627" t="s">
        <v>528</v>
      </c>
      <c r="F230" s="628" t="s">
        <v>529</v>
      </c>
      <c r="G230" s="627" t="s">
        <v>570</v>
      </c>
      <c r="H230" s="627" t="s">
        <v>1340</v>
      </c>
      <c r="I230" s="627" t="s">
        <v>1340</v>
      </c>
      <c r="J230" s="627" t="s">
        <v>572</v>
      </c>
      <c r="K230" s="627" t="s">
        <v>1341</v>
      </c>
      <c r="L230" s="629">
        <v>142.266887271597</v>
      </c>
      <c r="M230" s="629">
        <v>5</v>
      </c>
      <c r="N230" s="630">
        <v>711.33443635798494</v>
      </c>
    </row>
    <row r="231" spans="1:14" ht="14.4" customHeight="1" x14ac:dyDescent="0.3">
      <c r="A231" s="625" t="s">
        <v>525</v>
      </c>
      <c r="B231" s="626" t="s">
        <v>527</v>
      </c>
      <c r="C231" s="627" t="s">
        <v>547</v>
      </c>
      <c r="D231" s="628" t="s">
        <v>548</v>
      </c>
      <c r="E231" s="627" t="s">
        <v>528</v>
      </c>
      <c r="F231" s="628" t="s">
        <v>529</v>
      </c>
      <c r="G231" s="627" t="s">
        <v>570</v>
      </c>
      <c r="H231" s="627" t="s">
        <v>579</v>
      </c>
      <c r="I231" s="627" t="s">
        <v>579</v>
      </c>
      <c r="J231" s="627" t="s">
        <v>572</v>
      </c>
      <c r="K231" s="627" t="s">
        <v>580</v>
      </c>
      <c r="L231" s="629">
        <v>149.88333333333333</v>
      </c>
      <c r="M231" s="629">
        <v>3</v>
      </c>
      <c r="N231" s="630">
        <v>449.65</v>
      </c>
    </row>
    <row r="232" spans="1:14" ht="14.4" customHeight="1" x14ac:dyDescent="0.3">
      <c r="A232" s="625" t="s">
        <v>525</v>
      </c>
      <c r="B232" s="626" t="s">
        <v>527</v>
      </c>
      <c r="C232" s="627" t="s">
        <v>547</v>
      </c>
      <c r="D232" s="628" t="s">
        <v>548</v>
      </c>
      <c r="E232" s="627" t="s">
        <v>528</v>
      </c>
      <c r="F232" s="628" t="s">
        <v>529</v>
      </c>
      <c r="G232" s="627" t="s">
        <v>570</v>
      </c>
      <c r="H232" s="627" t="s">
        <v>1342</v>
      </c>
      <c r="I232" s="627" t="s">
        <v>1342</v>
      </c>
      <c r="J232" s="627" t="s">
        <v>1343</v>
      </c>
      <c r="K232" s="627" t="s">
        <v>1344</v>
      </c>
      <c r="L232" s="629">
        <v>72.84</v>
      </c>
      <c r="M232" s="629">
        <v>1</v>
      </c>
      <c r="N232" s="630">
        <v>72.84</v>
      </c>
    </row>
    <row r="233" spans="1:14" ht="14.4" customHeight="1" x14ac:dyDescent="0.3">
      <c r="A233" s="625" t="s">
        <v>525</v>
      </c>
      <c r="B233" s="626" t="s">
        <v>527</v>
      </c>
      <c r="C233" s="627" t="s">
        <v>547</v>
      </c>
      <c r="D233" s="628" t="s">
        <v>548</v>
      </c>
      <c r="E233" s="627" t="s">
        <v>528</v>
      </c>
      <c r="F233" s="628" t="s">
        <v>529</v>
      </c>
      <c r="G233" s="627" t="s">
        <v>570</v>
      </c>
      <c r="H233" s="627" t="s">
        <v>1345</v>
      </c>
      <c r="I233" s="627" t="s">
        <v>1346</v>
      </c>
      <c r="J233" s="627" t="s">
        <v>1347</v>
      </c>
      <c r="K233" s="627" t="s">
        <v>611</v>
      </c>
      <c r="L233" s="629">
        <v>54.11</v>
      </c>
      <c r="M233" s="629">
        <v>1</v>
      </c>
      <c r="N233" s="630">
        <v>54.11</v>
      </c>
    </row>
    <row r="234" spans="1:14" ht="14.4" customHeight="1" x14ac:dyDescent="0.3">
      <c r="A234" s="625" t="s">
        <v>525</v>
      </c>
      <c r="B234" s="626" t="s">
        <v>527</v>
      </c>
      <c r="C234" s="627" t="s">
        <v>547</v>
      </c>
      <c r="D234" s="628" t="s">
        <v>548</v>
      </c>
      <c r="E234" s="627" t="s">
        <v>528</v>
      </c>
      <c r="F234" s="628" t="s">
        <v>529</v>
      </c>
      <c r="G234" s="627" t="s">
        <v>570</v>
      </c>
      <c r="H234" s="627" t="s">
        <v>581</v>
      </c>
      <c r="I234" s="627" t="s">
        <v>582</v>
      </c>
      <c r="J234" s="627" t="s">
        <v>583</v>
      </c>
      <c r="K234" s="627" t="s">
        <v>584</v>
      </c>
      <c r="L234" s="629">
        <v>84.817441499476203</v>
      </c>
      <c r="M234" s="629">
        <v>4</v>
      </c>
      <c r="N234" s="630">
        <v>339.26976599790481</v>
      </c>
    </row>
    <row r="235" spans="1:14" ht="14.4" customHeight="1" x14ac:dyDescent="0.3">
      <c r="A235" s="625" t="s">
        <v>525</v>
      </c>
      <c r="B235" s="626" t="s">
        <v>527</v>
      </c>
      <c r="C235" s="627" t="s">
        <v>547</v>
      </c>
      <c r="D235" s="628" t="s">
        <v>548</v>
      </c>
      <c r="E235" s="627" t="s">
        <v>528</v>
      </c>
      <c r="F235" s="628" t="s">
        <v>529</v>
      </c>
      <c r="G235" s="627" t="s">
        <v>570</v>
      </c>
      <c r="H235" s="627" t="s">
        <v>585</v>
      </c>
      <c r="I235" s="627" t="s">
        <v>586</v>
      </c>
      <c r="J235" s="627" t="s">
        <v>587</v>
      </c>
      <c r="K235" s="627" t="s">
        <v>588</v>
      </c>
      <c r="L235" s="629">
        <v>94.868500025846544</v>
      </c>
      <c r="M235" s="629">
        <v>20</v>
      </c>
      <c r="N235" s="630">
        <v>1897.3700005169308</v>
      </c>
    </row>
    <row r="236" spans="1:14" ht="14.4" customHeight="1" x14ac:dyDescent="0.3">
      <c r="A236" s="625" t="s">
        <v>525</v>
      </c>
      <c r="B236" s="626" t="s">
        <v>527</v>
      </c>
      <c r="C236" s="627" t="s">
        <v>547</v>
      </c>
      <c r="D236" s="628" t="s">
        <v>548</v>
      </c>
      <c r="E236" s="627" t="s">
        <v>528</v>
      </c>
      <c r="F236" s="628" t="s">
        <v>529</v>
      </c>
      <c r="G236" s="627" t="s">
        <v>570</v>
      </c>
      <c r="H236" s="627" t="s">
        <v>1348</v>
      </c>
      <c r="I236" s="627" t="s">
        <v>1349</v>
      </c>
      <c r="J236" s="627" t="s">
        <v>873</v>
      </c>
      <c r="K236" s="627" t="s">
        <v>1350</v>
      </c>
      <c r="L236" s="629">
        <v>167.26999999999998</v>
      </c>
      <c r="M236" s="629">
        <v>2</v>
      </c>
      <c r="N236" s="630">
        <v>334.53999999999996</v>
      </c>
    </row>
    <row r="237" spans="1:14" ht="14.4" customHeight="1" x14ac:dyDescent="0.3">
      <c r="A237" s="625" t="s">
        <v>525</v>
      </c>
      <c r="B237" s="626" t="s">
        <v>527</v>
      </c>
      <c r="C237" s="627" t="s">
        <v>547</v>
      </c>
      <c r="D237" s="628" t="s">
        <v>548</v>
      </c>
      <c r="E237" s="627" t="s">
        <v>528</v>
      </c>
      <c r="F237" s="628" t="s">
        <v>529</v>
      </c>
      <c r="G237" s="627" t="s">
        <v>570</v>
      </c>
      <c r="H237" s="627" t="s">
        <v>1351</v>
      </c>
      <c r="I237" s="627" t="s">
        <v>1352</v>
      </c>
      <c r="J237" s="627" t="s">
        <v>1353</v>
      </c>
      <c r="K237" s="627" t="s">
        <v>1354</v>
      </c>
      <c r="L237" s="629">
        <v>118.9974348062335</v>
      </c>
      <c r="M237" s="629">
        <v>4</v>
      </c>
      <c r="N237" s="630">
        <v>475.989739224934</v>
      </c>
    </row>
    <row r="238" spans="1:14" ht="14.4" customHeight="1" x14ac:dyDescent="0.3">
      <c r="A238" s="625" t="s">
        <v>525</v>
      </c>
      <c r="B238" s="626" t="s">
        <v>527</v>
      </c>
      <c r="C238" s="627" t="s">
        <v>547</v>
      </c>
      <c r="D238" s="628" t="s">
        <v>548</v>
      </c>
      <c r="E238" s="627" t="s">
        <v>528</v>
      </c>
      <c r="F238" s="628" t="s">
        <v>529</v>
      </c>
      <c r="G238" s="627" t="s">
        <v>570</v>
      </c>
      <c r="H238" s="627" t="s">
        <v>589</v>
      </c>
      <c r="I238" s="627" t="s">
        <v>590</v>
      </c>
      <c r="J238" s="627" t="s">
        <v>591</v>
      </c>
      <c r="K238" s="627" t="s">
        <v>592</v>
      </c>
      <c r="L238" s="629">
        <v>63.119999999999976</v>
      </c>
      <c r="M238" s="629">
        <v>11</v>
      </c>
      <c r="N238" s="630">
        <v>694.31999999999971</v>
      </c>
    </row>
    <row r="239" spans="1:14" ht="14.4" customHeight="1" x14ac:dyDescent="0.3">
      <c r="A239" s="625" t="s">
        <v>525</v>
      </c>
      <c r="B239" s="626" t="s">
        <v>527</v>
      </c>
      <c r="C239" s="627" t="s">
        <v>547</v>
      </c>
      <c r="D239" s="628" t="s">
        <v>548</v>
      </c>
      <c r="E239" s="627" t="s">
        <v>528</v>
      </c>
      <c r="F239" s="628" t="s">
        <v>529</v>
      </c>
      <c r="G239" s="627" t="s">
        <v>570</v>
      </c>
      <c r="H239" s="627" t="s">
        <v>593</v>
      </c>
      <c r="I239" s="627" t="s">
        <v>594</v>
      </c>
      <c r="J239" s="627" t="s">
        <v>595</v>
      </c>
      <c r="K239" s="627" t="s">
        <v>596</v>
      </c>
      <c r="L239" s="629">
        <v>42.517009217502384</v>
      </c>
      <c r="M239" s="629">
        <v>7</v>
      </c>
      <c r="N239" s="630">
        <v>297.61906452251668</v>
      </c>
    </row>
    <row r="240" spans="1:14" ht="14.4" customHeight="1" x14ac:dyDescent="0.3">
      <c r="A240" s="625" t="s">
        <v>525</v>
      </c>
      <c r="B240" s="626" t="s">
        <v>527</v>
      </c>
      <c r="C240" s="627" t="s">
        <v>547</v>
      </c>
      <c r="D240" s="628" t="s">
        <v>548</v>
      </c>
      <c r="E240" s="627" t="s">
        <v>528</v>
      </c>
      <c r="F240" s="628" t="s">
        <v>529</v>
      </c>
      <c r="G240" s="627" t="s">
        <v>570</v>
      </c>
      <c r="H240" s="627" t="s">
        <v>1355</v>
      </c>
      <c r="I240" s="627" t="s">
        <v>1356</v>
      </c>
      <c r="J240" s="627" t="s">
        <v>800</v>
      </c>
      <c r="K240" s="627" t="s">
        <v>1357</v>
      </c>
      <c r="L240" s="629">
        <v>70.436666666666667</v>
      </c>
      <c r="M240" s="629">
        <v>6</v>
      </c>
      <c r="N240" s="630">
        <v>422.62</v>
      </c>
    </row>
    <row r="241" spans="1:14" ht="14.4" customHeight="1" x14ac:dyDescent="0.3">
      <c r="A241" s="625" t="s">
        <v>525</v>
      </c>
      <c r="B241" s="626" t="s">
        <v>527</v>
      </c>
      <c r="C241" s="627" t="s">
        <v>547</v>
      </c>
      <c r="D241" s="628" t="s">
        <v>548</v>
      </c>
      <c r="E241" s="627" t="s">
        <v>528</v>
      </c>
      <c r="F241" s="628" t="s">
        <v>529</v>
      </c>
      <c r="G241" s="627" t="s">
        <v>570</v>
      </c>
      <c r="H241" s="627" t="s">
        <v>597</v>
      </c>
      <c r="I241" s="627" t="s">
        <v>598</v>
      </c>
      <c r="J241" s="627" t="s">
        <v>599</v>
      </c>
      <c r="K241" s="627" t="s">
        <v>600</v>
      </c>
      <c r="L241" s="629">
        <v>60.343889869290237</v>
      </c>
      <c r="M241" s="629">
        <v>5</v>
      </c>
      <c r="N241" s="630">
        <v>301.7194493464512</v>
      </c>
    </row>
    <row r="242" spans="1:14" ht="14.4" customHeight="1" x14ac:dyDescent="0.3">
      <c r="A242" s="625" t="s">
        <v>525</v>
      </c>
      <c r="B242" s="626" t="s">
        <v>527</v>
      </c>
      <c r="C242" s="627" t="s">
        <v>547</v>
      </c>
      <c r="D242" s="628" t="s">
        <v>548</v>
      </c>
      <c r="E242" s="627" t="s">
        <v>528</v>
      </c>
      <c r="F242" s="628" t="s">
        <v>529</v>
      </c>
      <c r="G242" s="627" t="s">
        <v>570</v>
      </c>
      <c r="H242" s="627" t="s">
        <v>601</v>
      </c>
      <c r="I242" s="627" t="s">
        <v>602</v>
      </c>
      <c r="J242" s="627" t="s">
        <v>599</v>
      </c>
      <c r="K242" s="627" t="s">
        <v>603</v>
      </c>
      <c r="L242" s="629">
        <v>65.23</v>
      </c>
      <c r="M242" s="629">
        <v>2</v>
      </c>
      <c r="N242" s="630">
        <v>130.46</v>
      </c>
    </row>
    <row r="243" spans="1:14" ht="14.4" customHeight="1" x14ac:dyDescent="0.3">
      <c r="A243" s="625" t="s">
        <v>525</v>
      </c>
      <c r="B243" s="626" t="s">
        <v>527</v>
      </c>
      <c r="C243" s="627" t="s">
        <v>547</v>
      </c>
      <c r="D243" s="628" t="s">
        <v>548</v>
      </c>
      <c r="E243" s="627" t="s">
        <v>528</v>
      </c>
      <c r="F243" s="628" t="s">
        <v>529</v>
      </c>
      <c r="G243" s="627" t="s">
        <v>570</v>
      </c>
      <c r="H243" s="627" t="s">
        <v>1358</v>
      </c>
      <c r="I243" s="627" t="s">
        <v>1359</v>
      </c>
      <c r="J243" s="627" t="s">
        <v>1360</v>
      </c>
      <c r="K243" s="627" t="s">
        <v>1361</v>
      </c>
      <c r="L243" s="629">
        <v>66.762507964204104</v>
      </c>
      <c r="M243" s="629">
        <v>4</v>
      </c>
      <c r="N243" s="630">
        <v>267.05003185681642</v>
      </c>
    </row>
    <row r="244" spans="1:14" ht="14.4" customHeight="1" x14ac:dyDescent="0.3">
      <c r="A244" s="625" t="s">
        <v>525</v>
      </c>
      <c r="B244" s="626" t="s">
        <v>527</v>
      </c>
      <c r="C244" s="627" t="s">
        <v>547</v>
      </c>
      <c r="D244" s="628" t="s">
        <v>548</v>
      </c>
      <c r="E244" s="627" t="s">
        <v>528</v>
      </c>
      <c r="F244" s="628" t="s">
        <v>529</v>
      </c>
      <c r="G244" s="627" t="s">
        <v>570</v>
      </c>
      <c r="H244" s="627" t="s">
        <v>1362</v>
      </c>
      <c r="I244" s="627" t="s">
        <v>1363</v>
      </c>
      <c r="J244" s="627" t="s">
        <v>1364</v>
      </c>
      <c r="K244" s="627" t="s">
        <v>1365</v>
      </c>
      <c r="L244" s="629">
        <v>27.26</v>
      </c>
      <c r="M244" s="629">
        <v>1</v>
      </c>
      <c r="N244" s="630">
        <v>27.26</v>
      </c>
    </row>
    <row r="245" spans="1:14" ht="14.4" customHeight="1" x14ac:dyDescent="0.3">
      <c r="A245" s="625" t="s">
        <v>525</v>
      </c>
      <c r="B245" s="626" t="s">
        <v>527</v>
      </c>
      <c r="C245" s="627" t="s">
        <v>547</v>
      </c>
      <c r="D245" s="628" t="s">
        <v>548</v>
      </c>
      <c r="E245" s="627" t="s">
        <v>528</v>
      </c>
      <c r="F245" s="628" t="s">
        <v>529</v>
      </c>
      <c r="G245" s="627" t="s">
        <v>570</v>
      </c>
      <c r="H245" s="627" t="s">
        <v>612</v>
      </c>
      <c r="I245" s="627" t="s">
        <v>613</v>
      </c>
      <c r="J245" s="627" t="s">
        <v>610</v>
      </c>
      <c r="K245" s="627" t="s">
        <v>614</v>
      </c>
      <c r="L245" s="629">
        <v>81.204852324837773</v>
      </c>
      <c r="M245" s="629">
        <v>75</v>
      </c>
      <c r="N245" s="630">
        <v>6090.3639243628331</v>
      </c>
    </row>
    <row r="246" spans="1:14" ht="14.4" customHeight="1" x14ac:dyDescent="0.3">
      <c r="A246" s="625" t="s">
        <v>525</v>
      </c>
      <c r="B246" s="626" t="s">
        <v>527</v>
      </c>
      <c r="C246" s="627" t="s">
        <v>547</v>
      </c>
      <c r="D246" s="628" t="s">
        <v>548</v>
      </c>
      <c r="E246" s="627" t="s">
        <v>528</v>
      </c>
      <c r="F246" s="628" t="s">
        <v>529</v>
      </c>
      <c r="G246" s="627" t="s">
        <v>570</v>
      </c>
      <c r="H246" s="627" t="s">
        <v>615</v>
      </c>
      <c r="I246" s="627" t="s">
        <v>616</v>
      </c>
      <c r="J246" s="627" t="s">
        <v>617</v>
      </c>
      <c r="K246" s="627" t="s">
        <v>618</v>
      </c>
      <c r="L246" s="629">
        <v>61.07</v>
      </c>
      <c r="M246" s="629">
        <v>1</v>
      </c>
      <c r="N246" s="630">
        <v>61.07</v>
      </c>
    </row>
    <row r="247" spans="1:14" ht="14.4" customHeight="1" x14ac:dyDescent="0.3">
      <c r="A247" s="625" t="s">
        <v>525</v>
      </c>
      <c r="B247" s="626" t="s">
        <v>527</v>
      </c>
      <c r="C247" s="627" t="s">
        <v>547</v>
      </c>
      <c r="D247" s="628" t="s">
        <v>548</v>
      </c>
      <c r="E247" s="627" t="s">
        <v>528</v>
      </c>
      <c r="F247" s="628" t="s">
        <v>529</v>
      </c>
      <c r="G247" s="627" t="s">
        <v>570</v>
      </c>
      <c r="H247" s="627" t="s">
        <v>623</v>
      </c>
      <c r="I247" s="627" t="s">
        <v>624</v>
      </c>
      <c r="J247" s="627" t="s">
        <v>625</v>
      </c>
      <c r="K247" s="627" t="s">
        <v>626</v>
      </c>
      <c r="L247" s="629">
        <v>40.680000000000007</v>
      </c>
      <c r="M247" s="629">
        <v>3</v>
      </c>
      <c r="N247" s="630">
        <v>122.04000000000002</v>
      </c>
    </row>
    <row r="248" spans="1:14" ht="14.4" customHeight="1" x14ac:dyDescent="0.3">
      <c r="A248" s="625" t="s">
        <v>525</v>
      </c>
      <c r="B248" s="626" t="s">
        <v>527</v>
      </c>
      <c r="C248" s="627" t="s">
        <v>547</v>
      </c>
      <c r="D248" s="628" t="s">
        <v>548</v>
      </c>
      <c r="E248" s="627" t="s">
        <v>528</v>
      </c>
      <c r="F248" s="628" t="s">
        <v>529</v>
      </c>
      <c r="G248" s="627" t="s">
        <v>570</v>
      </c>
      <c r="H248" s="627" t="s">
        <v>627</v>
      </c>
      <c r="I248" s="627" t="s">
        <v>628</v>
      </c>
      <c r="J248" s="627" t="s">
        <v>629</v>
      </c>
      <c r="K248" s="627" t="s">
        <v>630</v>
      </c>
      <c r="L248" s="629">
        <v>67.406666666666666</v>
      </c>
      <c r="M248" s="629">
        <v>3</v>
      </c>
      <c r="N248" s="630">
        <v>202.22</v>
      </c>
    </row>
    <row r="249" spans="1:14" ht="14.4" customHeight="1" x14ac:dyDescent="0.3">
      <c r="A249" s="625" t="s">
        <v>525</v>
      </c>
      <c r="B249" s="626" t="s">
        <v>527</v>
      </c>
      <c r="C249" s="627" t="s">
        <v>547</v>
      </c>
      <c r="D249" s="628" t="s">
        <v>548</v>
      </c>
      <c r="E249" s="627" t="s">
        <v>528</v>
      </c>
      <c r="F249" s="628" t="s">
        <v>529</v>
      </c>
      <c r="G249" s="627" t="s">
        <v>570</v>
      </c>
      <c r="H249" s="627" t="s">
        <v>631</v>
      </c>
      <c r="I249" s="627" t="s">
        <v>632</v>
      </c>
      <c r="J249" s="627" t="s">
        <v>633</v>
      </c>
      <c r="K249" s="627" t="s">
        <v>634</v>
      </c>
      <c r="L249" s="629">
        <v>60.349987491870664</v>
      </c>
      <c r="M249" s="629">
        <v>124</v>
      </c>
      <c r="N249" s="630">
        <v>7483.3984489919621</v>
      </c>
    </row>
    <row r="250" spans="1:14" ht="14.4" customHeight="1" x14ac:dyDescent="0.3">
      <c r="A250" s="625" t="s">
        <v>525</v>
      </c>
      <c r="B250" s="626" t="s">
        <v>527</v>
      </c>
      <c r="C250" s="627" t="s">
        <v>547</v>
      </c>
      <c r="D250" s="628" t="s">
        <v>548</v>
      </c>
      <c r="E250" s="627" t="s">
        <v>528</v>
      </c>
      <c r="F250" s="628" t="s">
        <v>529</v>
      </c>
      <c r="G250" s="627" t="s">
        <v>570</v>
      </c>
      <c r="H250" s="627" t="s">
        <v>635</v>
      </c>
      <c r="I250" s="627" t="s">
        <v>636</v>
      </c>
      <c r="J250" s="627" t="s">
        <v>637</v>
      </c>
      <c r="K250" s="627" t="s">
        <v>638</v>
      </c>
      <c r="L250" s="629">
        <v>287.59984927108076</v>
      </c>
      <c r="M250" s="629">
        <v>8</v>
      </c>
      <c r="N250" s="630">
        <v>2300.7987941686461</v>
      </c>
    </row>
    <row r="251" spans="1:14" ht="14.4" customHeight="1" x14ac:dyDescent="0.3">
      <c r="A251" s="625" t="s">
        <v>525</v>
      </c>
      <c r="B251" s="626" t="s">
        <v>527</v>
      </c>
      <c r="C251" s="627" t="s">
        <v>547</v>
      </c>
      <c r="D251" s="628" t="s">
        <v>548</v>
      </c>
      <c r="E251" s="627" t="s">
        <v>528</v>
      </c>
      <c r="F251" s="628" t="s">
        <v>529</v>
      </c>
      <c r="G251" s="627" t="s">
        <v>570</v>
      </c>
      <c r="H251" s="627" t="s">
        <v>1366</v>
      </c>
      <c r="I251" s="627" t="s">
        <v>1367</v>
      </c>
      <c r="J251" s="627" t="s">
        <v>1368</v>
      </c>
      <c r="K251" s="627" t="s">
        <v>1369</v>
      </c>
      <c r="L251" s="629">
        <v>311.97005959319102</v>
      </c>
      <c r="M251" s="629">
        <v>1</v>
      </c>
      <c r="N251" s="630">
        <v>311.97005959319102</v>
      </c>
    </row>
    <row r="252" spans="1:14" ht="14.4" customHeight="1" x14ac:dyDescent="0.3">
      <c r="A252" s="625" t="s">
        <v>525</v>
      </c>
      <c r="B252" s="626" t="s">
        <v>527</v>
      </c>
      <c r="C252" s="627" t="s">
        <v>547</v>
      </c>
      <c r="D252" s="628" t="s">
        <v>548</v>
      </c>
      <c r="E252" s="627" t="s">
        <v>528</v>
      </c>
      <c r="F252" s="628" t="s">
        <v>529</v>
      </c>
      <c r="G252" s="627" t="s">
        <v>570</v>
      </c>
      <c r="H252" s="627" t="s">
        <v>1370</v>
      </c>
      <c r="I252" s="627" t="s">
        <v>1371</v>
      </c>
      <c r="J252" s="627" t="s">
        <v>1372</v>
      </c>
      <c r="K252" s="627" t="s">
        <v>1373</v>
      </c>
      <c r="L252" s="629">
        <v>363.76833367536</v>
      </c>
      <c r="M252" s="629">
        <v>1</v>
      </c>
      <c r="N252" s="630">
        <v>363.76833367536</v>
      </c>
    </row>
    <row r="253" spans="1:14" ht="14.4" customHeight="1" x14ac:dyDescent="0.3">
      <c r="A253" s="625" t="s">
        <v>525</v>
      </c>
      <c r="B253" s="626" t="s">
        <v>527</v>
      </c>
      <c r="C253" s="627" t="s">
        <v>547</v>
      </c>
      <c r="D253" s="628" t="s">
        <v>548</v>
      </c>
      <c r="E253" s="627" t="s">
        <v>528</v>
      </c>
      <c r="F253" s="628" t="s">
        <v>529</v>
      </c>
      <c r="G253" s="627" t="s">
        <v>570</v>
      </c>
      <c r="H253" s="627" t="s">
        <v>1374</v>
      </c>
      <c r="I253" s="627" t="s">
        <v>1375</v>
      </c>
      <c r="J253" s="627" t="s">
        <v>1376</v>
      </c>
      <c r="K253" s="627" t="s">
        <v>1377</v>
      </c>
      <c r="L253" s="629">
        <v>175.49</v>
      </c>
      <c r="M253" s="629">
        <v>1</v>
      </c>
      <c r="N253" s="630">
        <v>175.49</v>
      </c>
    </row>
    <row r="254" spans="1:14" ht="14.4" customHeight="1" x14ac:dyDescent="0.3">
      <c r="A254" s="625" t="s">
        <v>525</v>
      </c>
      <c r="B254" s="626" t="s">
        <v>527</v>
      </c>
      <c r="C254" s="627" t="s">
        <v>547</v>
      </c>
      <c r="D254" s="628" t="s">
        <v>548</v>
      </c>
      <c r="E254" s="627" t="s">
        <v>528</v>
      </c>
      <c r="F254" s="628" t="s">
        <v>529</v>
      </c>
      <c r="G254" s="627" t="s">
        <v>570</v>
      </c>
      <c r="H254" s="627" t="s">
        <v>1378</v>
      </c>
      <c r="I254" s="627" t="s">
        <v>1379</v>
      </c>
      <c r="J254" s="627" t="s">
        <v>1380</v>
      </c>
      <c r="K254" s="627" t="s">
        <v>1381</v>
      </c>
      <c r="L254" s="629">
        <v>119.59</v>
      </c>
      <c r="M254" s="629">
        <v>1</v>
      </c>
      <c r="N254" s="630">
        <v>119.59</v>
      </c>
    </row>
    <row r="255" spans="1:14" ht="14.4" customHeight="1" x14ac:dyDescent="0.3">
      <c r="A255" s="625" t="s">
        <v>525</v>
      </c>
      <c r="B255" s="626" t="s">
        <v>527</v>
      </c>
      <c r="C255" s="627" t="s">
        <v>547</v>
      </c>
      <c r="D255" s="628" t="s">
        <v>548</v>
      </c>
      <c r="E255" s="627" t="s">
        <v>528</v>
      </c>
      <c r="F255" s="628" t="s">
        <v>529</v>
      </c>
      <c r="G255" s="627" t="s">
        <v>570</v>
      </c>
      <c r="H255" s="627" t="s">
        <v>643</v>
      </c>
      <c r="I255" s="627" t="s">
        <v>644</v>
      </c>
      <c r="J255" s="627" t="s">
        <v>645</v>
      </c>
      <c r="K255" s="627" t="s">
        <v>646</v>
      </c>
      <c r="L255" s="629">
        <v>38.953617467862365</v>
      </c>
      <c r="M255" s="629">
        <v>3</v>
      </c>
      <c r="N255" s="630">
        <v>116.8608524035871</v>
      </c>
    </row>
    <row r="256" spans="1:14" ht="14.4" customHeight="1" x14ac:dyDescent="0.3">
      <c r="A256" s="625" t="s">
        <v>525</v>
      </c>
      <c r="B256" s="626" t="s">
        <v>527</v>
      </c>
      <c r="C256" s="627" t="s">
        <v>547</v>
      </c>
      <c r="D256" s="628" t="s">
        <v>548</v>
      </c>
      <c r="E256" s="627" t="s">
        <v>528</v>
      </c>
      <c r="F256" s="628" t="s">
        <v>529</v>
      </c>
      <c r="G256" s="627" t="s">
        <v>570</v>
      </c>
      <c r="H256" s="627" t="s">
        <v>651</v>
      </c>
      <c r="I256" s="627" t="s">
        <v>651</v>
      </c>
      <c r="J256" s="627" t="s">
        <v>652</v>
      </c>
      <c r="K256" s="627" t="s">
        <v>653</v>
      </c>
      <c r="L256" s="629">
        <v>38.127088692005501</v>
      </c>
      <c r="M256" s="629">
        <v>94</v>
      </c>
      <c r="N256" s="630">
        <v>3583.9463370485169</v>
      </c>
    </row>
    <row r="257" spans="1:14" ht="14.4" customHeight="1" x14ac:dyDescent="0.3">
      <c r="A257" s="625" t="s">
        <v>525</v>
      </c>
      <c r="B257" s="626" t="s">
        <v>527</v>
      </c>
      <c r="C257" s="627" t="s">
        <v>547</v>
      </c>
      <c r="D257" s="628" t="s">
        <v>548</v>
      </c>
      <c r="E257" s="627" t="s">
        <v>528</v>
      </c>
      <c r="F257" s="628" t="s">
        <v>529</v>
      </c>
      <c r="G257" s="627" t="s">
        <v>570</v>
      </c>
      <c r="H257" s="627" t="s">
        <v>654</v>
      </c>
      <c r="I257" s="627" t="s">
        <v>655</v>
      </c>
      <c r="J257" s="627" t="s">
        <v>656</v>
      </c>
      <c r="K257" s="627" t="s">
        <v>657</v>
      </c>
      <c r="L257" s="629">
        <v>281.44725847404663</v>
      </c>
      <c r="M257" s="629">
        <v>11</v>
      </c>
      <c r="N257" s="630">
        <v>3095.9198432145131</v>
      </c>
    </row>
    <row r="258" spans="1:14" ht="14.4" customHeight="1" x14ac:dyDescent="0.3">
      <c r="A258" s="625" t="s">
        <v>525</v>
      </c>
      <c r="B258" s="626" t="s">
        <v>527</v>
      </c>
      <c r="C258" s="627" t="s">
        <v>547</v>
      </c>
      <c r="D258" s="628" t="s">
        <v>548</v>
      </c>
      <c r="E258" s="627" t="s">
        <v>528</v>
      </c>
      <c r="F258" s="628" t="s">
        <v>529</v>
      </c>
      <c r="G258" s="627" t="s">
        <v>570</v>
      </c>
      <c r="H258" s="627" t="s">
        <v>1382</v>
      </c>
      <c r="I258" s="627" t="s">
        <v>1383</v>
      </c>
      <c r="J258" s="627" t="s">
        <v>1384</v>
      </c>
      <c r="K258" s="627" t="s">
        <v>1385</v>
      </c>
      <c r="L258" s="629">
        <v>184.73500000000001</v>
      </c>
      <c r="M258" s="629">
        <v>1</v>
      </c>
      <c r="N258" s="630">
        <v>184.73500000000001</v>
      </c>
    </row>
    <row r="259" spans="1:14" ht="14.4" customHeight="1" x14ac:dyDescent="0.3">
      <c r="A259" s="625" t="s">
        <v>525</v>
      </c>
      <c r="B259" s="626" t="s">
        <v>527</v>
      </c>
      <c r="C259" s="627" t="s">
        <v>547</v>
      </c>
      <c r="D259" s="628" t="s">
        <v>548</v>
      </c>
      <c r="E259" s="627" t="s">
        <v>528</v>
      </c>
      <c r="F259" s="628" t="s">
        <v>529</v>
      </c>
      <c r="G259" s="627" t="s">
        <v>570</v>
      </c>
      <c r="H259" s="627" t="s">
        <v>1386</v>
      </c>
      <c r="I259" s="627" t="s">
        <v>1387</v>
      </c>
      <c r="J259" s="627" t="s">
        <v>1388</v>
      </c>
      <c r="K259" s="627" t="s">
        <v>1389</v>
      </c>
      <c r="L259" s="629">
        <v>55.522499999999994</v>
      </c>
      <c r="M259" s="629">
        <v>4</v>
      </c>
      <c r="N259" s="630">
        <v>222.08999999999997</v>
      </c>
    </row>
    <row r="260" spans="1:14" ht="14.4" customHeight="1" x14ac:dyDescent="0.3">
      <c r="A260" s="625" t="s">
        <v>525</v>
      </c>
      <c r="B260" s="626" t="s">
        <v>527</v>
      </c>
      <c r="C260" s="627" t="s">
        <v>547</v>
      </c>
      <c r="D260" s="628" t="s">
        <v>548</v>
      </c>
      <c r="E260" s="627" t="s">
        <v>528</v>
      </c>
      <c r="F260" s="628" t="s">
        <v>529</v>
      </c>
      <c r="G260" s="627" t="s">
        <v>570</v>
      </c>
      <c r="H260" s="627" t="s">
        <v>1390</v>
      </c>
      <c r="I260" s="627" t="s">
        <v>1390</v>
      </c>
      <c r="J260" s="627" t="s">
        <v>1391</v>
      </c>
      <c r="K260" s="627" t="s">
        <v>1392</v>
      </c>
      <c r="L260" s="629">
        <v>604.62</v>
      </c>
      <c r="M260" s="629">
        <v>3</v>
      </c>
      <c r="N260" s="630">
        <v>1813.8600000000001</v>
      </c>
    </row>
    <row r="261" spans="1:14" ht="14.4" customHeight="1" x14ac:dyDescent="0.3">
      <c r="A261" s="625" t="s">
        <v>525</v>
      </c>
      <c r="B261" s="626" t="s">
        <v>527</v>
      </c>
      <c r="C261" s="627" t="s">
        <v>547</v>
      </c>
      <c r="D261" s="628" t="s">
        <v>548</v>
      </c>
      <c r="E261" s="627" t="s">
        <v>528</v>
      </c>
      <c r="F261" s="628" t="s">
        <v>529</v>
      </c>
      <c r="G261" s="627" t="s">
        <v>570</v>
      </c>
      <c r="H261" s="627" t="s">
        <v>1393</v>
      </c>
      <c r="I261" s="627" t="s">
        <v>1394</v>
      </c>
      <c r="J261" s="627" t="s">
        <v>1395</v>
      </c>
      <c r="K261" s="627" t="s">
        <v>1396</v>
      </c>
      <c r="L261" s="629">
        <v>77.139999999999958</v>
      </c>
      <c r="M261" s="629">
        <v>2</v>
      </c>
      <c r="N261" s="630">
        <v>154.27999999999992</v>
      </c>
    </row>
    <row r="262" spans="1:14" ht="14.4" customHeight="1" x14ac:dyDescent="0.3">
      <c r="A262" s="625" t="s">
        <v>525</v>
      </c>
      <c r="B262" s="626" t="s">
        <v>527</v>
      </c>
      <c r="C262" s="627" t="s">
        <v>547</v>
      </c>
      <c r="D262" s="628" t="s">
        <v>548</v>
      </c>
      <c r="E262" s="627" t="s">
        <v>528</v>
      </c>
      <c r="F262" s="628" t="s">
        <v>529</v>
      </c>
      <c r="G262" s="627" t="s">
        <v>570</v>
      </c>
      <c r="H262" s="627" t="s">
        <v>1397</v>
      </c>
      <c r="I262" s="627" t="s">
        <v>1398</v>
      </c>
      <c r="J262" s="627" t="s">
        <v>1399</v>
      </c>
      <c r="K262" s="627" t="s">
        <v>1400</v>
      </c>
      <c r="L262" s="629">
        <v>117.7</v>
      </c>
      <c r="M262" s="629">
        <v>1</v>
      </c>
      <c r="N262" s="630">
        <v>117.7</v>
      </c>
    </row>
    <row r="263" spans="1:14" ht="14.4" customHeight="1" x14ac:dyDescent="0.3">
      <c r="A263" s="625" t="s">
        <v>525</v>
      </c>
      <c r="B263" s="626" t="s">
        <v>527</v>
      </c>
      <c r="C263" s="627" t="s">
        <v>547</v>
      </c>
      <c r="D263" s="628" t="s">
        <v>548</v>
      </c>
      <c r="E263" s="627" t="s">
        <v>528</v>
      </c>
      <c r="F263" s="628" t="s">
        <v>529</v>
      </c>
      <c r="G263" s="627" t="s">
        <v>570</v>
      </c>
      <c r="H263" s="627" t="s">
        <v>658</v>
      </c>
      <c r="I263" s="627" t="s">
        <v>659</v>
      </c>
      <c r="J263" s="627" t="s">
        <v>660</v>
      </c>
      <c r="K263" s="627" t="s">
        <v>653</v>
      </c>
      <c r="L263" s="629">
        <v>37.19</v>
      </c>
      <c r="M263" s="629">
        <v>16</v>
      </c>
      <c r="N263" s="630">
        <v>595.04</v>
      </c>
    </row>
    <row r="264" spans="1:14" ht="14.4" customHeight="1" x14ac:dyDescent="0.3">
      <c r="A264" s="625" t="s">
        <v>525</v>
      </c>
      <c r="B264" s="626" t="s">
        <v>527</v>
      </c>
      <c r="C264" s="627" t="s">
        <v>547</v>
      </c>
      <c r="D264" s="628" t="s">
        <v>548</v>
      </c>
      <c r="E264" s="627" t="s">
        <v>528</v>
      </c>
      <c r="F264" s="628" t="s">
        <v>529</v>
      </c>
      <c r="G264" s="627" t="s">
        <v>570</v>
      </c>
      <c r="H264" s="627" t="s">
        <v>661</v>
      </c>
      <c r="I264" s="627" t="s">
        <v>662</v>
      </c>
      <c r="J264" s="627" t="s">
        <v>663</v>
      </c>
      <c r="K264" s="627" t="s">
        <v>664</v>
      </c>
      <c r="L264" s="629">
        <v>339.90729119113712</v>
      </c>
      <c r="M264" s="629">
        <v>7</v>
      </c>
      <c r="N264" s="630">
        <v>2379.3510383379598</v>
      </c>
    </row>
    <row r="265" spans="1:14" ht="14.4" customHeight="1" x14ac:dyDescent="0.3">
      <c r="A265" s="625" t="s">
        <v>525</v>
      </c>
      <c r="B265" s="626" t="s">
        <v>527</v>
      </c>
      <c r="C265" s="627" t="s">
        <v>547</v>
      </c>
      <c r="D265" s="628" t="s">
        <v>548</v>
      </c>
      <c r="E265" s="627" t="s">
        <v>528</v>
      </c>
      <c r="F265" s="628" t="s">
        <v>529</v>
      </c>
      <c r="G265" s="627" t="s">
        <v>570</v>
      </c>
      <c r="H265" s="627" t="s">
        <v>1401</v>
      </c>
      <c r="I265" s="627" t="s">
        <v>1402</v>
      </c>
      <c r="J265" s="627" t="s">
        <v>1403</v>
      </c>
      <c r="K265" s="627" t="s">
        <v>1404</v>
      </c>
      <c r="L265" s="629">
        <v>254.27600000000001</v>
      </c>
      <c r="M265" s="629">
        <v>1</v>
      </c>
      <c r="N265" s="630">
        <v>254.27600000000001</v>
      </c>
    </row>
    <row r="266" spans="1:14" ht="14.4" customHeight="1" x14ac:dyDescent="0.3">
      <c r="A266" s="625" t="s">
        <v>525</v>
      </c>
      <c r="B266" s="626" t="s">
        <v>527</v>
      </c>
      <c r="C266" s="627" t="s">
        <v>547</v>
      </c>
      <c r="D266" s="628" t="s">
        <v>548</v>
      </c>
      <c r="E266" s="627" t="s">
        <v>528</v>
      </c>
      <c r="F266" s="628" t="s">
        <v>529</v>
      </c>
      <c r="G266" s="627" t="s">
        <v>570</v>
      </c>
      <c r="H266" s="627" t="s">
        <v>665</v>
      </c>
      <c r="I266" s="627" t="s">
        <v>666</v>
      </c>
      <c r="J266" s="627" t="s">
        <v>667</v>
      </c>
      <c r="K266" s="627" t="s">
        <v>668</v>
      </c>
      <c r="L266" s="629">
        <v>76.92</v>
      </c>
      <c r="M266" s="629">
        <v>2</v>
      </c>
      <c r="N266" s="630">
        <v>153.84</v>
      </c>
    </row>
    <row r="267" spans="1:14" ht="14.4" customHeight="1" x14ac:dyDescent="0.3">
      <c r="A267" s="625" t="s">
        <v>525</v>
      </c>
      <c r="B267" s="626" t="s">
        <v>527</v>
      </c>
      <c r="C267" s="627" t="s">
        <v>547</v>
      </c>
      <c r="D267" s="628" t="s">
        <v>548</v>
      </c>
      <c r="E267" s="627" t="s">
        <v>528</v>
      </c>
      <c r="F267" s="628" t="s">
        <v>529</v>
      </c>
      <c r="G267" s="627" t="s">
        <v>570</v>
      </c>
      <c r="H267" s="627" t="s">
        <v>669</v>
      </c>
      <c r="I267" s="627" t="s">
        <v>670</v>
      </c>
      <c r="J267" s="627" t="s">
        <v>671</v>
      </c>
      <c r="K267" s="627" t="s">
        <v>672</v>
      </c>
      <c r="L267" s="629">
        <v>46.000026100923925</v>
      </c>
      <c r="M267" s="629">
        <v>3</v>
      </c>
      <c r="N267" s="630">
        <v>138.00007830277178</v>
      </c>
    </row>
    <row r="268" spans="1:14" ht="14.4" customHeight="1" x14ac:dyDescent="0.3">
      <c r="A268" s="625" t="s">
        <v>525</v>
      </c>
      <c r="B268" s="626" t="s">
        <v>527</v>
      </c>
      <c r="C268" s="627" t="s">
        <v>547</v>
      </c>
      <c r="D268" s="628" t="s">
        <v>548</v>
      </c>
      <c r="E268" s="627" t="s">
        <v>528</v>
      </c>
      <c r="F268" s="628" t="s">
        <v>529</v>
      </c>
      <c r="G268" s="627" t="s">
        <v>570</v>
      </c>
      <c r="H268" s="627" t="s">
        <v>673</v>
      </c>
      <c r="I268" s="627" t="s">
        <v>674</v>
      </c>
      <c r="J268" s="627" t="s">
        <v>675</v>
      </c>
      <c r="K268" s="627" t="s">
        <v>676</v>
      </c>
      <c r="L268" s="629">
        <v>259.44</v>
      </c>
      <c r="M268" s="629">
        <v>2</v>
      </c>
      <c r="N268" s="630">
        <v>518.88</v>
      </c>
    </row>
    <row r="269" spans="1:14" ht="14.4" customHeight="1" x14ac:dyDescent="0.3">
      <c r="A269" s="625" t="s">
        <v>525</v>
      </c>
      <c r="B269" s="626" t="s">
        <v>527</v>
      </c>
      <c r="C269" s="627" t="s">
        <v>547</v>
      </c>
      <c r="D269" s="628" t="s">
        <v>548</v>
      </c>
      <c r="E269" s="627" t="s">
        <v>528</v>
      </c>
      <c r="F269" s="628" t="s">
        <v>529</v>
      </c>
      <c r="G269" s="627" t="s">
        <v>570</v>
      </c>
      <c r="H269" s="627" t="s">
        <v>681</v>
      </c>
      <c r="I269" s="627" t="s">
        <v>682</v>
      </c>
      <c r="J269" s="627" t="s">
        <v>633</v>
      </c>
      <c r="K269" s="627" t="s">
        <v>683</v>
      </c>
      <c r="L269" s="629">
        <v>22.698442380481765</v>
      </c>
      <c r="M269" s="629">
        <v>235</v>
      </c>
      <c r="N269" s="630">
        <v>5334.1339594132151</v>
      </c>
    </row>
    <row r="270" spans="1:14" ht="14.4" customHeight="1" x14ac:dyDescent="0.3">
      <c r="A270" s="625" t="s">
        <v>525</v>
      </c>
      <c r="B270" s="626" t="s">
        <v>527</v>
      </c>
      <c r="C270" s="627" t="s">
        <v>547</v>
      </c>
      <c r="D270" s="628" t="s">
        <v>548</v>
      </c>
      <c r="E270" s="627" t="s">
        <v>528</v>
      </c>
      <c r="F270" s="628" t="s">
        <v>529</v>
      </c>
      <c r="G270" s="627" t="s">
        <v>570</v>
      </c>
      <c r="H270" s="627" t="s">
        <v>684</v>
      </c>
      <c r="I270" s="627" t="s">
        <v>685</v>
      </c>
      <c r="J270" s="627" t="s">
        <v>686</v>
      </c>
      <c r="K270" s="627"/>
      <c r="L270" s="629">
        <v>102.01</v>
      </c>
      <c r="M270" s="629">
        <v>1</v>
      </c>
      <c r="N270" s="630">
        <v>102.01</v>
      </c>
    </row>
    <row r="271" spans="1:14" ht="14.4" customHeight="1" x14ac:dyDescent="0.3">
      <c r="A271" s="625" t="s">
        <v>525</v>
      </c>
      <c r="B271" s="626" t="s">
        <v>527</v>
      </c>
      <c r="C271" s="627" t="s">
        <v>547</v>
      </c>
      <c r="D271" s="628" t="s">
        <v>548</v>
      </c>
      <c r="E271" s="627" t="s">
        <v>528</v>
      </c>
      <c r="F271" s="628" t="s">
        <v>529</v>
      </c>
      <c r="G271" s="627" t="s">
        <v>570</v>
      </c>
      <c r="H271" s="627" t="s">
        <v>1405</v>
      </c>
      <c r="I271" s="627" t="s">
        <v>1406</v>
      </c>
      <c r="J271" s="627" t="s">
        <v>1407</v>
      </c>
      <c r="K271" s="627" t="s">
        <v>759</v>
      </c>
      <c r="L271" s="629">
        <v>28.41</v>
      </c>
      <c r="M271" s="629">
        <v>1</v>
      </c>
      <c r="N271" s="630">
        <v>28.41</v>
      </c>
    </row>
    <row r="272" spans="1:14" ht="14.4" customHeight="1" x14ac:dyDescent="0.3">
      <c r="A272" s="625" t="s">
        <v>525</v>
      </c>
      <c r="B272" s="626" t="s">
        <v>527</v>
      </c>
      <c r="C272" s="627" t="s">
        <v>547</v>
      </c>
      <c r="D272" s="628" t="s">
        <v>548</v>
      </c>
      <c r="E272" s="627" t="s">
        <v>528</v>
      </c>
      <c r="F272" s="628" t="s">
        <v>529</v>
      </c>
      <c r="G272" s="627" t="s">
        <v>570</v>
      </c>
      <c r="H272" s="627" t="s">
        <v>691</v>
      </c>
      <c r="I272" s="627" t="s">
        <v>692</v>
      </c>
      <c r="J272" s="627" t="s">
        <v>693</v>
      </c>
      <c r="K272" s="627" t="s">
        <v>694</v>
      </c>
      <c r="L272" s="629">
        <v>75.73</v>
      </c>
      <c r="M272" s="629">
        <v>1</v>
      </c>
      <c r="N272" s="630">
        <v>75.73</v>
      </c>
    </row>
    <row r="273" spans="1:14" ht="14.4" customHeight="1" x14ac:dyDescent="0.3">
      <c r="A273" s="625" t="s">
        <v>525</v>
      </c>
      <c r="B273" s="626" t="s">
        <v>527</v>
      </c>
      <c r="C273" s="627" t="s">
        <v>547</v>
      </c>
      <c r="D273" s="628" t="s">
        <v>548</v>
      </c>
      <c r="E273" s="627" t="s">
        <v>528</v>
      </c>
      <c r="F273" s="628" t="s">
        <v>529</v>
      </c>
      <c r="G273" s="627" t="s">
        <v>570</v>
      </c>
      <c r="H273" s="627" t="s">
        <v>1408</v>
      </c>
      <c r="I273" s="627" t="s">
        <v>1409</v>
      </c>
      <c r="J273" s="627" t="s">
        <v>1410</v>
      </c>
      <c r="K273" s="627" t="s">
        <v>1321</v>
      </c>
      <c r="L273" s="629">
        <v>103.5651353793325</v>
      </c>
      <c r="M273" s="629">
        <v>4</v>
      </c>
      <c r="N273" s="630">
        <v>414.26054151733001</v>
      </c>
    </row>
    <row r="274" spans="1:14" ht="14.4" customHeight="1" x14ac:dyDescent="0.3">
      <c r="A274" s="625" t="s">
        <v>525</v>
      </c>
      <c r="B274" s="626" t="s">
        <v>527</v>
      </c>
      <c r="C274" s="627" t="s">
        <v>547</v>
      </c>
      <c r="D274" s="628" t="s">
        <v>548</v>
      </c>
      <c r="E274" s="627" t="s">
        <v>528</v>
      </c>
      <c r="F274" s="628" t="s">
        <v>529</v>
      </c>
      <c r="G274" s="627" t="s">
        <v>570</v>
      </c>
      <c r="H274" s="627" t="s">
        <v>695</v>
      </c>
      <c r="I274" s="627" t="s">
        <v>696</v>
      </c>
      <c r="J274" s="627" t="s">
        <v>697</v>
      </c>
      <c r="K274" s="627" t="s">
        <v>698</v>
      </c>
      <c r="L274" s="629">
        <v>67.334815058577121</v>
      </c>
      <c r="M274" s="629">
        <v>4</v>
      </c>
      <c r="N274" s="630">
        <v>269.33926023430848</v>
      </c>
    </row>
    <row r="275" spans="1:14" ht="14.4" customHeight="1" x14ac:dyDescent="0.3">
      <c r="A275" s="625" t="s">
        <v>525</v>
      </c>
      <c r="B275" s="626" t="s">
        <v>527</v>
      </c>
      <c r="C275" s="627" t="s">
        <v>547</v>
      </c>
      <c r="D275" s="628" t="s">
        <v>548</v>
      </c>
      <c r="E275" s="627" t="s">
        <v>528</v>
      </c>
      <c r="F275" s="628" t="s">
        <v>529</v>
      </c>
      <c r="G275" s="627" t="s">
        <v>570</v>
      </c>
      <c r="H275" s="627" t="s">
        <v>1411</v>
      </c>
      <c r="I275" s="627" t="s">
        <v>1412</v>
      </c>
      <c r="J275" s="627" t="s">
        <v>1413</v>
      </c>
      <c r="K275" s="627" t="s">
        <v>1414</v>
      </c>
      <c r="L275" s="629">
        <v>134.49</v>
      </c>
      <c r="M275" s="629">
        <v>1</v>
      </c>
      <c r="N275" s="630">
        <v>134.49</v>
      </c>
    </row>
    <row r="276" spans="1:14" ht="14.4" customHeight="1" x14ac:dyDescent="0.3">
      <c r="A276" s="625" t="s">
        <v>525</v>
      </c>
      <c r="B276" s="626" t="s">
        <v>527</v>
      </c>
      <c r="C276" s="627" t="s">
        <v>547</v>
      </c>
      <c r="D276" s="628" t="s">
        <v>548</v>
      </c>
      <c r="E276" s="627" t="s">
        <v>528</v>
      </c>
      <c r="F276" s="628" t="s">
        <v>529</v>
      </c>
      <c r="G276" s="627" t="s">
        <v>570</v>
      </c>
      <c r="H276" s="627" t="s">
        <v>1415</v>
      </c>
      <c r="I276" s="627" t="s">
        <v>1416</v>
      </c>
      <c r="J276" s="627" t="s">
        <v>1417</v>
      </c>
      <c r="K276" s="627"/>
      <c r="L276" s="629">
        <v>174.8847805611185</v>
      </c>
      <c r="M276" s="629">
        <v>4</v>
      </c>
      <c r="N276" s="630">
        <v>699.53912224447402</v>
      </c>
    </row>
    <row r="277" spans="1:14" ht="14.4" customHeight="1" x14ac:dyDescent="0.3">
      <c r="A277" s="625" t="s">
        <v>525</v>
      </c>
      <c r="B277" s="626" t="s">
        <v>527</v>
      </c>
      <c r="C277" s="627" t="s">
        <v>547</v>
      </c>
      <c r="D277" s="628" t="s">
        <v>548</v>
      </c>
      <c r="E277" s="627" t="s">
        <v>528</v>
      </c>
      <c r="F277" s="628" t="s">
        <v>529</v>
      </c>
      <c r="G277" s="627" t="s">
        <v>570</v>
      </c>
      <c r="H277" s="627" t="s">
        <v>1418</v>
      </c>
      <c r="I277" s="627" t="s">
        <v>1419</v>
      </c>
      <c r="J277" s="627" t="s">
        <v>1420</v>
      </c>
      <c r="K277" s="627" t="s">
        <v>1421</v>
      </c>
      <c r="L277" s="629">
        <v>118.67500000000001</v>
      </c>
      <c r="M277" s="629">
        <v>2</v>
      </c>
      <c r="N277" s="630">
        <v>237.35000000000002</v>
      </c>
    </row>
    <row r="278" spans="1:14" ht="14.4" customHeight="1" x14ac:dyDescent="0.3">
      <c r="A278" s="625" t="s">
        <v>525</v>
      </c>
      <c r="B278" s="626" t="s">
        <v>527</v>
      </c>
      <c r="C278" s="627" t="s">
        <v>547</v>
      </c>
      <c r="D278" s="628" t="s">
        <v>548</v>
      </c>
      <c r="E278" s="627" t="s">
        <v>528</v>
      </c>
      <c r="F278" s="628" t="s">
        <v>529</v>
      </c>
      <c r="G278" s="627" t="s">
        <v>570</v>
      </c>
      <c r="H278" s="627" t="s">
        <v>1422</v>
      </c>
      <c r="I278" s="627" t="s">
        <v>1422</v>
      </c>
      <c r="J278" s="627" t="s">
        <v>1423</v>
      </c>
      <c r="K278" s="627" t="s">
        <v>1163</v>
      </c>
      <c r="L278" s="629">
        <v>100.35005660051399</v>
      </c>
      <c r="M278" s="629">
        <v>1</v>
      </c>
      <c r="N278" s="630">
        <v>100.35005660051399</v>
      </c>
    </row>
    <row r="279" spans="1:14" ht="14.4" customHeight="1" x14ac:dyDescent="0.3">
      <c r="A279" s="625" t="s">
        <v>525</v>
      </c>
      <c r="B279" s="626" t="s">
        <v>527</v>
      </c>
      <c r="C279" s="627" t="s">
        <v>547</v>
      </c>
      <c r="D279" s="628" t="s">
        <v>548</v>
      </c>
      <c r="E279" s="627" t="s">
        <v>528</v>
      </c>
      <c r="F279" s="628" t="s">
        <v>529</v>
      </c>
      <c r="G279" s="627" t="s">
        <v>570</v>
      </c>
      <c r="H279" s="627" t="s">
        <v>1424</v>
      </c>
      <c r="I279" s="627" t="s">
        <v>1424</v>
      </c>
      <c r="J279" s="627" t="s">
        <v>1425</v>
      </c>
      <c r="K279" s="627" t="s">
        <v>763</v>
      </c>
      <c r="L279" s="629">
        <v>114.279999263571</v>
      </c>
      <c r="M279" s="629">
        <v>1</v>
      </c>
      <c r="N279" s="630">
        <v>114.279999263571</v>
      </c>
    </row>
    <row r="280" spans="1:14" ht="14.4" customHeight="1" x14ac:dyDescent="0.3">
      <c r="A280" s="625" t="s">
        <v>525</v>
      </c>
      <c r="B280" s="626" t="s">
        <v>527</v>
      </c>
      <c r="C280" s="627" t="s">
        <v>547</v>
      </c>
      <c r="D280" s="628" t="s">
        <v>548</v>
      </c>
      <c r="E280" s="627" t="s">
        <v>528</v>
      </c>
      <c r="F280" s="628" t="s">
        <v>529</v>
      </c>
      <c r="G280" s="627" t="s">
        <v>570</v>
      </c>
      <c r="H280" s="627" t="s">
        <v>1426</v>
      </c>
      <c r="I280" s="627" t="s">
        <v>1427</v>
      </c>
      <c r="J280" s="627" t="s">
        <v>1428</v>
      </c>
      <c r="K280" s="627" t="s">
        <v>1429</v>
      </c>
      <c r="L280" s="629">
        <v>108.39999999999999</v>
      </c>
      <c r="M280" s="629">
        <v>4</v>
      </c>
      <c r="N280" s="630">
        <v>433.59999999999997</v>
      </c>
    </row>
    <row r="281" spans="1:14" ht="14.4" customHeight="1" x14ac:dyDescent="0.3">
      <c r="A281" s="625" t="s">
        <v>525</v>
      </c>
      <c r="B281" s="626" t="s">
        <v>527</v>
      </c>
      <c r="C281" s="627" t="s">
        <v>547</v>
      </c>
      <c r="D281" s="628" t="s">
        <v>548</v>
      </c>
      <c r="E281" s="627" t="s">
        <v>528</v>
      </c>
      <c r="F281" s="628" t="s">
        <v>529</v>
      </c>
      <c r="G281" s="627" t="s">
        <v>570</v>
      </c>
      <c r="H281" s="627" t="s">
        <v>1430</v>
      </c>
      <c r="I281" s="627" t="s">
        <v>1431</v>
      </c>
      <c r="J281" s="627" t="s">
        <v>1432</v>
      </c>
      <c r="K281" s="627" t="s">
        <v>1433</v>
      </c>
      <c r="L281" s="629">
        <v>184.25</v>
      </c>
      <c r="M281" s="629">
        <v>1</v>
      </c>
      <c r="N281" s="630">
        <v>184.25</v>
      </c>
    </row>
    <row r="282" spans="1:14" ht="14.4" customHeight="1" x14ac:dyDescent="0.3">
      <c r="A282" s="625" t="s">
        <v>525</v>
      </c>
      <c r="B282" s="626" t="s">
        <v>527</v>
      </c>
      <c r="C282" s="627" t="s">
        <v>547</v>
      </c>
      <c r="D282" s="628" t="s">
        <v>548</v>
      </c>
      <c r="E282" s="627" t="s">
        <v>528</v>
      </c>
      <c r="F282" s="628" t="s">
        <v>529</v>
      </c>
      <c r="G282" s="627" t="s">
        <v>570</v>
      </c>
      <c r="H282" s="627" t="s">
        <v>711</v>
      </c>
      <c r="I282" s="627" t="s">
        <v>712</v>
      </c>
      <c r="J282" s="627" t="s">
        <v>713</v>
      </c>
      <c r="K282" s="627" t="s">
        <v>714</v>
      </c>
      <c r="L282" s="629">
        <v>63.252857142857138</v>
      </c>
      <c r="M282" s="629">
        <v>7</v>
      </c>
      <c r="N282" s="630">
        <v>442.77</v>
      </c>
    </row>
    <row r="283" spans="1:14" ht="14.4" customHeight="1" x14ac:dyDescent="0.3">
      <c r="A283" s="625" t="s">
        <v>525</v>
      </c>
      <c r="B283" s="626" t="s">
        <v>527</v>
      </c>
      <c r="C283" s="627" t="s">
        <v>547</v>
      </c>
      <c r="D283" s="628" t="s">
        <v>548</v>
      </c>
      <c r="E283" s="627" t="s">
        <v>528</v>
      </c>
      <c r="F283" s="628" t="s">
        <v>529</v>
      </c>
      <c r="G283" s="627" t="s">
        <v>570</v>
      </c>
      <c r="H283" s="627" t="s">
        <v>1434</v>
      </c>
      <c r="I283" s="627" t="s">
        <v>1434</v>
      </c>
      <c r="J283" s="627" t="s">
        <v>1435</v>
      </c>
      <c r="K283" s="627" t="s">
        <v>1436</v>
      </c>
      <c r="L283" s="629">
        <v>165.52895092585399</v>
      </c>
      <c r="M283" s="629">
        <v>1</v>
      </c>
      <c r="N283" s="630">
        <v>165.52895092585399</v>
      </c>
    </row>
    <row r="284" spans="1:14" ht="14.4" customHeight="1" x14ac:dyDescent="0.3">
      <c r="A284" s="625" t="s">
        <v>525</v>
      </c>
      <c r="B284" s="626" t="s">
        <v>527</v>
      </c>
      <c r="C284" s="627" t="s">
        <v>547</v>
      </c>
      <c r="D284" s="628" t="s">
        <v>548</v>
      </c>
      <c r="E284" s="627" t="s">
        <v>528</v>
      </c>
      <c r="F284" s="628" t="s">
        <v>529</v>
      </c>
      <c r="G284" s="627" t="s">
        <v>570</v>
      </c>
      <c r="H284" s="627" t="s">
        <v>715</v>
      </c>
      <c r="I284" s="627" t="s">
        <v>716</v>
      </c>
      <c r="J284" s="627" t="s">
        <v>717</v>
      </c>
      <c r="K284" s="627" t="s">
        <v>718</v>
      </c>
      <c r="L284" s="629">
        <v>143.979763414486</v>
      </c>
      <c r="M284" s="629">
        <v>2</v>
      </c>
      <c r="N284" s="630">
        <v>287.959526828972</v>
      </c>
    </row>
    <row r="285" spans="1:14" ht="14.4" customHeight="1" x14ac:dyDescent="0.3">
      <c r="A285" s="625" t="s">
        <v>525</v>
      </c>
      <c r="B285" s="626" t="s">
        <v>527</v>
      </c>
      <c r="C285" s="627" t="s">
        <v>547</v>
      </c>
      <c r="D285" s="628" t="s">
        <v>548</v>
      </c>
      <c r="E285" s="627" t="s">
        <v>528</v>
      </c>
      <c r="F285" s="628" t="s">
        <v>529</v>
      </c>
      <c r="G285" s="627" t="s">
        <v>570</v>
      </c>
      <c r="H285" s="627" t="s">
        <v>1437</v>
      </c>
      <c r="I285" s="627" t="s">
        <v>1438</v>
      </c>
      <c r="J285" s="627" t="s">
        <v>1439</v>
      </c>
      <c r="K285" s="627" t="s">
        <v>1440</v>
      </c>
      <c r="L285" s="629">
        <v>105.810196887591</v>
      </c>
      <c r="M285" s="629">
        <v>1</v>
      </c>
      <c r="N285" s="630">
        <v>105.810196887591</v>
      </c>
    </row>
    <row r="286" spans="1:14" ht="14.4" customHeight="1" x14ac:dyDescent="0.3">
      <c r="A286" s="625" t="s">
        <v>525</v>
      </c>
      <c r="B286" s="626" t="s">
        <v>527</v>
      </c>
      <c r="C286" s="627" t="s">
        <v>547</v>
      </c>
      <c r="D286" s="628" t="s">
        <v>548</v>
      </c>
      <c r="E286" s="627" t="s">
        <v>528</v>
      </c>
      <c r="F286" s="628" t="s">
        <v>529</v>
      </c>
      <c r="G286" s="627" t="s">
        <v>570</v>
      </c>
      <c r="H286" s="627" t="s">
        <v>1441</v>
      </c>
      <c r="I286" s="627" t="s">
        <v>1442</v>
      </c>
      <c r="J286" s="627" t="s">
        <v>1443</v>
      </c>
      <c r="K286" s="627" t="s">
        <v>1444</v>
      </c>
      <c r="L286" s="629">
        <v>73.740094152577399</v>
      </c>
      <c r="M286" s="629">
        <v>1</v>
      </c>
      <c r="N286" s="630">
        <v>73.740094152577399</v>
      </c>
    </row>
    <row r="287" spans="1:14" ht="14.4" customHeight="1" x14ac:dyDescent="0.3">
      <c r="A287" s="625" t="s">
        <v>525</v>
      </c>
      <c r="B287" s="626" t="s">
        <v>527</v>
      </c>
      <c r="C287" s="627" t="s">
        <v>547</v>
      </c>
      <c r="D287" s="628" t="s">
        <v>548</v>
      </c>
      <c r="E287" s="627" t="s">
        <v>528</v>
      </c>
      <c r="F287" s="628" t="s">
        <v>529</v>
      </c>
      <c r="G287" s="627" t="s">
        <v>570</v>
      </c>
      <c r="H287" s="627" t="s">
        <v>1445</v>
      </c>
      <c r="I287" s="627" t="s">
        <v>1446</v>
      </c>
      <c r="J287" s="627" t="s">
        <v>1447</v>
      </c>
      <c r="K287" s="627" t="s">
        <v>1448</v>
      </c>
      <c r="L287" s="629">
        <v>116.240307037374</v>
      </c>
      <c r="M287" s="629">
        <v>1</v>
      </c>
      <c r="N287" s="630">
        <v>116.240307037374</v>
      </c>
    </row>
    <row r="288" spans="1:14" ht="14.4" customHeight="1" x14ac:dyDescent="0.3">
      <c r="A288" s="625" t="s">
        <v>525</v>
      </c>
      <c r="B288" s="626" t="s">
        <v>527</v>
      </c>
      <c r="C288" s="627" t="s">
        <v>547</v>
      </c>
      <c r="D288" s="628" t="s">
        <v>548</v>
      </c>
      <c r="E288" s="627" t="s">
        <v>528</v>
      </c>
      <c r="F288" s="628" t="s">
        <v>529</v>
      </c>
      <c r="G288" s="627" t="s">
        <v>570</v>
      </c>
      <c r="H288" s="627" t="s">
        <v>719</v>
      </c>
      <c r="I288" s="627" t="s">
        <v>720</v>
      </c>
      <c r="J288" s="627" t="s">
        <v>721</v>
      </c>
      <c r="K288" s="627" t="s">
        <v>722</v>
      </c>
      <c r="L288" s="629">
        <v>118.99</v>
      </c>
      <c r="M288" s="629">
        <v>1</v>
      </c>
      <c r="N288" s="630">
        <v>118.99</v>
      </c>
    </row>
    <row r="289" spans="1:14" ht="14.4" customHeight="1" x14ac:dyDescent="0.3">
      <c r="A289" s="625" t="s">
        <v>525</v>
      </c>
      <c r="B289" s="626" t="s">
        <v>527</v>
      </c>
      <c r="C289" s="627" t="s">
        <v>547</v>
      </c>
      <c r="D289" s="628" t="s">
        <v>548</v>
      </c>
      <c r="E289" s="627" t="s">
        <v>528</v>
      </c>
      <c r="F289" s="628" t="s">
        <v>529</v>
      </c>
      <c r="G289" s="627" t="s">
        <v>570</v>
      </c>
      <c r="H289" s="627" t="s">
        <v>1449</v>
      </c>
      <c r="I289" s="627" t="s">
        <v>1450</v>
      </c>
      <c r="J289" s="627" t="s">
        <v>721</v>
      </c>
      <c r="K289" s="627" t="s">
        <v>1451</v>
      </c>
      <c r="L289" s="629">
        <v>139.54978232745972</v>
      </c>
      <c r="M289" s="629">
        <v>21</v>
      </c>
      <c r="N289" s="630">
        <v>2930.5454288766541</v>
      </c>
    </row>
    <row r="290" spans="1:14" ht="14.4" customHeight="1" x14ac:dyDescent="0.3">
      <c r="A290" s="625" t="s">
        <v>525</v>
      </c>
      <c r="B290" s="626" t="s">
        <v>527</v>
      </c>
      <c r="C290" s="627" t="s">
        <v>547</v>
      </c>
      <c r="D290" s="628" t="s">
        <v>548</v>
      </c>
      <c r="E290" s="627" t="s">
        <v>528</v>
      </c>
      <c r="F290" s="628" t="s">
        <v>529</v>
      </c>
      <c r="G290" s="627" t="s">
        <v>570</v>
      </c>
      <c r="H290" s="627" t="s">
        <v>1452</v>
      </c>
      <c r="I290" s="627" t="s">
        <v>1453</v>
      </c>
      <c r="J290" s="627" t="s">
        <v>1454</v>
      </c>
      <c r="K290" s="627" t="s">
        <v>1455</v>
      </c>
      <c r="L290" s="629">
        <v>71.210000000000008</v>
      </c>
      <c r="M290" s="629">
        <v>2</v>
      </c>
      <c r="N290" s="630">
        <v>142.42000000000002</v>
      </c>
    </row>
    <row r="291" spans="1:14" ht="14.4" customHeight="1" x14ac:dyDescent="0.3">
      <c r="A291" s="625" t="s">
        <v>525</v>
      </c>
      <c r="B291" s="626" t="s">
        <v>527</v>
      </c>
      <c r="C291" s="627" t="s">
        <v>547</v>
      </c>
      <c r="D291" s="628" t="s">
        <v>548</v>
      </c>
      <c r="E291" s="627" t="s">
        <v>528</v>
      </c>
      <c r="F291" s="628" t="s">
        <v>529</v>
      </c>
      <c r="G291" s="627" t="s">
        <v>570</v>
      </c>
      <c r="H291" s="627" t="s">
        <v>1456</v>
      </c>
      <c r="I291" s="627" t="s">
        <v>1457</v>
      </c>
      <c r="J291" s="627" t="s">
        <v>1458</v>
      </c>
      <c r="K291" s="627" t="s">
        <v>1459</v>
      </c>
      <c r="L291" s="629">
        <v>59.032560108961228</v>
      </c>
      <c r="M291" s="629">
        <v>39</v>
      </c>
      <c r="N291" s="630">
        <v>2302.269844249488</v>
      </c>
    </row>
    <row r="292" spans="1:14" ht="14.4" customHeight="1" x14ac:dyDescent="0.3">
      <c r="A292" s="625" t="s">
        <v>525</v>
      </c>
      <c r="B292" s="626" t="s">
        <v>527</v>
      </c>
      <c r="C292" s="627" t="s">
        <v>547</v>
      </c>
      <c r="D292" s="628" t="s">
        <v>548</v>
      </c>
      <c r="E292" s="627" t="s">
        <v>528</v>
      </c>
      <c r="F292" s="628" t="s">
        <v>529</v>
      </c>
      <c r="G292" s="627" t="s">
        <v>570</v>
      </c>
      <c r="H292" s="627" t="s">
        <v>723</v>
      </c>
      <c r="I292" s="627" t="s">
        <v>724</v>
      </c>
      <c r="J292" s="627" t="s">
        <v>725</v>
      </c>
      <c r="K292" s="627" t="s">
        <v>726</v>
      </c>
      <c r="L292" s="629">
        <v>46.819457763895464</v>
      </c>
      <c r="M292" s="629">
        <v>18</v>
      </c>
      <c r="N292" s="630">
        <v>842.75023975011834</v>
      </c>
    </row>
    <row r="293" spans="1:14" ht="14.4" customHeight="1" x14ac:dyDescent="0.3">
      <c r="A293" s="625" t="s">
        <v>525</v>
      </c>
      <c r="B293" s="626" t="s">
        <v>527</v>
      </c>
      <c r="C293" s="627" t="s">
        <v>547</v>
      </c>
      <c r="D293" s="628" t="s">
        <v>548</v>
      </c>
      <c r="E293" s="627" t="s">
        <v>528</v>
      </c>
      <c r="F293" s="628" t="s">
        <v>529</v>
      </c>
      <c r="G293" s="627" t="s">
        <v>570</v>
      </c>
      <c r="H293" s="627" t="s">
        <v>727</v>
      </c>
      <c r="I293" s="627" t="s">
        <v>728</v>
      </c>
      <c r="J293" s="627" t="s">
        <v>729</v>
      </c>
      <c r="K293" s="627" t="s">
        <v>730</v>
      </c>
      <c r="L293" s="629">
        <v>41.646666666666668</v>
      </c>
      <c r="M293" s="629">
        <v>6</v>
      </c>
      <c r="N293" s="630">
        <v>249.88</v>
      </c>
    </row>
    <row r="294" spans="1:14" ht="14.4" customHeight="1" x14ac:dyDescent="0.3">
      <c r="A294" s="625" t="s">
        <v>525</v>
      </c>
      <c r="B294" s="626" t="s">
        <v>527</v>
      </c>
      <c r="C294" s="627" t="s">
        <v>547</v>
      </c>
      <c r="D294" s="628" t="s">
        <v>548</v>
      </c>
      <c r="E294" s="627" t="s">
        <v>528</v>
      </c>
      <c r="F294" s="628" t="s">
        <v>529</v>
      </c>
      <c r="G294" s="627" t="s">
        <v>570</v>
      </c>
      <c r="H294" s="627" t="s">
        <v>1460</v>
      </c>
      <c r="I294" s="627" t="s">
        <v>1461</v>
      </c>
      <c r="J294" s="627" t="s">
        <v>729</v>
      </c>
      <c r="K294" s="627" t="s">
        <v>1462</v>
      </c>
      <c r="L294" s="629">
        <v>292.92628287514964</v>
      </c>
      <c r="M294" s="629">
        <v>3</v>
      </c>
      <c r="N294" s="630">
        <v>878.77884862544897</v>
      </c>
    </row>
    <row r="295" spans="1:14" ht="14.4" customHeight="1" x14ac:dyDescent="0.3">
      <c r="A295" s="625" t="s">
        <v>525</v>
      </c>
      <c r="B295" s="626" t="s">
        <v>527</v>
      </c>
      <c r="C295" s="627" t="s">
        <v>547</v>
      </c>
      <c r="D295" s="628" t="s">
        <v>548</v>
      </c>
      <c r="E295" s="627" t="s">
        <v>528</v>
      </c>
      <c r="F295" s="628" t="s">
        <v>529</v>
      </c>
      <c r="G295" s="627" t="s">
        <v>570</v>
      </c>
      <c r="H295" s="627" t="s">
        <v>1463</v>
      </c>
      <c r="I295" s="627" t="s">
        <v>1464</v>
      </c>
      <c r="J295" s="627" t="s">
        <v>733</v>
      </c>
      <c r="K295" s="627" t="s">
        <v>1465</v>
      </c>
      <c r="L295" s="629">
        <v>92.096000000000004</v>
      </c>
      <c r="M295" s="629">
        <v>5</v>
      </c>
      <c r="N295" s="630">
        <v>460.48</v>
      </c>
    </row>
    <row r="296" spans="1:14" ht="14.4" customHeight="1" x14ac:dyDescent="0.3">
      <c r="A296" s="625" t="s">
        <v>525</v>
      </c>
      <c r="B296" s="626" t="s">
        <v>527</v>
      </c>
      <c r="C296" s="627" t="s">
        <v>547</v>
      </c>
      <c r="D296" s="628" t="s">
        <v>548</v>
      </c>
      <c r="E296" s="627" t="s">
        <v>528</v>
      </c>
      <c r="F296" s="628" t="s">
        <v>529</v>
      </c>
      <c r="G296" s="627" t="s">
        <v>570</v>
      </c>
      <c r="H296" s="627" t="s">
        <v>1466</v>
      </c>
      <c r="I296" s="627" t="s">
        <v>1467</v>
      </c>
      <c r="J296" s="627" t="s">
        <v>1468</v>
      </c>
      <c r="K296" s="627" t="s">
        <v>1469</v>
      </c>
      <c r="L296" s="629">
        <v>38.030003317406297</v>
      </c>
      <c r="M296" s="629">
        <v>1</v>
      </c>
      <c r="N296" s="630">
        <v>38.030003317406297</v>
      </c>
    </row>
    <row r="297" spans="1:14" ht="14.4" customHeight="1" x14ac:dyDescent="0.3">
      <c r="A297" s="625" t="s">
        <v>525</v>
      </c>
      <c r="B297" s="626" t="s">
        <v>527</v>
      </c>
      <c r="C297" s="627" t="s">
        <v>547</v>
      </c>
      <c r="D297" s="628" t="s">
        <v>548</v>
      </c>
      <c r="E297" s="627" t="s">
        <v>528</v>
      </c>
      <c r="F297" s="628" t="s">
        <v>529</v>
      </c>
      <c r="G297" s="627" t="s">
        <v>570</v>
      </c>
      <c r="H297" s="627" t="s">
        <v>739</v>
      </c>
      <c r="I297" s="627" t="s">
        <v>740</v>
      </c>
      <c r="J297" s="627" t="s">
        <v>741</v>
      </c>
      <c r="K297" s="627" t="s">
        <v>742</v>
      </c>
      <c r="L297" s="629">
        <v>116.84798153191109</v>
      </c>
      <c r="M297" s="629">
        <v>10</v>
      </c>
      <c r="N297" s="630">
        <v>1168.4798153191109</v>
      </c>
    </row>
    <row r="298" spans="1:14" ht="14.4" customHeight="1" x14ac:dyDescent="0.3">
      <c r="A298" s="625" t="s">
        <v>525</v>
      </c>
      <c r="B298" s="626" t="s">
        <v>527</v>
      </c>
      <c r="C298" s="627" t="s">
        <v>547</v>
      </c>
      <c r="D298" s="628" t="s">
        <v>548</v>
      </c>
      <c r="E298" s="627" t="s">
        <v>528</v>
      </c>
      <c r="F298" s="628" t="s">
        <v>529</v>
      </c>
      <c r="G298" s="627" t="s">
        <v>570</v>
      </c>
      <c r="H298" s="627" t="s">
        <v>1470</v>
      </c>
      <c r="I298" s="627" t="s">
        <v>1471</v>
      </c>
      <c r="J298" s="627" t="s">
        <v>1368</v>
      </c>
      <c r="K298" s="627" t="s">
        <v>1472</v>
      </c>
      <c r="L298" s="629">
        <v>166.66</v>
      </c>
      <c r="M298" s="629">
        <v>1</v>
      </c>
      <c r="N298" s="630">
        <v>166.66</v>
      </c>
    </row>
    <row r="299" spans="1:14" ht="14.4" customHeight="1" x14ac:dyDescent="0.3">
      <c r="A299" s="625" t="s">
        <v>525</v>
      </c>
      <c r="B299" s="626" t="s">
        <v>527</v>
      </c>
      <c r="C299" s="627" t="s">
        <v>547</v>
      </c>
      <c r="D299" s="628" t="s">
        <v>548</v>
      </c>
      <c r="E299" s="627" t="s">
        <v>528</v>
      </c>
      <c r="F299" s="628" t="s">
        <v>529</v>
      </c>
      <c r="G299" s="627" t="s">
        <v>570</v>
      </c>
      <c r="H299" s="627" t="s">
        <v>1473</v>
      </c>
      <c r="I299" s="627" t="s">
        <v>1474</v>
      </c>
      <c r="J299" s="627" t="s">
        <v>1475</v>
      </c>
      <c r="K299" s="627" t="s">
        <v>1476</v>
      </c>
      <c r="L299" s="629">
        <v>45.743305392750607</v>
      </c>
      <c r="M299" s="629">
        <v>3</v>
      </c>
      <c r="N299" s="630">
        <v>137.22991617825181</v>
      </c>
    </row>
    <row r="300" spans="1:14" ht="14.4" customHeight="1" x14ac:dyDescent="0.3">
      <c r="A300" s="625" t="s">
        <v>525</v>
      </c>
      <c r="B300" s="626" t="s">
        <v>527</v>
      </c>
      <c r="C300" s="627" t="s">
        <v>547</v>
      </c>
      <c r="D300" s="628" t="s">
        <v>548</v>
      </c>
      <c r="E300" s="627" t="s">
        <v>528</v>
      </c>
      <c r="F300" s="628" t="s">
        <v>529</v>
      </c>
      <c r="G300" s="627" t="s">
        <v>570</v>
      </c>
      <c r="H300" s="627" t="s">
        <v>743</v>
      </c>
      <c r="I300" s="627" t="s">
        <v>744</v>
      </c>
      <c r="J300" s="627" t="s">
        <v>745</v>
      </c>
      <c r="K300" s="627" t="s">
        <v>746</v>
      </c>
      <c r="L300" s="629">
        <v>27.4700010951256</v>
      </c>
      <c r="M300" s="629">
        <v>4</v>
      </c>
      <c r="N300" s="630">
        <v>109.8800043805024</v>
      </c>
    </row>
    <row r="301" spans="1:14" ht="14.4" customHeight="1" x14ac:dyDescent="0.3">
      <c r="A301" s="625" t="s">
        <v>525</v>
      </c>
      <c r="B301" s="626" t="s">
        <v>527</v>
      </c>
      <c r="C301" s="627" t="s">
        <v>547</v>
      </c>
      <c r="D301" s="628" t="s">
        <v>548</v>
      </c>
      <c r="E301" s="627" t="s">
        <v>528</v>
      </c>
      <c r="F301" s="628" t="s">
        <v>529</v>
      </c>
      <c r="G301" s="627" t="s">
        <v>570</v>
      </c>
      <c r="H301" s="627" t="s">
        <v>1477</v>
      </c>
      <c r="I301" s="627" t="s">
        <v>748</v>
      </c>
      <c r="J301" s="627" t="s">
        <v>1478</v>
      </c>
      <c r="K301" s="627"/>
      <c r="L301" s="629">
        <v>651.08000000000004</v>
      </c>
      <c r="M301" s="629">
        <v>3</v>
      </c>
      <c r="N301" s="630">
        <v>1953.24</v>
      </c>
    </row>
    <row r="302" spans="1:14" ht="14.4" customHeight="1" x14ac:dyDescent="0.3">
      <c r="A302" s="625" t="s">
        <v>525</v>
      </c>
      <c r="B302" s="626" t="s">
        <v>527</v>
      </c>
      <c r="C302" s="627" t="s">
        <v>547</v>
      </c>
      <c r="D302" s="628" t="s">
        <v>548</v>
      </c>
      <c r="E302" s="627" t="s">
        <v>528</v>
      </c>
      <c r="F302" s="628" t="s">
        <v>529</v>
      </c>
      <c r="G302" s="627" t="s">
        <v>570</v>
      </c>
      <c r="H302" s="627" t="s">
        <v>1479</v>
      </c>
      <c r="I302" s="627" t="s">
        <v>1480</v>
      </c>
      <c r="J302" s="627" t="s">
        <v>1481</v>
      </c>
      <c r="K302" s="627" t="s">
        <v>1482</v>
      </c>
      <c r="L302" s="629">
        <v>159.4</v>
      </c>
      <c r="M302" s="629">
        <v>1</v>
      </c>
      <c r="N302" s="630">
        <v>159.4</v>
      </c>
    </row>
    <row r="303" spans="1:14" ht="14.4" customHeight="1" x14ac:dyDescent="0.3">
      <c r="A303" s="625" t="s">
        <v>525</v>
      </c>
      <c r="B303" s="626" t="s">
        <v>527</v>
      </c>
      <c r="C303" s="627" t="s">
        <v>547</v>
      </c>
      <c r="D303" s="628" t="s">
        <v>548</v>
      </c>
      <c r="E303" s="627" t="s">
        <v>528</v>
      </c>
      <c r="F303" s="628" t="s">
        <v>529</v>
      </c>
      <c r="G303" s="627" t="s">
        <v>570</v>
      </c>
      <c r="H303" s="627" t="s">
        <v>747</v>
      </c>
      <c r="I303" s="627" t="s">
        <v>748</v>
      </c>
      <c r="J303" s="627" t="s">
        <v>749</v>
      </c>
      <c r="K303" s="627"/>
      <c r="L303" s="629">
        <v>98.067671027859745</v>
      </c>
      <c r="M303" s="629">
        <v>26</v>
      </c>
      <c r="N303" s="630">
        <v>2549.7594467243534</v>
      </c>
    </row>
    <row r="304" spans="1:14" ht="14.4" customHeight="1" x14ac:dyDescent="0.3">
      <c r="A304" s="625" t="s">
        <v>525</v>
      </c>
      <c r="B304" s="626" t="s">
        <v>527</v>
      </c>
      <c r="C304" s="627" t="s">
        <v>547</v>
      </c>
      <c r="D304" s="628" t="s">
        <v>548</v>
      </c>
      <c r="E304" s="627" t="s">
        <v>528</v>
      </c>
      <c r="F304" s="628" t="s">
        <v>529</v>
      </c>
      <c r="G304" s="627" t="s">
        <v>570</v>
      </c>
      <c r="H304" s="627" t="s">
        <v>1483</v>
      </c>
      <c r="I304" s="627" t="s">
        <v>748</v>
      </c>
      <c r="J304" s="627" t="s">
        <v>1484</v>
      </c>
      <c r="K304" s="627" t="s">
        <v>1485</v>
      </c>
      <c r="L304" s="629">
        <v>175.89129275078901</v>
      </c>
      <c r="M304" s="629">
        <v>1</v>
      </c>
      <c r="N304" s="630">
        <v>175.89129275078901</v>
      </c>
    </row>
    <row r="305" spans="1:14" ht="14.4" customHeight="1" x14ac:dyDescent="0.3">
      <c r="A305" s="625" t="s">
        <v>525</v>
      </c>
      <c r="B305" s="626" t="s">
        <v>527</v>
      </c>
      <c r="C305" s="627" t="s">
        <v>547</v>
      </c>
      <c r="D305" s="628" t="s">
        <v>548</v>
      </c>
      <c r="E305" s="627" t="s">
        <v>528</v>
      </c>
      <c r="F305" s="628" t="s">
        <v>529</v>
      </c>
      <c r="G305" s="627" t="s">
        <v>570</v>
      </c>
      <c r="H305" s="627" t="s">
        <v>750</v>
      </c>
      <c r="I305" s="627" t="s">
        <v>748</v>
      </c>
      <c r="J305" s="627" t="s">
        <v>751</v>
      </c>
      <c r="K305" s="627"/>
      <c r="L305" s="629">
        <v>40.824999999999996</v>
      </c>
      <c r="M305" s="629">
        <v>6</v>
      </c>
      <c r="N305" s="630">
        <v>244.95</v>
      </c>
    </row>
    <row r="306" spans="1:14" ht="14.4" customHeight="1" x14ac:dyDescent="0.3">
      <c r="A306" s="625" t="s">
        <v>525</v>
      </c>
      <c r="B306" s="626" t="s">
        <v>527</v>
      </c>
      <c r="C306" s="627" t="s">
        <v>547</v>
      </c>
      <c r="D306" s="628" t="s">
        <v>548</v>
      </c>
      <c r="E306" s="627" t="s">
        <v>528</v>
      </c>
      <c r="F306" s="628" t="s">
        <v>529</v>
      </c>
      <c r="G306" s="627" t="s">
        <v>570</v>
      </c>
      <c r="H306" s="627" t="s">
        <v>1486</v>
      </c>
      <c r="I306" s="627" t="s">
        <v>748</v>
      </c>
      <c r="J306" s="627" t="s">
        <v>1487</v>
      </c>
      <c r="K306" s="627"/>
      <c r="L306" s="629">
        <v>100.09806097817459</v>
      </c>
      <c r="M306" s="629">
        <v>10</v>
      </c>
      <c r="N306" s="630">
        <v>1000.9806097817459</v>
      </c>
    </row>
    <row r="307" spans="1:14" ht="14.4" customHeight="1" x14ac:dyDescent="0.3">
      <c r="A307" s="625" t="s">
        <v>525</v>
      </c>
      <c r="B307" s="626" t="s">
        <v>527</v>
      </c>
      <c r="C307" s="627" t="s">
        <v>547</v>
      </c>
      <c r="D307" s="628" t="s">
        <v>548</v>
      </c>
      <c r="E307" s="627" t="s">
        <v>528</v>
      </c>
      <c r="F307" s="628" t="s">
        <v>529</v>
      </c>
      <c r="G307" s="627" t="s">
        <v>570</v>
      </c>
      <c r="H307" s="627" t="s">
        <v>756</v>
      </c>
      <c r="I307" s="627" t="s">
        <v>757</v>
      </c>
      <c r="J307" s="627" t="s">
        <v>758</v>
      </c>
      <c r="K307" s="627" t="s">
        <v>759</v>
      </c>
      <c r="L307" s="629">
        <v>26.457972972683081</v>
      </c>
      <c r="M307" s="629">
        <v>5</v>
      </c>
      <c r="N307" s="630">
        <v>132.2898648634154</v>
      </c>
    </row>
    <row r="308" spans="1:14" ht="14.4" customHeight="1" x14ac:dyDescent="0.3">
      <c r="A308" s="625" t="s">
        <v>525</v>
      </c>
      <c r="B308" s="626" t="s">
        <v>527</v>
      </c>
      <c r="C308" s="627" t="s">
        <v>547</v>
      </c>
      <c r="D308" s="628" t="s">
        <v>548</v>
      </c>
      <c r="E308" s="627" t="s">
        <v>528</v>
      </c>
      <c r="F308" s="628" t="s">
        <v>529</v>
      </c>
      <c r="G308" s="627" t="s">
        <v>570</v>
      </c>
      <c r="H308" s="627" t="s">
        <v>760</v>
      </c>
      <c r="I308" s="627" t="s">
        <v>761</v>
      </c>
      <c r="J308" s="627" t="s">
        <v>762</v>
      </c>
      <c r="K308" s="627" t="s">
        <v>763</v>
      </c>
      <c r="L308" s="629">
        <v>64.474999999999994</v>
      </c>
      <c r="M308" s="629">
        <v>2</v>
      </c>
      <c r="N308" s="630">
        <v>128.94999999999999</v>
      </c>
    </row>
    <row r="309" spans="1:14" ht="14.4" customHeight="1" x14ac:dyDescent="0.3">
      <c r="A309" s="625" t="s">
        <v>525</v>
      </c>
      <c r="B309" s="626" t="s">
        <v>527</v>
      </c>
      <c r="C309" s="627" t="s">
        <v>547</v>
      </c>
      <c r="D309" s="628" t="s">
        <v>548</v>
      </c>
      <c r="E309" s="627" t="s">
        <v>528</v>
      </c>
      <c r="F309" s="628" t="s">
        <v>529</v>
      </c>
      <c r="G309" s="627" t="s">
        <v>570</v>
      </c>
      <c r="H309" s="627" t="s">
        <v>1488</v>
      </c>
      <c r="I309" s="627" t="s">
        <v>748</v>
      </c>
      <c r="J309" s="627" t="s">
        <v>1489</v>
      </c>
      <c r="K309" s="627" t="s">
        <v>1490</v>
      </c>
      <c r="L309" s="629">
        <v>40.611909493057944</v>
      </c>
      <c r="M309" s="629">
        <v>5</v>
      </c>
      <c r="N309" s="630">
        <v>203.05954746528971</v>
      </c>
    </row>
    <row r="310" spans="1:14" ht="14.4" customHeight="1" x14ac:dyDescent="0.3">
      <c r="A310" s="625" t="s">
        <v>525</v>
      </c>
      <c r="B310" s="626" t="s">
        <v>527</v>
      </c>
      <c r="C310" s="627" t="s">
        <v>547</v>
      </c>
      <c r="D310" s="628" t="s">
        <v>548</v>
      </c>
      <c r="E310" s="627" t="s">
        <v>528</v>
      </c>
      <c r="F310" s="628" t="s">
        <v>529</v>
      </c>
      <c r="G310" s="627" t="s">
        <v>570</v>
      </c>
      <c r="H310" s="627" t="s">
        <v>776</v>
      </c>
      <c r="I310" s="627" t="s">
        <v>777</v>
      </c>
      <c r="J310" s="627" t="s">
        <v>778</v>
      </c>
      <c r="K310" s="627" t="s">
        <v>779</v>
      </c>
      <c r="L310" s="629">
        <v>66.938096197149136</v>
      </c>
      <c r="M310" s="629">
        <v>6</v>
      </c>
      <c r="N310" s="630">
        <v>401.62857718289479</v>
      </c>
    </row>
    <row r="311" spans="1:14" ht="14.4" customHeight="1" x14ac:dyDescent="0.3">
      <c r="A311" s="625" t="s">
        <v>525</v>
      </c>
      <c r="B311" s="626" t="s">
        <v>527</v>
      </c>
      <c r="C311" s="627" t="s">
        <v>547</v>
      </c>
      <c r="D311" s="628" t="s">
        <v>548</v>
      </c>
      <c r="E311" s="627" t="s">
        <v>528</v>
      </c>
      <c r="F311" s="628" t="s">
        <v>529</v>
      </c>
      <c r="G311" s="627" t="s">
        <v>570</v>
      </c>
      <c r="H311" s="627" t="s">
        <v>780</v>
      </c>
      <c r="I311" s="627" t="s">
        <v>781</v>
      </c>
      <c r="J311" s="627" t="s">
        <v>778</v>
      </c>
      <c r="K311" s="627" t="s">
        <v>782</v>
      </c>
      <c r="L311" s="629">
        <v>30.256</v>
      </c>
      <c r="M311" s="629">
        <v>5</v>
      </c>
      <c r="N311" s="630">
        <v>151.28</v>
      </c>
    </row>
    <row r="312" spans="1:14" ht="14.4" customHeight="1" x14ac:dyDescent="0.3">
      <c r="A312" s="625" t="s">
        <v>525</v>
      </c>
      <c r="B312" s="626" t="s">
        <v>527</v>
      </c>
      <c r="C312" s="627" t="s">
        <v>547</v>
      </c>
      <c r="D312" s="628" t="s">
        <v>548</v>
      </c>
      <c r="E312" s="627" t="s">
        <v>528</v>
      </c>
      <c r="F312" s="628" t="s">
        <v>529</v>
      </c>
      <c r="G312" s="627" t="s">
        <v>570</v>
      </c>
      <c r="H312" s="627" t="s">
        <v>1491</v>
      </c>
      <c r="I312" s="627" t="s">
        <v>1492</v>
      </c>
      <c r="J312" s="627" t="s">
        <v>667</v>
      </c>
      <c r="K312" s="627" t="s">
        <v>1493</v>
      </c>
      <c r="L312" s="629">
        <v>61.38</v>
      </c>
      <c r="M312" s="629">
        <v>2</v>
      </c>
      <c r="N312" s="630">
        <v>122.76</v>
      </c>
    </row>
    <row r="313" spans="1:14" ht="14.4" customHeight="1" x14ac:dyDescent="0.3">
      <c r="A313" s="625" t="s">
        <v>525</v>
      </c>
      <c r="B313" s="626" t="s">
        <v>527</v>
      </c>
      <c r="C313" s="627" t="s">
        <v>547</v>
      </c>
      <c r="D313" s="628" t="s">
        <v>548</v>
      </c>
      <c r="E313" s="627" t="s">
        <v>528</v>
      </c>
      <c r="F313" s="628" t="s">
        <v>529</v>
      </c>
      <c r="G313" s="627" t="s">
        <v>570</v>
      </c>
      <c r="H313" s="627" t="s">
        <v>1494</v>
      </c>
      <c r="I313" s="627" t="s">
        <v>1495</v>
      </c>
      <c r="J313" s="627" t="s">
        <v>741</v>
      </c>
      <c r="K313" s="627" t="s">
        <v>1496</v>
      </c>
      <c r="L313" s="629">
        <v>180.15</v>
      </c>
      <c r="M313" s="629">
        <v>1</v>
      </c>
      <c r="N313" s="630">
        <v>180.15</v>
      </c>
    </row>
    <row r="314" spans="1:14" ht="14.4" customHeight="1" x14ac:dyDescent="0.3">
      <c r="A314" s="625" t="s">
        <v>525</v>
      </c>
      <c r="B314" s="626" t="s">
        <v>527</v>
      </c>
      <c r="C314" s="627" t="s">
        <v>547</v>
      </c>
      <c r="D314" s="628" t="s">
        <v>548</v>
      </c>
      <c r="E314" s="627" t="s">
        <v>528</v>
      </c>
      <c r="F314" s="628" t="s">
        <v>529</v>
      </c>
      <c r="G314" s="627" t="s">
        <v>570</v>
      </c>
      <c r="H314" s="627" t="s">
        <v>783</v>
      </c>
      <c r="I314" s="627" t="s">
        <v>784</v>
      </c>
      <c r="J314" s="627" t="s">
        <v>785</v>
      </c>
      <c r="K314" s="627" t="s">
        <v>786</v>
      </c>
      <c r="L314" s="629">
        <v>19.22</v>
      </c>
      <c r="M314" s="629">
        <v>2</v>
      </c>
      <c r="N314" s="630">
        <v>38.44</v>
      </c>
    </row>
    <row r="315" spans="1:14" ht="14.4" customHeight="1" x14ac:dyDescent="0.3">
      <c r="A315" s="625" t="s">
        <v>525</v>
      </c>
      <c r="B315" s="626" t="s">
        <v>527</v>
      </c>
      <c r="C315" s="627" t="s">
        <v>547</v>
      </c>
      <c r="D315" s="628" t="s">
        <v>548</v>
      </c>
      <c r="E315" s="627" t="s">
        <v>528</v>
      </c>
      <c r="F315" s="628" t="s">
        <v>529</v>
      </c>
      <c r="G315" s="627" t="s">
        <v>570</v>
      </c>
      <c r="H315" s="627" t="s">
        <v>1497</v>
      </c>
      <c r="I315" s="627" t="s">
        <v>1498</v>
      </c>
      <c r="J315" s="627" t="s">
        <v>1499</v>
      </c>
      <c r="K315" s="627" t="s">
        <v>767</v>
      </c>
      <c r="L315" s="629">
        <v>198.86</v>
      </c>
      <c r="M315" s="629">
        <v>1</v>
      </c>
      <c r="N315" s="630">
        <v>198.86</v>
      </c>
    </row>
    <row r="316" spans="1:14" ht="14.4" customHeight="1" x14ac:dyDescent="0.3">
      <c r="A316" s="625" t="s">
        <v>525</v>
      </c>
      <c r="B316" s="626" t="s">
        <v>527</v>
      </c>
      <c r="C316" s="627" t="s">
        <v>547</v>
      </c>
      <c r="D316" s="628" t="s">
        <v>548</v>
      </c>
      <c r="E316" s="627" t="s">
        <v>528</v>
      </c>
      <c r="F316" s="628" t="s">
        <v>529</v>
      </c>
      <c r="G316" s="627" t="s">
        <v>570</v>
      </c>
      <c r="H316" s="627" t="s">
        <v>1500</v>
      </c>
      <c r="I316" s="627" t="s">
        <v>1501</v>
      </c>
      <c r="J316" s="627" t="s">
        <v>785</v>
      </c>
      <c r="K316" s="627" t="s">
        <v>1502</v>
      </c>
      <c r="L316" s="629">
        <v>28.207144416916826</v>
      </c>
      <c r="M316" s="629">
        <v>7</v>
      </c>
      <c r="N316" s="630">
        <v>197.45001091841777</v>
      </c>
    </row>
    <row r="317" spans="1:14" ht="14.4" customHeight="1" x14ac:dyDescent="0.3">
      <c r="A317" s="625" t="s">
        <v>525</v>
      </c>
      <c r="B317" s="626" t="s">
        <v>527</v>
      </c>
      <c r="C317" s="627" t="s">
        <v>547</v>
      </c>
      <c r="D317" s="628" t="s">
        <v>548</v>
      </c>
      <c r="E317" s="627" t="s">
        <v>528</v>
      </c>
      <c r="F317" s="628" t="s">
        <v>529</v>
      </c>
      <c r="G317" s="627" t="s">
        <v>570</v>
      </c>
      <c r="H317" s="627" t="s">
        <v>1503</v>
      </c>
      <c r="I317" s="627" t="s">
        <v>1504</v>
      </c>
      <c r="J317" s="627" t="s">
        <v>1505</v>
      </c>
      <c r="K317" s="627" t="s">
        <v>1506</v>
      </c>
      <c r="L317" s="629">
        <v>42.838999999999999</v>
      </c>
      <c r="M317" s="629">
        <v>2</v>
      </c>
      <c r="N317" s="630">
        <v>85.677999999999997</v>
      </c>
    </row>
    <row r="318" spans="1:14" ht="14.4" customHeight="1" x14ac:dyDescent="0.3">
      <c r="A318" s="625" t="s">
        <v>525</v>
      </c>
      <c r="B318" s="626" t="s">
        <v>527</v>
      </c>
      <c r="C318" s="627" t="s">
        <v>547</v>
      </c>
      <c r="D318" s="628" t="s">
        <v>548</v>
      </c>
      <c r="E318" s="627" t="s">
        <v>528</v>
      </c>
      <c r="F318" s="628" t="s">
        <v>529</v>
      </c>
      <c r="G318" s="627" t="s">
        <v>570</v>
      </c>
      <c r="H318" s="627" t="s">
        <v>1507</v>
      </c>
      <c r="I318" s="627" t="s">
        <v>1508</v>
      </c>
      <c r="J318" s="627" t="s">
        <v>1509</v>
      </c>
      <c r="K318" s="627" t="s">
        <v>1385</v>
      </c>
      <c r="L318" s="629">
        <v>241.66</v>
      </c>
      <c r="M318" s="629">
        <v>1</v>
      </c>
      <c r="N318" s="630">
        <v>241.66</v>
      </c>
    </row>
    <row r="319" spans="1:14" ht="14.4" customHeight="1" x14ac:dyDescent="0.3">
      <c r="A319" s="625" t="s">
        <v>525</v>
      </c>
      <c r="B319" s="626" t="s">
        <v>527</v>
      </c>
      <c r="C319" s="627" t="s">
        <v>547</v>
      </c>
      <c r="D319" s="628" t="s">
        <v>548</v>
      </c>
      <c r="E319" s="627" t="s">
        <v>528</v>
      </c>
      <c r="F319" s="628" t="s">
        <v>529</v>
      </c>
      <c r="G319" s="627" t="s">
        <v>570</v>
      </c>
      <c r="H319" s="627" t="s">
        <v>787</v>
      </c>
      <c r="I319" s="627" t="s">
        <v>788</v>
      </c>
      <c r="J319" s="627" t="s">
        <v>789</v>
      </c>
      <c r="K319" s="627" t="s">
        <v>767</v>
      </c>
      <c r="L319" s="629">
        <v>112.7350011500525</v>
      </c>
      <c r="M319" s="629">
        <v>2</v>
      </c>
      <c r="N319" s="630">
        <v>225.47000230010499</v>
      </c>
    </row>
    <row r="320" spans="1:14" ht="14.4" customHeight="1" x14ac:dyDescent="0.3">
      <c r="A320" s="625" t="s">
        <v>525</v>
      </c>
      <c r="B320" s="626" t="s">
        <v>527</v>
      </c>
      <c r="C320" s="627" t="s">
        <v>547</v>
      </c>
      <c r="D320" s="628" t="s">
        <v>548</v>
      </c>
      <c r="E320" s="627" t="s">
        <v>528</v>
      </c>
      <c r="F320" s="628" t="s">
        <v>529</v>
      </c>
      <c r="G320" s="627" t="s">
        <v>570</v>
      </c>
      <c r="H320" s="627" t="s">
        <v>790</v>
      </c>
      <c r="I320" s="627" t="s">
        <v>791</v>
      </c>
      <c r="J320" s="627" t="s">
        <v>792</v>
      </c>
      <c r="K320" s="627" t="s">
        <v>793</v>
      </c>
      <c r="L320" s="629">
        <v>217.30111196025911</v>
      </c>
      <c r="M320" s="629">
        <v>7</v>
      </c>
      <c r="N320" s="630">
        <v>1521.1077837218138</v>
      </c>
    </row>
    <row r="321" spans="1:14" ht="14.4" customHeight="1" x14ac:dyDescent="0.3">
      <c r="A321" s="625" t="s">
        <v>525</v>
      </c>
      <c r="B321" s="626" t="s">
        <v>527</v>
      </c>
      <c r="C321" s="627" t="s">
        <v>547</v>
      </c>
      <c r="D321" s="628" t="s">
        <v>548</v>
      </c>
      <c r="E321" s="627" t="s">
        <v>528</v>
      </c>
      <c r="F321" s="628" t="s">
        <v>529</v>
      </c>
      <c r="G321" s="627" t="s">
        <v>570</v>
      </c>
      <c r="H321" s="627" t="s">
        <v>796</v>
      </c>
      <c r="I321" s="627" t="s">
        <v>748</v>
      </c>
      <c r="J321" s="627" t="s">
        <v>797</v>
      </c>
      <c r="K321" s="627"/>
      <c r="L321" s="629">
        <v>166.75007555059</v>
      </c>
      <c r="M321" s="629">
        <v>2</v>
      </c>
      <c r="N321" s="630">
        <v>333.50015110117999</v>
      </c>
    </row>
    <row r="322" spans="1:14" ht="14.4" customHeight="1" x14ac:dyDescent="0.3">
      <c r="A322" s="625" t="s">
        <v>525</v>
      </c>
      <c r="B322" s="626" t="s">
        <v>527</v>
      </c>
      <c r="C322" s="627" t="s">
        <v>547</v>
      </c>
      <c r="D322" s="628" t="s">
        <v>548</v>
      </c>
      <c r="E322" s="627" t="s">
        <v>528</v>
      </c>
      <c r="F322" s="628" t="s">
        <v>529</v>
      </c>
      <c r="G322" s="627" t="s">
        <v>570</v>
      </c>
      <c r="H322" s="627" t="s">
        <v>1510</v>
      </c>
      <c r="I322" s="627" t="s">
        <v>748</v>
      </c>
      <c r="J322" s="627" t="s">
        <v>1511</v>
      </c>
      <c r="K322" s="627"/>
      <c r="L322" s="629">
        <v>97.540004128300026</v>
      </c>
      <c r="M322" s="629">
        <v>5</v>
      </c>
      <c r="N322" s="630">
        <v>487.70002064150015</v>
      </c>
    </row>
    <row r="323" spans="1:14" ht="14.4" customHeight="1" x14ac:dyDescent="0.3">
      <c r="A323" s="625" t="s">
        <v>525</v>
      </c>
      <c r="B323" s="626" t="s">
        <v>527</v>
      </c>
      <c r="C323" s="627" t="s">
        <v>547</v>
      </c>
      <c r="D323" s="628" t="s">
        <v>548</v>
      </c>
      <c r="E323" s="627" t="s">
        <v>528</v>
      </c>
      <c r="F323" s="628" t="s">
        <v>529</v>
      </c>
      <c r="G323" s="627" t="s">
        <v>570</v>
      </c>
      <c r="H323" s="627" t="s">
        <v>1512</v>
      </c>
      <c r="I323" s="627" t="s">
        <v>1513</v>
      </c>
      <c r="J323" s="627" t="s">
        <v>1514</v>
      </c>
      <c r="K323" s="627" t="s">
        <v>1515</v>
      </c>
      <c r="L323" s="629">
        <v>64.16</v>
      </c>
      <c r="M323" s="629">
        <v>1</v>
      </c>
      <c r="N323" s="630">
        <v>64.16</v>
      </c>
    </row>
    <row r="324" spans="1:14" ht="14.4" customHeight="1" x14ac:dyDescent="0.3">
      <c r="A324" s="625" t="s">
        <v>525</v>
      </c>
      <c r="B324" s="626" t="s">
        <v>527</v>
      </c>
      <c r="C324" s="627" t="s">
        <v>547</v>
      </c>
      <c r="D324" s="628" t="s">
        <v>548</v>
      </c>
      <c r="E324" s="627" t="s">
        <v>528</v>
      </c>
      <c r="F324" s="628" t="s">
        <v>529</v>
      </c>
      <c r="G324" s="627" t="s">
        <v>570</v>
      </c>
      <c r="H324" s="627" t="s">
        <v>798</v>
      </c>
      <c r="I324" s="627" t="s">
        <v>799</v>
      </c>
      <c r="J324" s="627" t="s">
        <v>800</v>
      </c>
      <c r="K324" s="627" t="s">
        <v>801</v>
      </c>
      <c r="L324" s="629">
        <v>40.826666666666661</v>
      </c>
      <c r="M324" s="629">
        <v>3</v>
      </c>
      <c r="N324" s="630">
        <v>122.47999999999999</v>
      </c>
    </row>
    <row r="325" spans="1:14" ht="14.4" customHeight="1" x14ac:dyDescent="0.3">
      <c r="A325" s="625" t="s">
        <v>525</v>
      </c>
      <c r="B325" s="626" t="s">
        <v>527</v>
      </c>
      <c r="C325" s="627" t="s">
        <v>547</v>
      </c>
      <c r="D325" s="628" t="s">
        <v>548</v>
      </c>
      <c r="E325" s="627" t="s">
        <v>528</v>
      </c>
      <c r="F325" s="628" t="s">
        <v>529</v>
      </c>
      <c r="G325" s="627" t="s">
        <v>570</v>
      </c>
      <c r="H325" s="627" t="s">
        <v>802</v>
      </c>
      <c r="I325" s="627" t="s">
        <v>803</v>
      </c>
      <c r="J325" s="627" t="s">
        <v>804</v>
      </c>
      <c r="K325" s="627" t="s">
        <v>588</v>
      </c>
      <c r="L325" s="629">
        <v>55.999998881976531</v>
      </c>
      <c r="M325" s="629">
        <v>3</v>
      </c>
      <c r="N325" s="630">
        <v>167.9999966459296</v>
      </c>
    </row>
    <row r="326" spans="1:14" ht="14.4" customHeight="1" x14ac:dyDescent="0.3">
      <c r="A326" s="625" t="s">
        <v>525</v>
      </c>
      <c r="B326" s="626" t="s">
        <v>527</v>
      </c>
      <c r="C326" s="627" t="s">
        <v>547</v>
      </c>
      <c r="D326" s="628" t="s">
        <v>548</v>
      </c>
      <c r="E326" s="627" t="s">
        <v>528</v>
      </c>
      <c r="F326" s="628" t="s">
        <v>529</v>
      </c>
      <c r="G326" s="627" t="s">
        <v>570</v>
      </c>
      <c r="H326" s="627" t="s">
        <v>1516</v>
      </c>
      <c r="I326" s="627" t="s">
        <v>1517</v>
      </c>
      <c r="J326" s="627" t="s">
        <v>1518</v>
      </c>
      <c r="K326" s="627" t="s">
        <v>978</v>
      </c>
      <c r="L326" s="629">
        <v>57.83</v>
      </c>
      <c r="M326" s="629">
        <v>1</v>
      </c>
      <c r="N326" s="630">
        <v>57.83</v>
      </c>
    </row>
    <row r="327" spans="1:14" ht="14.4" customHeight="1" x14ac:dyDescent="0.3">
      <c r="A327" s="625" t="s">
        <v>525</v>
      </c>
      <c r="B327" s="626" t="s">
        <v>527</v>
      </c>
      <c r="C327" s="627" t="s">
        <v>547</v>
      </c>
      <c r="D327" s="628" t="s">
        <v>548</v>
      </c>
      <c r="E327" s="627" t="s">
        <v>528</v>
      </c>
      <c r="F327" s="628" t="s">
        <v>529</v>
      </c>
      <c r="G327" s="627" t="s">
        <v>570</v>
      </c>
      <c r="H327" s="627" t="s">
        <v>1519</v>
      </c>
      <c r="I327" s="627" t="s">
        <v>1520</v>
      </c>
      <c r="J327" s="627" t="s">
        <v>1521</v>
      </c>
      <c r="K327" s="627" t="s">
        <v>1522</v>
      </c>
      <c r="L327" s="629">
        <v>57.43</v>
      </c>
      <c r="M327" s="629">
        <v>1</v>
      </c>
      <c r="N327" s="630">
        <v>57.43</v>
      </c>
    </row>
    <row r="328" spans="1:14" ht="14.4" customHeight="1" x14ac:dyDescent="0.3">
      <c r="A328" s="625" t="s">
        <v>525</v>
      </c>
      <c r="B328" s="626" t="s">
        <v>527</v>
      </c>
      <c r="C328" s="627" t="s">
        <v>547</v>
      </c>
      <c r="D328" s="628" t="s">
        <v>548</v>
      </c>
      <c r="E328" s="627" t="s">
        <v>528</v>
      </c>
      <c r="F328" s="628" t="s">
        <v>529</v>
      </c>
      <c r="G328" s="627" t="s">
        <v>570</v>
      </c>
      <c r="H328" s="627" t="s">
        <v>813</v>
      </c>
      <c r="I328" s="627" t="s">
        <v>814</v>
      </c>
      <c r="J328" s="627" t="s">
        <v>815</v>
      </c>
      <c r="K328" s="627" t="s">
        <v>816</v>
      </c>
      <c r="L328" s="629">
        <v>627.08710063662795</v>
      </c>
      <c r="M328" s="629">
        <v>3</v>
      </c>
      <c r="N328" s="630">
        <v>1881.261301909884</v>
      </c>
    </row>
    <row r="329" spans="1:14" ht="14.4" customHeight="1" x14ac:dyDescent="0.3">
      <c r="A329" s="625" t="s">
        <v>525</v>
      </c>
      <c r="B329" s="626" t="s">
        <v>527</v>
      </c>
      <c r="C329" s="627" t="s">
        <v>547</v>
      </c>
      <c r="D329" s="628" t="s">
        <v>548</v>
      </c>
      <c r="E329" s="627" t="s">
        <v>528</v>
      </c>
      <c r="F329" s="628" t="s">
        <v>529</v>
      </c>
      <c r="G329" s="627" t="s">
        <v>570</v>
      </c>
      <c r="H329" s="627" t="s">
        <v>817</v>
      </c>
      <c r="I329" s="627" t="s">
        <v>818</v>
      </c>
      <c r="J329" s="627" t="s">
        <v>819</v>
      </c>
      <c r="K329" s="627" t="s">
        <v>820</v>
      </c>
      <c r="L329" s="629">
        <v>1672.9109080242085</v>
      </c>
      <c r="M329" s="629">
        <v>2.6</v>
      </c>
      <c r="N329" s="630">
        <v>4349.5683608629424</v>
      </c>
    </row>
    <row r="330" spans="1:14" ht="14.4" customHeight="1" x14ac:dyDescent="0.3">
      <c r="A330" s="625" t="s">
        <v>525</v>
      </c>
      <c r="B330" s="626" t="s">
        <v>527</v>
      </c>
      <c r="C330" s="627" t="s">
        <v>547</v>
      </c>
      <c r="D330" s="628" t="s">
        <v>548</v>
      </c>
      <c r="E330" s="627" t="s">
        <v>528</v>
      </c>
      <c r="F330" s="628" t="s">
        <v>529</v>
      </c>
      <c r="G330" s="627" t="s">
        <v>570</v>
      </c>
      <c r="H330" s="627" t="s">
        <v>821</v>
      </c>
      <c r="I330" s="627" t="s">
        <v>822</v>
      </c>
      <c r="J330" s="627" t="s">
        <v>823</v>
      </c>
      <c r="K330" s="627" t="s">
        <v>824</v>
      </c>
      <c r="L330" s="629">
        <v>119.78718619519343</v>
      </c>
      <c r="M330" s="629">
        <v>7</v>
      </c>
      <c r="N330" s="630">
        <v>838.51030336635404</v>
      </c>
    </row>
    <row r="331" spans="1:14" ht="14.4" customHeight="1" x14ac:dyDescent="0.3">
      <c r="A331" s="625" t="s">
        <v>525</v>
      </c>
      <c r="B331" s="626" t="s">
        <v>527</v>
      </c>
      <c r="C331" s="627" t="s">
        <v>547</v>
      </c>
      <c r="D331" s="628" t="s">
        <v>548</v>
      </c>
      <c r="E331" s="627" t="s">
        <v>528</v>
      </c>
      <c r="F331" s="628" t="s">
        <v>529</v>
      </c>
      <c r="G331" s="627" t="s">
        <v>570</v>
      </c>
      <c r="H331" s="627" t="s">
        <v>1523</v>
      </c>
      <c r="I331" s="627" t="s">
        <v>1524</v>
      </c>
      <c r="J331" s="627" t="s">
        <v>1525</v>
      </c>
      <c r="K331" s="627" t="s">
        <v>1526</v>
      </c>
      <c r="L331" s="629">
        <v>65.58</v>
      </c>
      <c r="M331" s="629">
        <v>1</v>
      </c>
      <c r="N331" s="630">
        <v>65.58</v>
      </c>
    </row>
    <row r="332" spans="1:14" ht="14.4" customHeight="1" x14ac:dyDescent="0.3">
      <c r="A332" s="625" t="s">
        <v>525</v>
      </c>
      <c r="B332" s="626" t="s">
        <v>527</v>
      </c>
      <c r="C332" s="627" t="s">
        <v>547</v>
      </c>
      <c r="D332" s="628" t="s">
        <v>548</v>
      </c>
      <c r="E332" s="627" t="s">
        <v>528</v>
      </c>
      <c r="F332" s="628" t="s">
        <v>529</v>
      </c>
      <c r="G332" s="627" t="s">
        <v>570</v>
      </c>
      <c r="H332" s="627" t="s">
        <v>825</v>
      </c>
      <c r="I332" s="627" t="s">
        <v>826</v>
      </c>
      <c r="J332" s="627" t="s">
        <v>649</v>
      </c>
      <c r="K332" s="627" t="s">
        <v>827</v>
      </c>
      <c r="L332" s="629">
        <v>264.01978096945709</v>
      </c>
      <c r="M332" s="629">
        <v>36</v>
      </c>
      <c r="N332" s="630">
        <v>9504.7121149004543</v>
      </c>
    </row>
    <row r="333" spans="1:14" ht="14.4" customHeight="1" x14ac:dyDescent="0.3">
      <c r="A333" s="625" t="s">
        <v>525</v>
      </c>
      <c r="B333" s="626" t="s">
        <v>527</v>
      </c>
      <c r="C333" s="627" t="s">
        <v>547</v>
      </c>
      <c r="D333" s="628" t="s">
        <v>548</v>
      </c>
      <c r="E333" s="627" t="s">
        <v>528</v>
      </c>
      <c r="F333" s="628" t="s">
        <v>529</v>
      </c>
      <c r="G333" s="627" t="s">
        <v>570</v>
      </c>
      <c r="H333" s="627" t="s">
        <v>835</v>
      </c>
      <c r="I333" s="627" t="s">
        <v>836</v>
      </c>
      <c r="J333" s="627" t="s">
        <v>837</v>
      </c>
      <c r="K333" s="627" t="s">
        <v>838</v>
      </c>
      <c r="L333" s="629">
        <v>125.79</v>
      </c>
      <c r="M333" s="629">
        <v>2</v>
      </c>
      <c r="N333" s="630">
        <v>251.58</v>
      </c>
    </row>
    <row r="334" spans="1:14" ht="14.4" customHeight="1" x14ac:dyDescent="0.3">
      <c r="A334" s="625" t="s">
        <v>525</v>
      </c>
      <c r="B334" s="626" t="s">
        <v>527</v>
      </c>
      <c r="C334" s="627" t="s">
        <v>547</v>
      </c>
      <c r="D334" s="628" t="s">
        <v>548</v>
      </c>
      <c r="E334" s="627" t="s">
        <v>528</v>
      </c>
      <c r="F334" s="628" t="s">
        <v>529</v>
      </c>
      <c r="G334" s="627" t="s">
        <v>570</v>
      </c>
      <c r="H334" s="627" t="s">
        <v>1527</v>
      </c>
      <c r="I334" s="627" t="s">
        <v>1528</v>
      </c>
      <c r="J334" s="627" t="s">
        <v>841</v>
      </c>
      <c r="K334" s="627" t="s">
        <v>1529</v>
      </c>
      <c r="L334" s="629">
        <v>138.94</v>
      </c>
      <c r="M334" s="629">
        <v>1</v>
      </c>
      <c r="N334" s="630">
        <v>138.94</v>
      </c>
    </row>
    <row r="335" spans="1:14" ht="14.4" customHeight="1" x14ac:dyDescent="0.3">
      <c r="A335" s="625" t="s">
        <v>525</v>
      </c>
      <c r="B335" s="626" t="s">
        <v>527</v>
      </c>
      <c r="C335" s="627" t="s">
        <v>547</v>
      </c>
      <c r="D335" s="628" t="s">
        <v>548</v>
      </c>
      <c r="E335" s="627" t="s">
        <v>528</v>
      </c>
      <c r="F335" s="628" t="s">
        <v>529</v>
      </c>
      <c r="G335" s="627" t="s">
        <v>570</v>
      </c>
      <c r="H335" s="627" t="s">
        <v>843</v>
      </c>
      <c r="I335" s="627" t="s">
        <v>844</v>
      </c>
      <c r="J335" s="627" t="s">
        <v>633</v>
      </c>
      <c r="K335" s="627" t="s">
        <v>845</v>
      </c>
      <c r="L335" s="629">
        <v>60.3500217430446</v>
      </c>
      <c r="M335" s="629">
        <v>49</v>
      </c>
      <c r="N335" s="630">
        <v>2957.1510654091853</v>
      </c>
    </row>
    <row r="336" spans="1:14" ht="14.4" customHeight="1" x14ac:dyDescent="0.3">
      <c r="A336" s="625" t="s">
        <v>525</v>
      </c>
      <c r="B336" s="626" t="s">
        <v>527</v>
      </c>
      <c r="C336" s="627" t="s">
        <v>547</v>
      </c>
      <c r="D336" s="628" t="s">
        <v>548</v>
      </c>
      <c r="E336" s="627" t="s">
        <v>528</v>
      </c>
      <c r="F336" s="628" t="s">
        <v>529</v>
      </c>
      <c r="G336" s="627" t="s">
        <v>570</v>
      </c>
      <c r="H336" s="627" t="s">
        <v>1530</v>
      </c>
      <c r="I336" s="627" t="s">
        <v>1531</v>
      </c>
      <c r="J336" s="627" t="s">
        <v>1532</v>
      </c>
      <c r="K336" s="627" t="s">
        <v>1533</v>
      </c>
      <c r="L336" s="629">
        <v>347.06</v>
      </c>
      <c r="M336" s="629">
        <v>1</v>
      </c>
      <c r="N336" s="630">
        <v>347.06</v>
      </c>
    </row>
    <row r="337" spans="1:14" ht="14.4" customHeight="1" x14ac:dyDescent="0.3">
      <c r="A337" s="625" t="s">
        <v>525</v>
      </c>
      <c r="B337" s="626" t="s">
        <v>527</v>
      </c>
      <c r="C337" s="627" t="s">
        <v>547</v>
      </c>
      <c r="D337" s="628" t="s">
        <v>548</v>
      </c>
      <c r="E337" s="627" t="s">
        <v>528</v>
      </c>
      <c r="F337" s="628" t="s">
        <v>529</v>
      </c>
      <c r="G337" s="627" t="s">
        <v>570</v>
      </c>
      <c r="H337" s="627" t="s">
        <v>846</v>
      </c>
      <c r="I337" s="627" t="s">
        <v>847</v>
      </c>
      <c r="J337" s="627" t="s">
        <v>848</v>
      </c>
      <c r="K337" s="627" t="s">
        <v>849</v>
      </c>
      <c r="L337" s="629">
        <v>197.47031147904781</v>
      </c>
      <c r="M337" s="629">
        <v>5</v>
      </c>
      <c r="N337" s="630">
        <v>987.35155739523907</v>
      </c>
    </row>
    <row r="338" spans="1:14" ht="14.4" customHeight="1" x14ac:dyDescent="0.3">
      <c r="A338" s="625" t="s">
        <v>525</v>
      </c>
      <c r="B338" s="626" t="s">
        <v>527</v>
      </c>
      <c r="C338" s="627" t="s">
        <v>547</v>
      </c>
      <c r="D338" s="628" t="s">
        <v>548</v>
      </c>
      <c r="E338" s="627" t="s">
        <v>528</v>
      </c>
      <c r="F338" s="628" t="s">
        <v>529</v>
      </c>
      <c r="G338" s="627" t="s">
        <v>570</v>
      </c>
      <c r="H338" s="627" t="s">
        <v>1534</v>
      </c>
      <c r="I338" s="627" t="s">
        <v>1535</v>
      </c>
      <c r="J338" s="627" t="s">
        <v>1536</v>
      </c>
      <c r="K338" s="627" t="s">
        <v>1094</v>
      </c>
      <c r="L338" s="629">
        <v>68</v>
      </c>
      <c r="M338" s="629">
        <v>1</v>
      </c>
      <c r="N338" s="630">
        <v>68</v>
      </c>
    </row>
    <row r="339" spans="1:14" ht="14.4" customHeight="1" x14ac:dyDescent="0.3">
      <c r="A339" s="625" t="s">
        <v>525</v>
      </c>
      <c r="B339" s="626" t="s">
        <v>527</v>
      </c>
      <c r="C339" s="627" t="s">
        <v>547</v>
      </c>
      <c r="D339" s="628" t="s">
        <v>548</v>
      </c>
      <c r="E339" s="627" t="s">
        <v>528</v>
      </c>
      <c r="F339" s="628" t="s">
        <v>529</v>
      </c>
      <c r="G339" s="627" t="s">
        <v>570</v>
      </c>
      <c r="H339" s="627" t="s">
        <v>1537</v>
      </c>
      <c r="I339" s="627" t="s">
        <v>1538</v>
      </c>
      <c r="J339" s="627" t="s">
        <v>1539</v>
      </c>
      <c r="K339" s="627" t="s">
        <v>1540</v>
      </c>
      <c r="L339" s="629">
        <v>134.84</v>
      </c>
      <c r="M339" s="629">
        <v>1</v>
      </c>
      <c r="N339" s="630">
        <v>134.84</v>
      </c>
    </row>
    <row r="340" spans="1:14" ht="14.4" customHeight="1" x14ac:dyDescent="0.3">
      <c r="A340" s="625" t="s">
        <v>525</v>
      </c>
      <c r="B340" s="626" t="s">
        <v>527</v>
      </c>
      <c r="C340" s="627" t="s">
        <v>547</v>
      </c>
      <c r="D340" s="628" t="s">
        <v>548</v>
      </c>
      <c r="E340" s="627" t="s">
        <v>528</v>
      </c>
      <c r="F340" s="628" t="s">
        <v>529</v>
      </c>
      <c r="G340" s="627" t="s">
        <v>570</v>
      </c>
      <c r="H340" s="627" t="s">
        <v>1541</v>
      </c>
      <c r="I340" s="627" t="s">
        <v>1542</v>
      </c>
      <c r="J340" s="627" t="s">
        <v>1543</v>
      </c>
      <c r="K340" s="627" t="s">
        <v>1544</v>
      </c>
      <c r="L340" s="629">
        <v>21.8987570165481</v>
      </c>
      <c r="M340" s="629">
        <v>20</v>
      </c>
      <c r="N340" s="630">
        <v>437.97514033096201</v>
      </c>
    </row>
    <row r="341" spans="1:14" ht="14.4" customHeight="1" x14ac:dyDescent="0.3">
      <c r="A341" s="625" t="s">
        <v>525</v>
      </c>
      <c r="B341" s="626" t="s">
        <v>527</v>
      </c>
      <c r="C341" s="627" t="s">
        <v>547</v>
      </c>
      <c r="D341" s="628" t="s">
        <v>548</v>
      </c>
      <c r="E341" s="627" t="s">
        <v>528</v>
      </c>
      <c r="F341" s="628" t="s">
        <v>529</v>
      </c>
      <c r="G341" s="627" t="s">
        <v>570</v>
      </c>
      <c r="H341" s="627" t="s">
        <v>1545</v>
      </c>
      <c r="I341" s="627" t="s">
        <v>1546</v>
      </c>
      <c r="J341" s="627" t="s">
        <v>1547</v>
      </c>
      <c r="K341" s="627" t="s">
        <v>1548</v>
      </c>
      <c r="L341" s="629">
        <v>47.83</v>
      </c>
      <c r="M341" s="629">
        <v>1</v>
      </c>
      <c r="N341" s="630">
        <v>47.83</v>
      </c>
    </row>
    <row r="342" spans="1:14" ht="14.4" customHeight="1" x14ac:dyDescent="0.3">
      <c r="A342" s="625" t="s">
        <v>525</v>
      </c>
      <c r="B342" s="626" t="s">
        <v>527</v>
      </c>
      <c r="C342" s="627" t="s">
        <v>547</v>
      </c>
      <c r="D342" s="628" t="s">
        <v>548</v>
      </c>
      <c r="E342" s="627" t="s">
        <v>528</v>
      </c>
      <c r="F342" s="628" t="s">
        <v>529</v>
      </c>
      <c r="G342" s="627" t="s">
        <v>570</v>
      </c>
      <c r="H342" s="627" t="s">
        <v>1549</v>
      </c>
      <c r="I342" s="627" t="s">
        <v>1550</v>
      </c>
      <c r="J342" s="627" t="s">
        <v>1551</v>
      </c>
      <c r="K342" s="627" t="s">
        <v>1552</v>
      </c>
      <c r="L342" s="629">
        <v>42.49</v>
      </c>
      <c r="M342" s="629">
        <v>1</v>
      </c>
      <c r="N342" s="630">
        <v>42.49</v>
      </c>
    </row>
    <row r="343" spans="1:14" ht="14.4" customHeight="1" x14ac:dyDescent="0.3">
      <c r="A343" s="625" t="s">
        <v>525</v>
      </c>
      <c r="B343" s="626" t="s">
        <v>527</v>
      </c>
      <c r="C343" s="627" t="s">
        <v>547</v>
      </c>
      <c r="D343" s="628" t="s">
        <v>548</v>
      </c>
      <c r="E343" s="627" t="s">
        <v>528</v>
      </c>
      <c r="F343" s="628" t="s">
        <v>529</v>
      </c>
      <c r="G343" s="627" t="s">
        <v>570</v>
      </c>
      <c r="H343" s="627" t="s">
        <v>1553</v>
      </c>
      <c r="I343" s="627" t="s">
        <v>1554</v>
      </c>
      <c r="J343" s="627" t="s">
        <v>1555</v>
      </c>
      <c r="K343" s="627" t="s">
        <v>1556</v>
      </c>
      <c r="L343" s="629">
        <v>152.49</v>
      </c>
      <c r="M343" s="629">
        <v>1</v>
      </c>
      <c r="N343" s="630">
        <v>152.49</v>
      </c>
    </row>
    <row r="344" spans="1:14" ht="14.4" customHeight="1" x14ac:dyDescent="0.3">
      <c r="A344" s="625" t="s">
        <v>525</v>
      </c>
      <c r="B344" s="626" t="s">
        <v>527</v>
      </c>
      <c r="C344" s="627" t="s">
        <v>547</v>
      </c>
      <c r="D344" s="628" t="s">
        <v>548</v>
      </c>
      <c r="E344" s="627" t="s">
        <v>528</v>
      </c>
      <c r="F344" s="628" t="s">
        <v>529</v>
      </c>
      <c r="G344" s="627" t="s">
        <v>570</v>
      </c>
      <c r="H344" s="627" t="s">
        <v>857</v>
      </c>
      <c r="I344" s="627" t="s">
        <v>858</v>
      </c>
      <c r="J344" s="627" t="s">
        <v>859</v>
      </c>
      <c r="K344" s="627" t="s">
        <v>860</v>
      </c>
      <c r="L344" s="629">
        <v>27.22</v>
      </c>
      <c r="M344" s="629">
        <v>1</v>
      </c>
      <c r="N344" s="630">
        <v>27.22</v>
      </c>
    </row>
    <row r="345" spans="1:14" ht="14.4" customHeight="1" x14ac:dyDescent="0.3">
      <c r="A345" s="625" t="s">
        <v>525</v>
      </c>
      <c r="B345" s="626" t="s">
        <v>527</v>
      </c>
      <c r="C345" s="627" t="s">
        <v>547</v>
      </c>
      <c r="D345" s="628" t="s">
        <v>548</v>
      </c>
      <c r="E345" s="627" t="s">
        <v>528</v>
      </c>
      <c r="F345" s="628" t="s">
        <v>529</v>
      </c>
      <c r="G345" s="627" t="s">
        <v>570</v>
      </c>
      <c r="H345" s="627" t="s">
        <v>861</v>
      </c>
      <c r="I345" s="627" t="s">
        <v>748</v>
      </c>
      <c r="J345" s="627" t="s">
        <v>862</v>
      </c>
      <c r="K345" s="627"/>
      <c r="L345" s="629">
        <v>112.03987478090551</v>
      </c>
      <c r="M345" s="629">
        <v>4</v>
      </c>
      <c r="N345" s="630">
        <v>448.15949912362203</v>
      </c>
    </row>
    <row r="346" spans="1:14" ht="14.4" customHeight="1" x14ac:dyDescent="0.3">
      <c r="A346" s="625" t="s">
        <v>525</v>
      </c>
      <c r="B346" s="626" t="s">
        <v>527</v>
      </c>
      <c r="C346" s="627" t="s">
        <v>547</v>
      </c>
      <c r="D346" s="628" t="s">
        <v>548</v>
      </c>
      <c r="E346" s="627" t="s">
        <v>528</v>
      </c>
      <c r="F346" s="628" t="s">
        <v>529</v>
      </c>
      <c r="G346" s="627" t="s">
        <v>570</v>
      </c>
      <c r="H346" s="627" t="s">
        <v>1557</v>
      </c>
      <c r="I346" s="627" t="s">
        <v>1558</v>
      </c>
      <c r="J346" s="627" t="s">
        <v>1559</v>
      </c>
      <c r="K346" s="627" t="s">
        <v>1560</v>
      </c>
      <c r="L346" s="629">
        <v>108.88</v>
      </c>
      <c r="M346" s="629">
        <v>1</v>
      </c>
      <c r="N346" s="630">
        <v>108.88</v>
      </c>
    </row>
    <row r="347" spans="1:14" ht="14.4" customHeight="1" x14ac:dyDescent="0.3">
      <c r="A347" s="625" t="s">
        <v>525</v>
      </c>
      <c r="B347" s="626" t="s">
        <v>527</v>
      </c>
      <c r="C347" s="627" t="s">
        <v>547</v>
      </c>
      <c r="D347" s="628" t="s">
        <v>548</v>
      </c>
      <c r="E347" s="627" t="s">
        <v>528</v>
      </c>
      <c r="F347" s="628" t="s">
        <v>529</v>
      </c>
      <c r="G347" s="627" t="s">
        <v>570</v>
      </c>
      <c r="H347" s="627" t="s">
        <v>1561</v>
      </c>
      <c r="I347" s="627" t="s">
        <v>1562</v>
      </c>
      <c r="J347" s="627" t="s">
        <v>1563</v>
      </c>
      <c r="K347" s="627" t="s">
        <v>1564</v>
      </c>
      <c r="L347" s="629">
        <v>178.80918945603048</v>
      </c>
      <c r="M347" s="629">
        <v>2</v>
      </c>
      <c r="N347" s="630">
        <v>357.61837891206096</v>
      </c>
    </row>
    <row r="348" spans="1:14" ht="14.4" customHeight="1" x14ac:dyDescent="0.3">
      <c r="A348" s="625" t="s">
        <v>525</v>
      </c>
      <c r="B348" s="626" t="s">
        <v>527</v>
      </c>
      <c r="C348" s="627" t="s">
        <v>547</v>
      </c>
      <c r="D348" s="628" t="s">
        <v>548</v>
      </c>
      <c r="E348" s="627" t="s">
        <v>528</v>
      </c>
      <c r="F348" s="628" t="s">
        <v>529</v>
      </c>
      <c r="G348" s="627" t="s">
        <v>570</v>
      </c>
      <c r="H348" s="627" t="s">
        <v>863</v>
      </c>
      <c r="I348" s="627" t="s">
        <v>864</v>
      </c>
      <c r="J348" s="627" t="s">
        <v>865</v>
      </c>
      <c r="K348" s="627" t="s">
        <v>866</v>
      </c>
      <c r="L348" s="629">
        <v>49.949999999999939</v>
      </c>
      <c r="M348" s="629">
        <v>5</v>
      </c>
      <c r="N348" s="630">
        <v>249.74999999999969</v>
      </c>
    </row>
    <row r="349" spans="1:14" ht="14.4" customHeight="1" x14ac:dyDescent="0.3">
      <c r="A349" s="625" t="s">
        <v>525</v>
      </c>
      <c r="B349" s="626" t="s">
        <v>527</v>
      </c>
      <c r="C349" s="627" t="s">
        <v>547</v>
      </c>
      <c r="D349" s="628" t="s">
        <v>548</v>
      </c>
      <c r="E349" s="627" t="s">
        <v>528</v>
      </c>
      <c r="F349" s="628" t="s">
        <v>529</v>
      </c>
      <c r="G349" s="627" t="s">
        <v>570</v>
      </c>
      <c r="H349" s="627" t="s">
        <v>867</v>
      </c>
      <c r="I349" s="627" t="s">
        <v>868</v>
      </c>
      <c r="J349" s="627" t="s">
        <v>869</v>
      </c>
      <c r="K349" s="627" t="s">
        <v>870</v>
      </c>
      <c r="L349" s="629">
        <v>59.0500728607093</v>
      </c>
      <c r="M349" s="629">
        <v>3</v>
      </c>
      <c r="N349" s="630">
        <v>177.15021858212791</v>
      </c>
    </row>
    <row r="350" spans="1:14" ht="14.4" customHeight="1" x14ac:dyDescent="0.3">
      <c r="A350" s="625" t="s">
        <v>525</v>
      </c>
      <c r="B350" s="626" t="s">
        <v>527</v>
      </c>
      <c r="C350" s="627" t="s">
        <v>547</v>
      </c>
      <c r="D350" s="628" t="s">
        <v>548</v>
      </c>
      <c r="E350" s="627" t="s">
        <v>528</v>
      </c>
      <c r="F350" s="628" t="s">
        <v>529</v>
      </c>
      <c r="G350" s="627" t="s">
        <v>570</v>
      </c>
      <c r="H350" s="627" t="s">
        <v>1565</v>
      </c>
      <c r="I350" s="627" t="s">
        <v>748</v>
      </c>
      <c r="J350" s="627" t="s">
        <v>1566</v>
      </c>
      <c r="K350" s="627"/>
      <c r="L350" s="629">
        <v>71.583500000000001</v>
      </c>
      <c r="M350" s="629">
        <v>1</v>
      </c>
      <c r="N350" s="630">
        <v>71.583500000000001</v>
      </c>
    </row>
    <row r="351" spans="1:14" ht="14.4" customHeight="1" x14ac:dyDescent="0.3">
      <c r="A351" s="625" t="s">
        <v>525</v>
      </c>
      <c r="B351" s="626" t="s">
        <v>527</v>
      </c>
      <c r="C351" s="627" t="s">
        <v>547</v>
      </c>
      <c r="D351" s="628" t="s">
        <v>548</v>
      </c>
      <c r="E351" s="627" t="s">
        <v>528</v>
      </c>
      <c r="F351" s="628" t="s">
        <v>529</v>
      </c>
      <c r="G351" s="627" t="s">
        <v>570</v>
      </c>
      <c r="H351" s="627" t="s">
        <v>1567</v>
      </c>
      <c r="I351" s="627" t="s">
        <v>1568</v>
      </c>
      <c r="J351" s="627" t="s">
        <v>1569</v>
      </c>
      <c r="K351" s="627" t="s">
        <v>1570</v>
      </c>
      <c r="L351" s="629">
        <v>34.630000000000003</v>
      </c>
      <c r="M351" s="629">
        <v>1</v>
      </c>
      <c r="N351" s="630">
        <v>34.630000000000003</v>
      </c>
    </row>
    <row r="352" spans="1:14" ht="14.4" customHeight="1" x14ac:dyDescent="0.3">
      <c r="A352" s="625" t="s">
        <v>525</v>
      </c>
      <c r="B352" s="626" t="s">
        <v>527</v>
      </c>
      <c r="C352" s="627" t="s">
        <v>547</v>
      </c>
      <c r="D352" s="628" t="s">
        <v>548</v>
      </c>
      <c r="E352" s="627" t="s">
        <v>528</v>
      </c>
      <c r="F352" s="628" t="s">
        <v>529</v>
      </c>
      <c r="G352" s="627" t="s">
        <v>570</v>
      </c>
      <c r="H352" s="627" t="s">
        <v>878</v>
      </c>
      <c r="I352" s="627" t="s">
        <v>879</v>
      </c>
      <c r="J352" s="627" t="s">
        <v>880</v>
      </c>
      <c r="K352" s="627" t="s">
        <v>881</v>
      </c>
      <c r="L352" s="629">
        <v>63.431472951822776</v>
      </c>
      <c r="M352" s="629">
        <v>20</v>
      </c>
      <c r="N352" s="630">
        <v>1268.6294590364555</v>
      </c>
    </row>
    <row r="353" spans="1:14" ht="14.4" customHeight="1" x14ac:dyDescent="0.3">
      <c r="A353" s="625" t="s">
        <v>525</v>
      </c>
      <c r="B353" s="626" t="s">
        <v>527</v>
      </c>
      <c r="C353" s="627" t="s">
        <v>547</v>
      </c>
      <c r="D353" s="628" t="s">
        <v>548</v>
      </c>
      <c r="E353" s="627" t="s">
        <v>528</v>
      </c>
      <c r="F353" s="628" t="s">
        <v>529</v>
      </c>
      <c r="G353" s="627" t="s">
        <v>570</v>
      </c>
      <c r="H353" s="627" t="s">
        <v>882</v>
      </c>
      <c r="I353" s="627" t="s">
        <v>883</v>
      </c>
      <c r="J353" s="627" t="s">
        <v>884</v>
      </c>
      <c r="K353" s="627" t="s">
        <v>603</v>
      </c>
      <c r="L353" s="629">
        <v>41.576302361460328</v>
      </c>
      <c r="M353" s="629">
        <v>11</v>
      </c>
      <c r="N353" s="630">
        <v>457.33932597606361</v>
      </c>
    </row>
    <row r="354" spans="1:14" ht="14.4" customHeight="1" x14ac:dyDescent="0.3">
      <c r="A354" s="625" t="s">
        <v>525</v>
      </c>
      <c r="B354" s="626" t="s">
        <v>527</v>
      </c>
      <c r="C354" s="627" t="s">
        <v>547</v>
      </c>
      <c r="D354" s="628" t="s">
        <v>548</v>
      </c>
      <c r="E354" s="627" t="s">
        <v>528</v>
      </c>
      <c r="F354" s="628" t="s">
        <v>529</v>
      </c>
      <c r="G354" s="627" t="s">
        <v>570</v>
      </c>
      <c r="H354" s="627" t="s">
        <v>1571</v>
      </c>
      <c r="I354" s="627" t="s">
        <v>1572</v>
      </c>
      <c r="J354" s="627" t="s">
        <v>1573</v>
      </c>
      <c r="K354" s="627" t="s">
        <v>1574</v>
      </c>
      <c r="L354" s="629">
        <v>274.97000000000003</v>
      </c>
      <c r="M354" s="629">
        <v>5</v>
      </c>
      <c r="N354" s="630">
        <v>1374.8500000000001</v>
      </c>
    </row>
    <row r="355" spans="1:14" ht="14.4" customHeight="1" x14ac:dyDescent="0.3">
      <c r="A355" s="625" t="s">
        <v>525</v>
      </c>
      <c r="B355" s="626" t="s">
        <v>527</v>
      </c>
      <c r="C355" s="627" t="s">
        <v>547</v>
      </c>
      <c r="D355" s="628" t="s">
        <v>548</v>
      </c>
      <c r="E355" s="627" t="s">
        <v>528</v>
      </c>
      <c r="F355" s="628" t="s">
        <v>529</v>
      </c>
      <c r="G355" s="627" t="s">
        <v>570</v>
      </c>
      <c r="H355" s="627" t="s">
        <v>1575</v>
      </c>
      <c r="I355" s="627" t="s">
        <v>1575</v>
      </c>
      <c r="J355" s="627" t="s">
        <v>1576</v>
      </c>
      <c r="K355" s="627" t="s">
        <v>1577</v>
      </c>
      <c r="L355" s="629">
        <v>809.05099999999993</v>
      </c>
      <c r="M355" s="629">
        <v>1</v>
      </c>
      <c r="N355" s="630">
        <v>809.05099999999993</v>
      </c>
    </row>
    <row r="356" spans="1:14" ht="14.4" customHeight="1" x14ac:dyDescent="0.3">
      <c r="A356" s="625" t="s">
        <v>525</v>
      </c>
      <c r="B356" s="626" t="s">
        <v>527</v>
      </c>
      <c r="C356" s="627" t="s">
        <v>547</v>
      </c>
      <c r="D356" s="628" t="s">
        <v>548</v>
      </c>
      <c r="E356" s="627" t="s">
        <v>528</v>
      </c>
      <c r="F356" s="628" t="s">
        <v>529</v>
      </c>
      <c r="G356" s="627" t="s">
        <v>570</v>
      </c>
      <c r="H356" s="627" t="s">
        <v>1578</v>
      </c>
      <c r="I356" s="627" t="s">
        <v>1579</v>
      </c>
      <c r="J356" s="627" t="s">
        <v>1551</v>
      </c>
      <c r="K356" s="627" t="s">
        <v>1580</v>
      </c>
      <c r="L356" s="629">
        <v>90.949827894072996</v>
      </c>
      <c r="M356" s="629">
        <v>3</v>
      </c>
      <c r="N356" s="630">
        <v>272.84948368221899</v>
      </c>
    </row>
    <row r="357" spans="1:14" ht="14.4" customHeight="1" x14ac:dyDescent="0.3">
      <c r="A357" s="625" t="s">
        <v>525</v>
      </c>
      <c r="B357" s="626" t="s">
        <v>527</v>
      </c>
      <c r="C357" s="627" t="s">
        <v>547</v>
      </c>
      <c r="D357" s="628" t="s">
        <v>548</v>
      </c>
      <c r="E357" s="627" t="s">
        <v>528</v>
      </c>
      <c r="F357" s="628" t="s">
        <v>529</v>
      </c>
      <c r="G357" s="627" t="s">
        <v>570</v>
      </c>
      <c r="H357" s="627" t="s">
        <v>1581</v>
      </c>
      <c r="I357" s="627" t="s">
        <v>1582</v>
      </c>
      <c r="J357" s="627" t="s">
        <v>1583</v>
      </c>
      <c r="K357" s="627" t="s">
        <v>1584</v>
      </c>
      <c r="L357" s="629">
        <v>25.509914075412301</v>
      </c>
      <c r="M357" s="629">
        <v>2</v>
      </c>
      <c r="N357" s="630">
        <v>51.019828150824601</v>
      </c>
    </row>
    <row r="358" spans="1:14" ht="14.4" customHeight="1" x14ac:dyDescent="0.3">
      <c r="A358" s="625" t="s">
        <v>525</v>
      </c>
      <c r="B358" s="626" t="s">
        <v>527</v>
      </c>
      <c r="C358" s="627" t="s">
        <v>547</v>
      </c>
      <c r="D358" s="628" t="s">
        <v>548</v>
      </c>
      <c r="E358" s="627" t="s">
        <v>528</v>
      </c>
      <c r="F358" s="628" t="s">
        <v>529</v>
      </c>
      <c r="G358" s="627" t="s">
        <v>570</v>
      </c>
      <c r="H358" s="627" t="s">
        <v>1585</v>
      </c>
      <c r="I358" s="627" t="s">
        <v>1586</v>
      </c>
      <c r="J358" s="627" t="s">
        <v>1587</v>
      </c>
      <c r="K358" s="627" t="s">
        <v>611</v>
      </c>
      <c r="L358" s="629">
        <v>94.73</v>
      </c>
      <c r="M358" s="629">
        <v>1</v>
      </c>
      <c r="N358" s="630">
        <v>94.73</v>
      </c>
    </row>
    <row r="359" spans="1:14" ht="14.4" customHeight="1" x14ac:dyDescent="0.3">
      <c r="A359" s="625" t="s">
        <v>525</v>
      </c>
      <c r="B359" s="626" t="s">
        <v>527</v>
      </c>
      <c r="C359" s="627" t="s">
        <v>547</v>
      </c>
      <c r="D359" s="628" t="s">
        <v>548</v>
      </c>
      <c r="E359" s="627" t="s">
        <v>528</v>
      </c>
      <c r="F359" s="628" t="s">
        <v>529</v>
      </c>
      <c r="G359" s="627" t="s">
        <v>570</v>
      </c>
      <c r="H359" s="627" t="s">
        <v>1588</v>
      </c>
      <c r="I359" s="627" t="s">
        <v>1589</v>
      </c>
      <c r="J359" s="627" t="s">
        <v>1590</v>
      </c>
      <c r="K359" s="627" t="s">
        <v>1591</v>
      </c>
      <c r="L359" s="629">
        <v>67.739999999999995</v>
      </c>
      <c r="M359" s="629">
        <v>1</v>
      </c>
      <c r="N359" s="630">
        <v>67.739999999999995</v>
      </c>
    </row>
    <row r="360" spans="1:14" ht="14.4" customHeight="1" x14ac:dyDescent="0.3">
      <c r="A360" s="625" t="s">
        <v>525</v>
      </c>
      <c r="B360" s="626" t="s">
        <v>527</v>
      </c>
      <c r="C360" s="627" t="s">
        <v>547</v>
      </c>
      <c r="D360" s="628" t="s">
        <v>548</v>
      </c>
      <c r="E360" s="627" t="s">
        <v>528</v>
      </c>
      <c r="F360" s="628" t="s">
        <v>529</v>
      </c>
      <c r="G360" s="627" t="s">
        <v>570</v>
      </c>
      <c r="H360" s="627" t="s">
        <v>1592</v>
      </c>
      <c r="I360" s="627" t="s">
        <v>1593</v>
      </c>
      <c r="J360" s="627" t="s">
        <v>1594</v>
      </c>
      <c r="K360" s="627" t="s">
        <v>1595</v>
      </c>
      <c r="L360" s="629">
        <v>106.93</v>
      </c>
      <c r="M360" s="629">
        <v>8</v>
      </c>
      <c r="N360" s="630">
        <v>855.44</v>
      </c>
    </row>
    <row r="361" spans="1:14" ht="14.4" customHeight="1" x14ac:dyDescent="0.3">
      <c r="A361" s="625" t="s">
        <v>525</v>
      </c>
      <c r="B361" s="626" t="s">
        <v>527</v>
      </c>
      <c r="C361" s="627" t="s">
        <v>547</v>
      </c>
      <c r="D361" s="628" t="s">
        <v>548</v>
      </c>
      <c r="E361" s="627" t="s">
        <v>528</v>
      </c>
      <c r="F361" s="628" t="s">
        <v>529</v>
      </c>
      <c r="G361" s="627" t="s">
        <v>570</v>
      </c>
      <c r="H361" s="627" t="s">
        <v>903</v>
      </c>
      <c r="I361" s="627" t="s">
        <v>904</v>
      </c>
      <c r="J361" s="627" t="s">
        <v>905</v>
      </c>
      <c r="K361" s="627" t="s">
        <v>906</v>
      </c>
      <c r="L361" s="629">
        <v>304.16578594882293</v>
      </c>
      <c r="M361" s="629">
        <v>19</v>
      </c>
      <c r="N361" s="630">
        <v>5779.1499330276356</v>
      </c>
    </row>
    <row r="362" spans="1:14" ht="14.4" customHeight="1" x14ac:dyDescent="0.3">
      <c r="A362" s="625" t="s">
        <v>525</v>
      </c>
      <c r="B362" s="626" t="s">
        <v>527</v>
      </c>
      <c r="C362" s="627" t="s">
        <v>547</v>
      </c>
      <c r="D362" s="628" t="s">
        <v>548</v>
      </c>
      <c r="E362" s="627" t="s">
        <v>528</v>
      </c>
      <c r="F362" s="628" t="s">
        <v>529</v>
      </c>
      <c r="G362" s="627" t="s">
        <v>570</v>
      </c>
      <c r="H362" s="627" t="s">
        <v>1596</v>
      </c>
      <c r="I362" s="627" t="s">
        <v>1597</v>
      </c>
      <c r="J362" s="627" t="s">
        <v>1598</v>
      </c>
      <c r="K362" s="627" t="s">
        <v>1599</v>
      </c>
      <c r="L362" s="629">
        <v>36.24</v>
      </c>
      <c r="M362" s="629">
        <v>5</v>
      </c>
      <c r="N362" s="630">
        <v>181.20000000000002</v>
      </c>
    </row>
    <row r="363" spans="1:14" ht="14.4" customHeight="1" x14ac:dyDescent="0.3">
      <c r="A363" s="625" t="s">
        <v>525</v>
      </c>
      <c r="B363" s="626" t="s">
        <v>527</v>
      </c>
      <c r="C363" s="627" t="s">
        <v>547</v>
      </c>
      <c r="D363" s="628" t="s">
        <v>548</v>
      </c>
      <c r="E363" s="627" t="s">
        <v>528</v>
      </c>
      <c r="F363" s="628" t="s">
        <v>529</v>
      </c>
      <c r="G363" s="627" t="s">
        <v>570</v>
      </c>
      <c r="H363" s="627" t="s">
        <v>907</v>
      </c>
      <c r="I363" s="627" t="s">
        <v>908</v>
      </c>
      <c r="J363" s="627" t="s">
        <v>909</v>
      </c>
      <c r="K363" s="627" t="s">
        <v>910</v>
      </c>
      <c r="L363" s="629">
        <v>49.70000000000001</v>
      </c>
      <c r="M363" s="629">
        <v>13</v>
      </c>
      <c r="N363" s="630">
        <v>646.10000000000014</v>
      </c>
    </row>
    <row r="364" spans="1:14" ht="14.4" customHeight="1" x14ac:dyDescent="0.3">
      <c r="A364" s="625" t="s">
        <v>525</v>
      </c>
      <c r="B364" s="626" t="s">
        <v>527</v>
      </c>
      <c r="C364" s="627" t="s">
        <v>547</v>
      </c>
      <c r="D364" s="628" t="s">
        <v>548</v>
      </c>
      <c r="E364" s="627" t="s">
        <v>528</v>
      </c>
      <c r="F364" s="628" t="s">
        <v>529</v>
      </c>
      <c r="G364" s="627" t="s">
        <v>570</v>
      </c>
      <c r="H364" s="627" t="s">
        <v>1600</v>
      </c>
      <c r="I364" s="627" t="s">
        <v>1601</v>
      </c>
      <c r="J364" s="627" t="s">
        <v>1602</v>
      </c>
      <c r="K364" s="627" t="s">
        <v>614</v>
      </c>
      <c r="L364" s="629">
        <v>110.34545454545454</v>
      </c>
      <c r="M364" s="629">
        <v>11</v>
      </c>
      <c r="N364" s="630">
        <v>1213.8</v>
      </c>
    </row>
    <row r="365" spans="1:14" ht="14.4" customHeight="1" x14ac:dyDescent="0.3">
      <c r="A365" s="625" t="s">
        <v>525</v>
      </c>
      <c r="B365" s="626" t="s">
        <v>527</v>
      </c>
      <c r="C365" s="627" t="s">
        <v>547</v>
      </c>
      <c r="D365" s="628" t="s">
        <v>548</v>
      </c>
      <c r="E365" s="627" t="s">
        <v>528</v>
      </c>
      <c r="F365" s="628" t="s">
        <v>529</v>
      </c>
      <c r="G365" s="627" t="s">
        <v>570</v>
      </c>
      <c r="H365" s="627" t="s">
        <v>911</v>
      </c>
      <c r="I365" s="627" t="s">
        <v>912</v>
      </c>
      <c r="J365" s="627" t="s">
        <v>913</v>
      </c>
      <c r="K365" s="627" t="s">
        <v>914</v>
      </c>
      <c r="L365" s="629">
        <v>37.387500000000003</v>
      </c>
      <c r="M365" s="629">
        <v>4</v>
      </c>
      <c r="N365" s="630">
        <v>149.55000000000001</v>
      </c>
    </row>
    <row r="366" spans="1:14" ht="14.4" customHeight="1" x14ac:dyDescent="0.3">
      <c r="A366" s="625" t="s">
        <v>525</v>
      </c>
      <c r="B366" s="626" t="s">
        <v>527</v>
      </c>
      <c r="C366" s="627" t="s">
        <v>547</v>
      </c>
      <c r="D366" s="628" t="s">
        <v>548</v>
      </c>
      <c r="E366" s="627" t="s">
        <v>528</v>
      </c>
      <c r="F366" s="628" t="s">
        <v>529</v>
      </c>
      <c r="G366" s="627" t="s">
        <v>570</v>
      </c>
      <c r="H366" s="627" t="s">
        <v>915</v>
      </c>
      <c r="I366" s="627" t="s">
        <v>916</v>
      </c>
      <c r="J366" s="627" t="s">
        <v>641</v>
      </c>
      <c r="K366" s="627" t="s">
        <v>917</v>
      </c>
      <c r="L366" s="629">
        <v>723.7025515530363</v>
      </c>
      <c r="M366" s="629">
        <v>11</v>
      </c>
      <c r="N366" s="630">
        <v>7960.7280670833989</v>
      </c>
    </row>
    <row r="367" spans="1:14" ht="14.4" customHeight="1" x14ac:dyDescent="0.3">
      <c r="A367" s="625" t="s">
        <v>525</v>
      </c>
      <c r="B367" s="626" t="s">
        <v>527</v>
      </c>
      <c r="C367" s="627" t="s">
        <v>547</v>
      </c>
      <c r="D367" s="628" t="s">
        <v>548</v>
      </c>
      <c r="E367" s="627" t="s">
        <v>528</v>
      </c>
      <c r="F367" s="628" t="s">
        <v>529</v>
      </c>
      <c r="G367" s="627" t="s">
        <v>570</v>
      </c>
      <c r="H367" s="627" t="s">
        <v>1603</v>
      </c>
      <c r="I367" s="627" t="s">
        <v>1604</v>
      </c>
      <c r="J367" s="627" t="s">
        <v>1605</v>
      </c>
      <c r="K367" s="627" t="s">
        <v>1606</v>
      </c>
      <c r="L367" s="629">
        <v>54.814999999999998</v>
      </c>
      <c r="M367" s="629">
        <v>2</v>
      </c>
      <c r="N367" s="630">
        <v>109.63</v>
      </c>
    </row>
    <row r="368" spans="1:14" ht="14.4" customHeight="1" x14ac:dyDescent="0.3">
      <c r="A368" s="625" t="s">
        <v>525</v>
      </c>
      <c r="B368" s="626" t="s">
        <v>527</v>
      </c>
      <c r="C368" s="627" t="s">
        <v>547</v>
      </c>
      <c r="D368" s="628" t="s">
        <v>548</v>
      </c>
      <c r="E368" s="627" t="s">
        <v>528</v>
      </c>
      <c r="F368" s="628" t="s">
        <v>529</v>
      </c>
      <c r="G368" s="627" t="s">
        <v>570</v>
      </c>
      <c r="H368" s="627" t="s">
        <v>1607</v>
      </c>
      <c r="I368" s="627" t="s">
        <v>748</v>
      </c>
      <c r="J368" s="627" t="s">
        <v>1608</v>
      </c>
      <c r="K368" s="627"/>
      <c r="L368" s="629">
        <v>70.44285714285715</v>
      </c>
      <c r="M368" s="629">
        <v>7</v>
      </c>
      <c r="N368" s="630">
        <v>493.1</v>
      </c>
    </row>
    <row r="369" spans="1:14" ht="14.4" customHeight="1" x14ac:dyDescent="0.3">
      <c r="A369" s="625" t="s">
        <v>525</v>
      </c>
      <c r="B369" s="626" t="s">
        <v>527</v>
      </c>
      <c r="C369" s="627" t="s">
        <v>547</v>
      </c>
      <c r="D369" s="628" t="s">
        <v>548</v>
      </c>
      <c r="E369" s="627" t="s">
        <v>528</v>
      </c>
      <c r="F369" s="628" t="s">
        <v>529</v>
      </c>
      <c r="G369" s="627" t="s">
        <v>570</v>
      </c>
      <c r="H369" s="627" t="s">
        <v>1609</v>
      </c>
      <c r="I369" s="627" t="s">
        <v>1610</v>
      </c>
      <c r="J369" s="627" t="s">
        <v>1611</v>
      </c>
      <c r="K369" s="627" t="s">
        <v>1612</v>
      </c>
      <c r="L369" s="629">
        <v>161.19999999999999</v>
      </c>
      <c r="M369" s="629">
        <v>2</v>
      </c>
      <c r="N369" s="630">
        <v>322.39999999999998</v>
      </c>
    </row>
    <row r="370" spans="1:14" ht="14.4" customHeight="1" x14ac:dyDescent="0.3">
      <c r="A370" s="625" t="s">
        <v>525</v>
      </c>
      <c r="B370" s="626" t="s">
        <v>527</v>
      </c>
      <c r="C370" s="627" t="s">
        <v>547</v>
      </c>
      <c r="D370" s="628" t="s">
        <v>548</v>
      </c>
      <c r="E370" s="627" t="s">
        <v>528</v>
      </c>
      <c r="F370" s="628" t="s">
        <v>529</v>
      </c>
      <c r="G370" s="627" t="s">
        <v>570</v>
      </c>
      <c r="H370" s="627" t="s">
        <v>924</v>
      </c>
      <c r="I370" s="627" t="s">
        <v>925</v>
      </c>
      <c r="J370" s="627" t="s">
        <v>926</v>
      </c>
      <c r="K370" s="627" t="s">
        <v>702</v>
      </c>
      <c r="L370" s="629">
        <v>41.12</v>
      </c>
      <c r="M370" s="629">
        <v>1</v>
      </c>
      <c r="N370" s="630">
        <v>41.12</v>
      </c>
    </row>
    <row r="371" spans="1:14" ht="14.4" customHeight="1" x14ac:dyDescent="0.3">
      <c r="A371" s="625" t="s">
        <v>525</v>
      </c>
      <c r="B371" s="626" t="s">
        <v>527</v>
      </c>
      <c r="C371" s="627" t="s">
        <v>547</v>
      </c>
      <c r="D371" s="628" t="s">
        <v>548</v>
      </c>
      <c r="E371" s="627" t="s">
        <v>528</v>
      </c>
      <c r="F371" s="628" t="s">
        <v>529</v>
      </c>
      <c r="G371" s="627" t="s">
        <v>570</v>
      </c>
      <c r="H371" s="627" t="s">
        <v>927</v>
      </c>
      <c r="I371" s="627" t="s">
        <v>928</v>
      </c>
      <c r="J371" s="627" t="s">
        <v>929</v>
      </c>
      <c r="K371" s="627" t="s">
        <v>930</v>
      </c>
      <c r="L371" s="629">
        <v>117.73904549841154</v>
      </c>
      <c r="M371" s="629">
        <v>140</v>
      </c>
      <c r="N371" s="630">
        <v>16483.466369777616</v>
      </c>
    </row>
    <row r="372" spans="1:14" ht="14.4" customHeight="1" x14ac:dyDescent="0.3">
      <c r="A372" s="625" t="s">
        <v>525</v>
      </c>
      <c r="B372" s="626" t="s">
        <v>527</v>
      </c>
      <c r="C372" s="627" t="s">
        <v>547</v>
      </c>
      <c r="D372" s="628" t="s">
        <v>548</v>
      </c>
      <c r="E372" s="627" t="s">
        <v>528</v>
      </c>
      <c r="F372" s="628" t="s">
        <v>529</v>
      </c>
      <c r="G372" s="627" t="s">
        <v>570</v>
      </c>
      <c r="H372" s="627" t="s">
        <v>1613</v>
      </c>
      <c r="I372" s="627" t="s">
        <v>1614</v>
      </c>
      <c r="J372" s="627" t="s">
        <v>1615</v>
      </c>
      <c r="K372" s="627" t="s">
        <v>1616</v>
      </c>
      <c r="L372" s="629">
        <v>424.53999999999996</v>
      </c>
      <c r="M372" s="629">
        <v>2</v>
      </c>
      <c r="N372" s="630">
        <v>849.07999999999993</v>
      </c>
    </row>
    <row r="373" spans="1:14" ht="14.4" customHeight="1" x14ac:dyDescent="0.3">
      <c r="A373" s="625" t="s">
        <v>525</v>
      </c>
      <c r="B373" s="626" t="s">
        <v>527</v>
      </c>
      <c r="C373" s="627" t="s">
        <v>547</v>
      </c>
      <c r="D373" s="628" t="s">
        <v>548</v>
      </c>
      <c r="E373" s="627" t="s">
        <v>528</v>
      </c>
      <c r="F373" s="628" t="s">
        <v>529</v>
      </c>
      <c r="G373" s="627" t="s">
        <v>570</v>
      </c>
      <c r="H373" s="627" t="s">
        <v>1617</v>
      </c>
      <c r="I373" s="627" t="s">
        <v>1618</v>
      </c>
      <c r="J373" s="627" t="s">
        <v>1619</v>
      </c>
      <c r="K373" s="627" t="s">
        <v>1620</v>
      </c>
      <c r="L373" s="629">
        <v>78.250100356338137</v>
      </c>
      <c r="M373" s="629">
        <v>3</v>
      </c>
      <c r="N373" s="630">
        <v>234.7503010690144</v>
      </c>
    </row>
    <row r="374" spans="1:14" ht="14.4" customHeight="1" x14ac:dyDescent="0.3">
      <c r="A374" s="625" t="s">
        <v>525</v>
      </c>
      <c r="B374" s="626" t="s">
        <v>527</v>
      </c>
      <c r="C374" s="627" t="s">
        <v>547</v>
      </c>
      <c r="D374" s="628" t="s">
        <v>548</v>
      </c>
      <c r="E374" s="627" t="s">
        <v>528</v>
      </c>
      <c r="F374" s="628" t="s">
        <v>529</v>
      </c>
      <c r="G374" s="627" t="s">
        <v>570</v>
      </c>
      <c r="H374" s="627" t="s">
        <v>1621</v>
      </c>
      <c r="I374" s="627" t="s">
        <v>1622</v>
      </c>
      <c r="J374" s="627" t="s">
        <v>1623</v>
      </c>
      <c r="K374" s="627" t="s">
        <v>1624</v>
      </c>
      <c r="L374" s="629">
        <v>243.26</v>
      </c>
      <c r="M374" s="629">
        <v>1</v>
      </c>
      <c r="N374" s="630">
        <v>243.26</v>
      </c>
    </row>
    <row r="375" spans="1:14" ht="14.4" customHeight="1" x14ac:dyDescent="0.3">
      <c r="A375" s="625" t="s">
        <v>525</v>
      </c>
      <c r="B375" s="626" t="s">
        <v>527</v>
      </c>
      <c r="C375" s="627" t="s">
        <v>547</v>
      </c>
      <c r="D375" s="628" t="s">
        <v>548</v>
      </c>
      <c r="E375" s="627" t="s">
        <v>528</v>
      </c>
      <c r="F375" s="628" t="s">
        <v>529</v>
      </c>
      <c r="G375" s="627" t="s">
        <v>570</v>
      </c>
      <c r="H375" s="627" t="s">
        <v>941</v>
      </c>
      <c r="I375" s="627" t="s">
        <v>748</v>
      </c>
      <c r="J375" s="627" t="s">
        <v>942</v>
      </c>
      <c r="K375" s="627"/>
      <c r="L375" s="629">
        <v>264.614829056139</v>
      </c>
      <c r="M375" s="629">
        <v>1</v>
      </c>
      <c r="N375" s="630">
        <v>264.614829056139</v>
      </c>
    </row>
    <row r="376" spans="1:14" ht="14.4" customHeight="1" x14ac:dyDescent="0.3">
      <c r="A376" s="625" t="s">
        <v>525</v>
      </c>
      <c r="B376" s="626" t="s">
        <v>527</v>
      </c>
      <c r="C376" s="627" t="s">
        <v>547</v>
      </c>
      <c r="D376" s="628" t="s">
        <v>548</v>
      </c>
      <c r="E376" s="627" t="s">
        <v>528</v>
      </c>
      <c r="F376" s="628" t="s">
        <v>529</v>
      </c>
      <c r="G376" s="627" t="s">
        <v>570</v>
      </c>
      <c r="H376" s="627" t="s">
        <v>1625</v>
      </c>
      <c r="I376" s="627" t="s">
        <v>1626</v>
      </c>
      <c r="J376" s="627" t="s">
        <v>1627</v>
      </c>
      <c r="K376" s="627" t="s">
        <v>1628</v>
      </c>
      <c r="L376" s="629">
        <v>155.28</v>
      </c>
      <c r="M376" s="629">
        <v>1</v>
      </c>
      <c r="N376" s="630">
        <v>155.28</v>
      </c>
    </row>
    <row r="377" spans="1:14" ht="14.4" customHeight="1" x14ac:dyDescent="0.3">
      <c r="A377" s="625" t="s">
        <v>525</v>
      </c>
      <c r="B377" s="626" t="s">
        <v>527</v>
      </c>
      <c r="C377" s="627" t="s">
        <v>547</v>
      </c>
      <c r="D377" s="628" t="s">
        <v>548</v>
      </c>
      <c r="E377" s="627" t="s">
        <v>528</v>
      </c>
      <c r="F377" s="628" t="s">
        <v>529</v>
      </c>
      <c r="G377" s="627" t="s">
        <v>570</v>
      </c>
      <c r="H377" s="627" t="s">
        <v>1629</v>
      </c>
      <c r="I377" s="627" t="s">
        <v>1630</v>
      </c>
      <c r="J377" s="627" t="s">
        <v>1631</v>
      </c>
      <c r="K377" s="627" t="s">
        <v>1632</v>
      </c>
      <c r="L377" s="629">
        <v>109.08</v>
      </c>
      <c r="M377" s="629">
        <v>2</v>
      </c>
      <c r="N377" s="630">
        <v>218.16</v>
      </c>
    </row>
    <row r="378" spans="1:14" ht="14.4" customHeight="1" x14ac:dyDescent="0.3">
      <c r="A378" s="625" t="s">
        <v>525</v>
      </c>
      <c r="B378" s="626" t="s">
        <v>527</v>
      </c>
      <c r="C378" s="627" t="s">
        <v>547</v>
      </c>
      <c r="D378" s="628" t="s">
        <v>548</v>
      </c>
      <c r="E378" s="627" t="s">
        <v>528</v>
      </c>
      <c r="F378" s="628" t="s">
        <v>529</v>
      </c>
      <c r="G378" s="627" t="s">
        <v>570</v>
      </c>
      <c r="H378" s="627" t="s">
        <v>1633</v>
      </c>
      <c r="I378" s="627" t="s">
        <v>1634</v>
      </c>
      <c r="J378" s="627" t="s">
        <v>1635</v>
      </c>
      <c r="K378" s="627" t="s">
        <v>1636</v>
      </c>
      <c r="L378" s="629">
        <v>72.63</v>
      </c>
      <c r="M378" s="629">
        <v>1</v>
      </c>
      <c r="N378" s="630">
        <v>72.63</v>
      </c>
    </row>
    <row r="379" spans="1:14" ht="14.4" customHeight="1" x14ac:dyDescent="0.3">
      <c r="A379" s="625" t="s">
        <v>525</v>
      </c>
      <c r="B379" s="626" t="s">
        <v>527</v>
      </c>
      <c r="C379" s="627" t="s">
        <v>547</v>
      </c>
      <c r="D379" s="628" t="s">
        <v>548</v>
      </c>
      <c r="E379" s="627" t="s">
        <v>528</v>
      </c>
      <c r="F379" s="628" t="s">
        <v>529</v>
      </c>
      <c r="G379" s="627" t="s">
        <v>570</v>
      </c>
      <c r="H379" s="627" t="s">
        <v>1637</v>
      </c>
      <c r="I379" s="627" t="s">
        <v>1637</v>
      </c>
      <c r="J379" s="627" t="s">
        <v>1638</v>
      </c>
      <c r="K379" s="627" t="s">
        <v>1639</v>
      </c>
      <c r="L379" s="629">
        <v>98.79</v>
      </c>
      <c r="M379" s="629">
        <v>1</v>
      </c>
      <c r="N379" s="630">
        <v>98.79</v>
      </c>
    </row>
    <row r="380" spans="1:14" ht="14.4" customHeight="1" x14ac:dyDescent="0.3">
      <c r="A380" s="625" t="s">
        <v>525</v>
      </c>
      <c r="B380" s="626" t="s">
        <v>527</v>
      </c>
      <c r="C380" s="627" t="s">
        <v>547</v>
      </c>
      <c r="D380" s="628" t="s">
        <v>548</v>
      </c>
      <c r="E380" s="627" t="s">
        <v>528</v>
      </c>
      <c r="F380" s="628" t="s">
        <v>529</v>
      </c>
      <c r="G380" s="627" t="s">
        <v>570</v>
      </c>
      <c r="H380" s="627" t="s">
        <v>943</v>
      </c>
      <c r="I380" s="627" t="s">
        <v>944</v>
      </c>
      <c r="J380" s="627" t="s">
        <v>945</v>
      </c>
      <c r="K380" s="627" t="s">
        <v>672</v>
      </c>
      <c r="L380" s="629">
        <v>63.81</v>
      </c>
      <c r="M380" s="629">
        <v>1</v>
      </c>
      <c r="N380" s="630">
        <v>63.81</v>
      </c>
    </row>
    <row r="381" spans="1:14" ht="14.4" customHeight="1" x14ac:dyDescent="0.3">
      <c r="A381" s="625" t="s">
        <v>525</v>
      </c>
      <c r="B381" s="626" t="s">
        <v>527</v>
      </c>
      <c r="C381" s="627" t="s">
        <v>547</v>
      </c>
      <c r="D381" s="628" t="s">
        <v>548</v>
      </c>
      <c r="E381" s="627" t="s">
        <v>528</v>
      </c>
      <c r="F381" s="628" t="s">
        <v>529</v>
      </c>
      <c r="G381" s="627" t="s">
        <v>570</v>
      </c>
      <c r="H381" s="627" t="s">
        <v>1640</v>
      </c>
      <c r="I381" s="627" t="s">
        <v>1641</v>
      </c>
      <c r="J381" s="627" t="s">
        <v>1642</v>
      </c>
      <c r="K381" s="627" t="s">
        <v>1643</v>
      </c>
      <c r="L381" s="629">
        <v>215.600646533786</v>
      </c>
      <c r="M381" s="629">
        <v>2</v>
      </c>
      <c r="N381" s="630">
        <v>431.20129306757201</v>
      </c>
    </row>
    <row r="382" spans="1:14" ht="14.4" customHeight="1" x14ac:dyDescent="0.3">
      <c r="A382" s="625" t="s">
        <v>525</v>
      </c>
      <c r="B382" s="626" t="s">
        <v>527</v>
      </c>
      <c r="C382" s="627" t="s">
        <v>547</v>
      </c>
      <c r="D382" s="628" t="s">
        <v>548</v>
      </c>
      <c r="E382" s="627" t="s">
        <v>528</v>
      </c>
      <c r="F382" s="628" t="s">
        <v>529</v>
      </c>
      <c r="G382" s="627" t="s">
        <v>570</v>
      </c>
      <c r="H382" s="627" t="s">
        <v>1644</v>
      </c>
      <c r="I382" s="627" t="s">
        <v>748</v>
      </c>
      <c r="J382" s="627" t="s">
        <v>1645</v>
      </c>
      <c r="K382" s="627"/>
      <c r="L382" s="629">
        <v>68.28020565622559</v>
      </c>
      <c r="M382" s="629">
        <v>9</v>
      </c>
      <c r="N382" s="630">
        <v>614.52185090603029</v>
      </c>
    </row>
    <row r="383" spans="1:14" ht="14.4" customHeight="1" x14ac:dyDescent="0.3">
      <c r="A383" s="625" t="s">
        <v>525</v>
      </c>
      <c r="B383" s="626" t="s">
        <v>527</v>
      </c>
      <c r="C383" s="627" t="s">
        <v>547</v>
      </c>
      <c r="D383" s="628" t="s">
        <v>548</v>
      </c>
      <c r="E383" s="627" t="s">
        <v>528</v>
      </c>
      <c r="F383" s="628" t="s">
        <v>529</v>
      </c>
      <c r="G383" s="627" t="s">
        <v>570</v>
      </c>
      <c r="H383" s="627" t="s">
        <v>1646</v>
      </c>
      <c r="I383" s="627" t="s">
        <v>1647</v>
      </c>
      <c r="J383" s="627" t="s">
        <v>1648</v>
      </c>
      <c r="K383" s="627" t="s">
        <v>1649</v>
      </c>
      <c r="L383" s="629">
        <v>496.57037089708598</v>
      </c>
      <c r="M383" s="629">
        <v>1</v>
      </c>
      <c r="N383" s="630">
        <v>496.57037089708598</v>
      </c>
    </row>
    <row r="384" spans="1:14" ht="14.4" customHeight="1" x14ac:dyDescent="0.3">
      <c r="A384" s="625" t="s">
        <v>525</v>
      </c>
      <c r="B384" s="626" t="s">
        <v>527</v>
      </c>
      <c r="C384" s="627" t="s">
        <v>547</v>
      </c>
      <c r="D384" s="628" t="s">
        <v>548</v>
      </c>
      <c r="E384" s="627" t="s">
        <v>528</v>
      </c>
      <c r="F384" s="628" t="s">
        <v>529</v>
      </c>
      <c r="G384" s="627" t="s">
        <v>570</v>
      </c>
      <c r="H384" s="627" t="s">
        <v>1650</v>
      </c>
      <c r="I384" s="627" t="s">
        <v>1651</v>
      </c>
      <c r="J384" s="627" t="s">
        <v>1652</v>
      </c>
      <c r="K384" s="627" t="s">
        <v>1653</v>
      </c>
      <c r="L384" s="629">
        <v>105.26</v>
      </c>
      <c r="M384" s="629">
        <v>1</v>
      </c>
      <c r="N384" s="630">
        <v>105.26</v>
      </c>
    </row>
    <row r="385" spans="1:14" ht="14.4" customHeight="1" x14ac:dyDescent="0.3">
      <c r="A385" s="625" t="s">
        <v>525</v>
      </c>
      <c r="B385" s="626" t="s">
        <v>527</v>
      </c>
      <c r="C385" s="627" t="s">
        <v>547</v>
      </c>
      <c r="D385" s="628" t="s">
        <v>548</v>
      </c>
      <c r="E385" s="627" t="s">
        <v>528</v>
      </c>
      <c r="F385" s="628" t="s">
        <v>529</v>
      </c>
      <c r="G385" s="627" t="s">
        <v>570</v>
      </c>
      <c r="H385" s="627" t="s">
        <v>1654</v>
      </c>
      <c r="I385" s="627" t="s">
        <v>1655</v>
      </c>
      <c r="J385" s="627" t="s">
        <v>1656</v>
      </c>
      <c r="K385" s="627" t="s">
        <v>1657</v>
      </c>
      <c r="L385" s="629">
        <v>42.6</v>
      </c>
      <c r="M385" s="629">
        <v>1</v>
      </c>
      <c r="N385" s="630">
        <v>42.6</v>
      </c>
    </row>
    <row r="386" spans="1:14" ht="14.4" customHeight="1" x14ac:dyDescent="0.3">
      <c r="A386" s="625" t="s">
        <v>525</v>
      </c>
      <c r="B386" s="626" t="s">
        <v>527</v>
      </c>
      <c r="C386" s="627" t="s">
        <v>547</v>
      </c>
      <c r="D386" s="628" t="s">
        <v>548</v>
      </c>
      <c r="E386" s="627" t="s">
        <v>528</v>
      </c>
      <c r="F386" s="628" t="s">
        <v>529</v>
      </c>
      <c r="G386" s="627" t="s">
        <v>570</v>
      </c>
      <c r="H386" s="627" t="s">
        <v>1658</v>
      </c>
      <c r="I386" s="627" t="s">
        <v>1659</v>
      </c>
      <c r="J386" s="627" t="s">
        <v>1631</v>
      </c>
      <c r="K386" s="627" t="s">
        <v>1660</v>
      </c>
      <c r="L386" s="629">
        <v>54.6</v>
      </c>
      <c r="M386" s="629">
        <v>1</v>
      </c>
      <c r="N386" s="630">
        <v>54.6</v>
      </c>
    </row>
    <row r="387" spans="1:14" ht="14.4" customHeight="1" x14ac:dyDescent="0.3">
      <c r="A387" s="625" t="s">
        <v>525</v>
      </c>
      <c r="B387" s="626" t="s">
        <v>527</v>
      </c>
      <c r="C387" s="627" t="s">
        <v>547</v>
      </c>
      <c r="D387" s="628" t="s">
        <v>548</v>
      </c>
      <c r="E387" s="627" t="s">
        <v>528</v>
      </c>
      <c r="F387" s="628" t="s">
        <v>529</v>
      </c>
      <c r="G387" s="627" t="s">
        <v>570</v>
      </c>
      <c r="H387" s="627" t="s">
        <v>1661</v>
      </c>
      <c r="I387" s="627" t="s">
        <v>1662</v>
      </c>
      <c r="J387" s="627" t="s">
        <v>1663</v>
      </c>
      <c r="K387" s="627" t="s">
        <v>1664</v>
      </c>
      <c r="L387" s="629">
        <v>85.49</v>
      </c>
      <c r="M387" s="629">
        <v>1</v>
      </c>
      <c r="N387" s="630">
        <v>85.49</v>
      </c>
    </row>
    <row r="388" spans="1:14" ht="14.4" customHeight="1" x14ac:dyDescent="0.3">
      <c r="A388" s="625" t="s">
        <v>525</v>
      </c>
      <c r="B388" s="626" t="s">
        <v>527</v>
      </c>
      <c r="C388" s="627" t="s">
        <v>547</v>
      </c>
      <c r="D388" s="628" t="s">
        <v>548</v>
      </c>
      <c r="E388" s="627" t="s">
        <v>528</v>
      </c>
      <c r="F388" s="628" t="s">
        <v>529</v>
      </c>
      <c r="G388" s="627" t="s">
        <v>570</v>
      </c>
      <c r="H388" s="627" t="s">
        <v>973</v>
      </c>
      <c r="I388" s="627" t="s">
        <v>748</v>
      </c>
      <c r="J388" s="627" t="s">
        <v>974</v>
      </c>
      <c r="K388" s="627"/>
      <c r="L388" s="629">
        <v>544.70954056143103</v>
      </c>
      <c r="M388" s="629">
        <v>1</v>
      </c>
      <c r="N388" s="630">
        <v>544.70954056143103</v>
      </c>
    </row>
    <row r="389" spans="1:14" ht="14.4" customHeight="1" x14ac:dyDescent="0.3">
      <c r="A389" s="625" t="s">
        <v>525</v>
      </c>
      <c r="B389" s="626" t="s">
        <v>527</v>
      </c>
      <c r="C389" s="627" t="s">
        <v>547</v>
      </c>
      <c r="D389" s="628" t="s">
        <v>548</v>
      </c>
      <c r="E389" s="627" t="s">
        <v>528</v>
      </c>
      <c r="F389" s="628" t="s">
        <v>529</v>
      </c>
      <c r="G389" s="627" t="s">
        <v>570</v>
      </c>
      <c r="H389" s="627" t="s">
        <v>1665</v>
      </c>
      <c r="I389" s="627" t="s">
        <v>748</v>
      </c>
      <c r="J389" s="627" t="s">
        <v>1666</v>
      </c>
      <c r="K389" s="627"/>
      <c r="L389" s="629">
        <v>200.15907320896599</v>
      </c>
      <c r="M389" s="629">
        <v>1</v>
      </c>
      <c r="N389" s="630">
        <v>200.15907320896599</v>
      </c>
    </row>
    <row r="390" spans="1:14" ht="14.4" customHeight="1" x14ac:dyDescent="0.3">
      <c r="A390" s="625" t="s">
        <v>525</v>
      </c>
      <c r="B390" s="626" t="s">
        <v>527</v>
      </c>
      <c r="C390" s="627" t="s">
        <v>547</v>
      </c>
      <c r="D390" s="628" t="s">
        <v>548</v>
      </c>
      <c r="E390" s="627" t="s">
        <v>528</v>
      </c>
      <c r="F390" s="628" t="s">
        <v>529</v>
      </c>
      <c r="G390" s="627" t="s">
        <v>570</v>
      </c>
      <c r="H390" s="627" t="s">
        <v>1667</v>
      </c>
      <c r="I390" s="627" t="s">
        <v>1668</v>
      </c>
      <c r="J390" s="627" t="s">
        <v>1669</v>
      </c>
      <c r="K390" s="627" t="s">
        <v>1670</v>
      </c>
      <c r="L390" s="629">
        <v>291.5</v>
      </c>
      <c r="M390" s="629">
        <v>2</v>
      </c>
      <c r="N390" s="630">
        <v>583</v>
      </c>
    </row>
    <row r="391" spans="1:14" ht="14.4" customHeight="1" x14ac:dyDescent="0.3">
      <c r="A391" s="625" t="s">
        <v>525</v>
      </c>
      <c r="B391" s="626" t="s">
        <v>527</v>
      </c>
      <c r="C391" s="627" t="s">
        <v>547</v>
      </c>
      <c r="D391" s="628" t="s">
        <v>548</v>
      </c>
      <c r="E391" s="627" t="s">
        <v>528</v>
      </c>
      <c r="F391" s="628" t="s">
        <v>529</v>
      </c>
      <c r="G391" s="627" t="s">
        <v>570</v>
      </c>
      <c r="H391" s="627" t="s">
        <v>1671</v>
      </c>
      <c r="I391" s="627" t="s">
        <v>748</v>
      </c>
      <c r="J391" s="627" t="s">
        <v>1672</v>
      </c>
      <c r="K391" s="627" t="s">
        <v>1673</v>
      </c>
      <c r="L391" s="629">
        <v>35.869999999999997</v>
      </c>
      <c r="M391" s="629">
        <v>1</v>
      </c>
      <c r="N391" s="630">
        <v>35.869999999999997</v>
      </c>
    </row>
    <row r="392" spans="1:14" ht="14.4" customHeight="1" x14ac:dyDescent="0.3">
      <c r="A392" s="625" t="s">
        <v>525</v>
      </c>
      <c r="B392" s="626" t="s">
        <v>527</v>
      </c>
      <c r="C392" s="627" t="s">
        <v>547</v>
      </c>
      <c r="D392" s="628" t="s">
        <v>548</v>
      </c>
      <c r="E392" s="627" t="s">
        <v>528</v>
      </c>
      <c r="F392" s="628" t="s">
        <v>529</v>
      </c>
      <c r="G392" s="627" t="s">
        <v>570</v>
      </c>
      <c r="H392" s="627" t="s">
        <v>1674</v>
      </c>
      <c r="I392" s="627" t="s">
        <v>1675</v>
      </c>
      <c r="J392" s="627" t="s">
        <v>1676</v>
      </c>
      <c r="K392" s="627" t="s">
        <v>1677</v>
      </c>
      <c r="L392" s="629">
        <v>34.809999895283752</v>
      </c>
      <c r="M392" s="629">
        <v>2</v>
      </c>
      <c r="N392" s="630">
        <v>69.619999790567505</v>
      </c>
    </row>
    <row r="393" spans="1:14" ht="14.4" customHeight="1" x14ac:dyDescent="0.3">
      <c r="A393" s="625" t="s">
        <v>525</v>
      </c>
      <c r="B393" s="626" t="s">
        <v>527</v>
      </c>
      <c r="C393" s="627" t="s">
        <v>547</v>
      </c>
      <c r="D393" s="628" t="s">
        <v>548</v>
      </c>
      <c r="E393" s="627" t="s">
        <v>528</v>
      </c>
      <c r="F393" s="628" t="s">
        <v>529</v>
      </c>
      <c r="G393" s="627" t="s">
        <v>570</v>
      </c>
      <c r="H393" s="627" t="s">
        <v>979</v>
      </c>
      <c r="I393" s="627" t="s">
        <v>980</v>
      </c>
      <c r="J393" s="627" t="s">
        <v>981</v>
      </c>
      <c r="K393" s="627" t="s">
        <v>982</v>
      </c>
      <c r="L393" s="629">
        <v>94.199913414220376</v>
      </c>
      <c r="M393" s="629">
        <v>4</v>
      </c>
      <c r="N393" s="630">
        <v>376.7996536568815</v>
      </c>
    </row>
    <row r="394" spans="1:14" ht="14.4" customHeight="1" x14ac:dyDescent="0.3">
      <c r="A394" s="625" t="s">
        <v>525</v>
      </c>
      <c r="B394" s="626" t="s">
        <v>527</v>
      </c>
      <c r="C394" s="627" t="s">
        <v>547</v>
      </c>
      <c r="D394" s="628" t="s">
        <v>548</v>
      </c>
      <c r="E394" s="627" t="s">
        <v>528</v>
      </c>
      <c r="F394" s="628" t="s">
        <v>529</v>
      </c>
      <c r="G394" s="627" t="s">
        <v>570</v>
      </c>
      <c r="H394" s="627" t="s">
        <v>1678</v>
      </c>
      <c r="I394" s="627" t="s">
        <v>748</v>
      </c>
      <c r="J394" s="627" t="s">
        <v>1679</v>
      </c>
      <c r="K394" s="627"/>
      <c r="L394" s="629">
        <v>56.954999999999998</v>
      </c>
      <c r="M394" s="629">
        <v>2</v>
      </c>
      <c r="N394" s="630">
        <v>113.91</v>
      </c>
    </row>
    <row r="395" spans="1:14" ht="14.4" customHeight="1" x14ac:dyDescent="0.3">
      <c r="A395" s="625" t="s">
        <v>525</v>
      </c>
      <c r="B395" s="626" t="s">
        <v>527</v>
      </c>
      <c r="C395" s="627" t="s">
        <v>547</v>
      </c>
      <c r="D395" s="628" t="s">
        <v>548</v>
      </c>
      <c r="E395" s="627" t="s">
        <v>528</v>
      </c>
      <c r="F395" s="628" t="s">
        <v>529</v>
      </c>
      <c r="G395" s="627" t="s">
        <v>570</v>
      </c>
      <c r="H395" s="627" t="s">
        <v>989</v>
      </c>
      <c r="I395" s="627" t="s">
        <v>989</v>
      </c>
      <c r="J395" s="627" t="s">
        <v>990</v>
      </c>
      <c r="K395" s="627" t="s">
        <v>991</v>
      </c>
      <c r="L395" s="629">
        <v>78.069999999999993</v>
      </c>
      <c r="M395" s="629">
        <v>1</v>
      </c>
      <c r="N395" s="630">
        <v>78.069999999999993</v>
      </c>
    </row>
    <row r="396" spans="1:14" ht="14.4" customHeight="1" x14ac:dyDescent="0.3">
      <c r="A396" s="625" t="s">
        <v>525</v>
      </c>
      <c r="B396" s="626" t="s">
        <v>527</v>
      </c>
      <c r="C396" s="627" t="s">
        <v>547</v>
      </c>
      <c r="D396" s="628" t="s">
        <v>548</v>
      </c>
      <c r="E396" s="627" t="s">
        <v>528</v>
      </c>
      <c r="F396" s="628" t="s">
        <v>529</v>
      </c>
      <c r="G396" s="627" t="s">
        <v>570</v>
      </c>
      <c r="H396" s="627" t="s">
        <v>1680</v>
      </c>
      <c r="I396" s="627" t="s">
        <v>959</v>
      </c>
      <c r="J396" s="627" t="s">
        <v>1681</v>
      </c>
      <c r="K396" s="627"/>
      <c r="L396" s="629">
        <v>0</v>
      </c>
      <c r="M396" s="629">
        <v>0</v>
      </c>
      <c r="N396" s="630">
        <v>0</v>
      </c>
    </row>
    <row r="397" spans="1:14" ht="14.4" customHeight="1" x14ac:dyDescent="0.3">
      <c r="A397" s="625" t="s">
        <v>525</v>
      </c>
      <c r="B397" s="626" t="s">
        <v>527</v>
      </c>
      <c r="C397" s="627" t="s">
        <v>547</v>
      </c>
      <c r="D397" s="628" t="s">
        <v>548</v>
      </c>
      <c r="E397" s="627" t="s">
        <v>528</v>
      </c>
      <c r="F397" s="628" t="s">
        <v>529</v>
      </c>
      <c r="G397" s="627" t="s">
        <v>570</v>
      </c>
      <c r="H397" s="627" t="s">
        <v>1682</v>
      </c>
      <c r="I397" s="627" t="s">
        <v>1683</v>
      </c>
      <c r="J397" s="627" t="s">
        <v>1684</v>
      </c>
      <c r="K397" s="627" t="s">
        <v>1685</v>
      </c>
      <c r="L397" s="629">
        <v>22.59</v>
      </c>
      <c r="M397" s="629">
        <v>1</v>
      </c>
      <c r="N397" s="630">
        <v>22.59</v>
      </c>
    </row>
    <row r="398" spans="1:14" ht="14.4" customHeight="1" x14ac:dyDescent="0.3">
      <c r="A398" s="625" t="s">
        <v>525</v>
      </c>
      <c r="B398" s="626" t="s">
        <v>527</v>
      </c>
      <c r="C398" s="627" t="s">
        <v>547</v>
      </c>
      <c r="D398" s="628" t="s">
        <v>548</v>
      </c>
      <c r="E398" s="627" t="s">
        <v>528</v>
      </c>
      <c r="F398" s="628" t="s">
        <v>529</v>
      </c>
      <c r="G398" s="627" t="s">
        <v>570</v>
      </c>
      <c r="H398" s="627" t="s">
        <v>1686</v>
      </c>
      <c r="I398" s="627" t="s">
        <v>1687</v>
      </c>
      <c r="J398" s="627" t="s">
        <v>1688</v>
      </c>
      <c r="K398" s="627" t="s">
        <v>1689</v>
      </c>
      <c r="L398" s="629">
        <v>129.180053928456</v>
      </c>
      <c r="M398" s="629">
        <v>1</v>
      </c>
      <c r="N398" s="630">
        <v>129.180053928456</v>
      </c>
    </row>
    <row r="399" spans="1:14" ht="14.4" customHeight="1" x14ac:dyDescent="0.3">
      <c r="A399" s="625" t="s">
        <v>525</v>
      </c>
      <c r="B399" s="626" t="s">
        <v>527</v>
      </c>
      <c r="C399" s="627" t="s">
        <v>547</v>
      </c>
      <c r="D399" s="628" t="s">
        <v>548</v>
      </c>
      <c r="E399" s="627" t="s">
        <v>528</v>
      </c>
      <c r="F399" s="628" t="s">
        <v>529</v>
      </c>
      <c r="G399" s="627" t="s">
        <v>570</v>
      </c>
      <c r="H399" s="627" t="s">
        <v>1690</v>
      </c>
      <c r="I399" s="627" t="s">
        <v>1691</v>
      </c>
      <c r="J399" s="627" t="s">
        <v>1692</v>
      </c>
      <c r="K399" s="627" t="s">
        <v>1693</v>
      </c>
      <c r="L399" s="629">
        <v>115.77</v>
      </c>
      <c r="M399" s="629">
        <v>1</v>
      </c>
      <c r="N399" s="630">
        <v>115.77</v>
      </c>
    </row>
    <row r="400" spans="1:14" ht="14.4" customHeight="1" x14ac:dyDescent="0.3">
      <c r="A400" s="625" t="s">
        <v>525</v>
      </c>
      <c r="B400" s="626" t="s">
        <v>527</v>
      </c>
      <c r="C400" s="627" t="s">
        <v>547</v>
      </c>
      <c r="D400" s="628" t="s">
        <v>548</v>
      </c>
      <c r="E400" s="627" t="s">
        <v>528</v>
      </c>
      <c r="F400" s="628" t="s">
        <v>529</v>
      </c>
      <c r="G400" s="627" t="s">
        <v>570</v>
      </c>
      <c r="H400" s="627" t="s">
        <v>1694</v>
      </c>
      <c r="I400" s="627" t="s">
        <v>1695</v>
      </c>
      <c r="J400" s="627" t="s">
        <v>1696</v>
      </c>
      <c r="K400" s="627" t="s">
        <v>1697</v>
      </c>
      <c r="L400" s="629">
        <v>31.04</v>
      </c>
      <c r="M400" s="629">
        <v>1</v>
      </c>
      <c r="N400" s="630">
        <v>31.04</v>
      </c>
    </row>
    <row r="401" spans="1:14" ht="14.4" customHeight="1" x14ac:dyDescent="0.3">
      <c r="A401" s="625" t="s">
        <v>525</v>
      </c>
      <c r="B401" s="626" t="s">
        <v>527</v>
      </c>
      <c r="C401" s="627" t="s">
        <v>547</v>
      </c>
      <c r="D401" s="628" t="s">
        <v>548</v>
      </c>
      <c r="E401" s="627" t="s">
        <v>528</v>
      </c>
      <c r="F401" s="628" t="s">
        <v>529</v>
      </c>
      <c r="G401" s="627" t="s">
        <v>570</v>
      </c>
      <c r="H401" s="627" t="s">
        <v>995</v>
      </c>
      <c r="I401" s="627" t="s">
        <v>996</v>
      </c>
      <c r="J401" s="627" t="s">
        <v>997</v>
      </c>
      <c r="K401" s="627" t="s">
        <v>998</v>
      </c>
      <c r="L401" s="629">
        <v>75.217531993491221</v>
      </c>
      <c r="M401" s="629">
        <v>4</v>
      </c>
      <c r="N401" s="630">
        <v>300.87012797396488</v>
      </c>
    </row>
    <row r="402" spans="1:14" ht="14.4" customHeight="1" x14ac:dyDescent="0.3">
      <c r="A402" s="625" t="s">
        <v>525</v>
      </c>
      <c r="B402" s="626" t="s">
        <v>527</v>
      </c>
      <c r="C402" s="627" t="s">
        <v>547</v>
      </c>
      <c r="D402" s="628" t="s">
        <v>548</v>
      </c>
      <c r="E402" s="627" t="s">
        <v>528</v>
      </c>
      <c r="F402" s="628" t="s">
        <v>529</v>
      </c>
      <c r="G402" s="627" t="s">
        <v>570</v>
      </c>
      <c r="H402" s="627" t="s">
        <v>1698</v>
      </c>
      <c r="I402" s="627" t="s">
        <v>1699</v>
      </c>
      <c r="J402" s="627" t="s">
        <v>1700</v>
      </c>
      <c r="K402" s="627" t="s">
        <v>1701</v>
      </c>
      <c r="L402" s="629">
        <v>752.01</v>
      </c>
      <c r="M402" s="629">
        <v>1</v>
      </c>
      <c r="N402" s="630">
        <v>752.01</v>
      </c>
    </row>
    <row r="403" spans="1:14" ht="14.4" customHeight="1" x14ac:dyDescent="0.3">
      <c r="A403" s="625" t="s">
        <v>525</v>
      </c>
      <c r="B403" s="626" t="s">
        <v>527</v>
      </c>
      <c r="C403" s="627" t="s">
        <v>547</v>
      </c>
      <c r="D403" s="628" t="s">
        <v>548</v>
      </c>
      <c r="E403" s="627" t="s">
        <v>528</v>
      </c>
      <c r="F403" s="628" t="s">
        <v>529</v>
      </c>
      <c r="G403" s="627" t="s">
        <v>570</v>
      </c>
      <c r="H403" s="627" t="s">
        <v>1702</v>
      </c>
      <c r="I403" s="627" t="s">
        <v>1703</v>
      </c>
      <c r="J403" s="627" t="s">
        <v>1704</v>
      </c>
      <c r="K403" s="627" t="s">
        <v>1705</v>
      </c>
      <c r="L403" s="629">
        <v>116.4</v>
      </c>
      <c r="M403" s="629">
        <v>1</v>
      </c>
      <c r="N403" s="630">
        <v>116.4</v>
      </c>
    </row>
    <row r="404" spans="1:14" ht="14.4" customHeight="1" x14ac:dyDescent="0.3">
      <c r="A404" s="625" t="s">
        <v>525</v>
      </c>
      <c r="B404" s="626" t="s">
        <v>527</v>
      </c>
      <c r="C404" s="627" t="s">
        <v>547</v>
      </c>
      <c r="D404" s="628" t="s">
        <v>548</v>
      </c>
      <c r="E404" s="627" t="s">
        <v>528</v>
      </c>
      <c r="F404" s="628" t="s">
        <v>529</v>
      </c>
      <c r="G404" s="627" t="s">
        <v>570</v>
      </c>
      <c r="H404" s="627" t="s">
        <v>1706</v>
      </c>
      <c r="I404" s="627" t="s">
        <v>1707</v>
      </c>
      <c r="J404" s="627" t="s">
        <v>1708</v>
      </c>
      <c r="K404" s="627" t="s">
        <v>1709</v>
      </c>
      <c r="L404" s="629">
        <v>36.61090909090909</v>
      </c>
      <c r="M404" s="629">
        <v>11</v>
      </c>
      <c r="N404" s="630">
        <v>402.71999999999997</v>
      </c>
    </row>
    <row r="405" spans="1:14" ht="14.4" customHeight="1" x14ac:dyDescent="0.3">
      <c r="A405" s="625" t="s">
        <v>525</v>
      </c>
      <c r="B405" s="626" t="s">
        <v>527</v>
      </c>
      <c r="C405" s="627" t="s">
        <v>547</v>
      </c>
      <c r="D405" s="628" t="s">
        <v>548</v>
      </c>
      <c r="E405" s="627" t="s">
        <v>528</v>
      </c>
      <c r="F405" s="628" t="s">
        <v>529</v>
      </c>
      <c r="G405" s="627" t="s">
        <v>570</v>
      </c>
      <c r="H405" s="627" t="s">
        <v>1007</v>
      </c>
      <c r="I405" s="627" t="s">
        <v>1008</v>
      </c>
      <c r="J405" s="627" t="s">
        <v>1009</v>
      </c>
      <c r="K405" s="627" t="s">
        <v>1010</v>
      </c>
      <c r="L405" s="629">
        <v>162.54478627615578</v>
      </c>
      <c r="M405" s="629">
        <v>60</v>
      </c>
      <c r="N405" s="630">
        <v>9752.6871765693468</v>
      </c>
    </row>
    <row r="406" spans="1:14" ht="14.4" customHeight="1" x14ac:dyDescent="0.3">
      <c r="A406" s="625" t="s">
        <v>525</v>
      </c>
      <c r="B406" s="626" t="s">
        <v>527</v>
      </c>
      <c r="C406" s="627" t="s">
        <v>547</v>
      </c>
      <c r="D406" s="628" t="s">
        <v>548</v>
      </c>
      <c r="E406" s="627" t="s">
        <v>528</v>
      </c>
      <c r="F406" s="628" t="s">
        <v>529</v>
      </c>
      <c r="G406" s="627" t="s">
        <v>570</v>
      </c>
      <c r="H406" s="627" t="s">
        <v>1023</v>
      </c>
      <c r="I406" s="627" t="s">
        <v>1024</v>
      </c>
      <c r="J406" s="627" t="s">
        <v>1025</v>
      </c>
      <c r="K406" s="627" t="s">
        <v>1026</v>
      </c>
      <c r="L406" s="629">
        <v>47.316696865468934</v>
      </c>
      <c r="M406" s="629">
        <v>9</v>
      </c>
      <c r="N406" s="630">
        <v>425.85027178922041</v>
      </c>
    </row>
    <row r="407" spans="1:14" ht="14.4" customHeight="1" x14ac:dyDescent="0.3">
      <c r="A407" s="625" t="s">
        <v>525</v>
      </c>
      <c r="B407" s="626" t="s">
        <v>527</v>
      </c>
      <c r="C407" s="627" t="s">
        <v>547</v>
      </c>
      <c r="D407" s="628" t="s">
        <v>548</v>
      </c>
      <c r="E407" s="627" t="s">
        <v>528</v>
      </c>
      <c r="F407" s="628" t="s">
        <v>529</v>
      </c>
      <c r="G407" s="627" t="s">
        <v>570</v>
      </c>
      <c r="H407" s="627" t="s">
        <v>1027</v>
      </c>
      <c r="I407" s="627" t="s">
        <v>1028</v>
      </c>
      <c r="J407" s="627" t="s">
        <v>1029</v>
      </c>
      <c r="K407" s="627" t="s">
        <v>1030</v>
      </c>
      <c r="L407" s="629">
        <v>622.79799277961092</v>
      </c>
      <c r="M407" s="629">
        <v>9</v>
      </c>
      <c r="N407" s="630">
        <v>5605.1819350164988</v>
      </c>
    </row>
    <row r="408" spans="1:14" ht="14.4" customHeight="1" x14ac:dyDescent="0.3">
      <c r="A408" s="625" t="s">
        <v>525</v>
      </c>
      <c r="B408" s="626" t="s">
        <v>527</v>
      </c>
      <c r="C408" s="627" t="s">
        <v>547</v>
      </c>
      <c r="D408" s="628" t="s">
        <v>548</v>
      </c>
      <c r="E408" s="627" t="s">
        <v>528</v>
      </c>
      <c r="F408" s="628" t="s">
        <v>529</v>
      </c>
      <c r="G408" s="627" t="s">
        <v>570</v>
      </c>
      <c r="H408" s="627" t="s">
        <v>1042</v>
      </c>
      <c r="I408" s="627" t="s">
        <v>748</v>
      </c>
      <c r="J408" s="627" t="s">
        <v>1043</v>
      </c>
      <c r="K408" s="627"/>
      <c r="L408" s="629">
        <v>472.21968604940201</v>
      </c>
      <c r="M408" s="629">
        <v>17</v>
      </c>
      <c r="N408" s="630">
        <v>8027.7346628398345</v>
      </c>
    </row>
    <row r="409" spans="1:14" ht="14.4" customHeight="1" x14ac:dyDescent="0.3">
      <c r="A409" s="625" t="s">
        <v>525</v>
      </c>
      <c r="B409" s="626" t="s">
        <v>527</v>
      </c>
      <c r="C409" s="627" t="s">
        <v>547</v>
      </c>
      <c r="D409" s="628" t="s">
        <v>548</v>
      </c>
      <c r="E409" s="627" t="s">
        <v>528</v>
      </c>
      <c r="F409" s="628" t="s">
        <v>529</v>
      </c>
      <c r="G409" s="627" t="s">
        <v>570</v>
      </c>
      <c r="H409" s="627" t="s">
        <v>1049</v>
      </c>
      <c r="I409" s="627" t="s">
        <v>748</v>
      </c>
      <c r="J409" s="627" t="s">
        <v>1050</v>
      </c>
      <c r="K409" s="627"/>
      <c r="L409" s="629">
        <v>315.90440126218249</v>
      </c>
      <c r="M409" s="629">
        <v>2</v>
      </c>
      <c r="N409" s="630">
        <v>631.80880252436498</v>
      </c>
    </row>
    <row r="410" spans="1:14" ht="14.4" customHeight="1" x14ac:dyDescent="0.3">
      <c r="A410" s="625" t="s">
        <v>525</v>
      </c>
      <c r="B410" s="626" t="s">
        <v>527</v>
      </c>
      <c r="C410" s="627" t="s">
        <v>547</v>
      </c>
      <c r="D410" s="628" t="s">
        <v>548</v>
      </c>
      <c r="E410" s="627" t="s">
        <v>528</v>
      </c>
      <c r="F410" s="628" t="s">
        <v>529</v>
      </c>
      <c r="G410" s="627" t="s">
        <v>570</v>
      </c>
      <c r="H410" s="627" t="s">
        <v>1710</v>
      </c>
      <c r="I410" s="627" t="s">
        <v>1711</v>
      </c>
      <c r="J410" s="627" t="s">
        <v>1712</v>
      </c>
      <c r="K410" s="627" t="s">
        <v>1713</v>
      </c>
      <c r="L410" s="629">
        <v>52.899928528462652</v>
      </c>
      <c r="M410" s="629">
        <v>2</v>
      </c>
      <c r="N410" s="630">
        <v>105.7998570569253</v>
      </c>
    </row>
    <row r="411" spans="1:14" ht="14.4" customHeight="1" x14ac:dyDescent="0.3">
      <c r="A411" s="625" t="s">
        <v>525</v>
      </c>
      <c r="B411" s="626" t="s">
        <v>527</v>
      </c>
      <c r="C411" s="627" t="s">
        <v>547</v>
      </c>
      <c r="D411" s="628" t="s">
        <v>548</v>
      </c>
      <c r="E411" s="627" t="s">
        <v>528</v>
      </c>
      <c r="F411" s="628" t="s">
        <v>529</v>
      </c>
      <c r="G411" s="627" t="s">
        <v>570</v>
      </c>
      <c r="H411" s="627" t="s">
        <v>1714</v>
      </c>
      <c r="I411" s="627" t="s">
        <v>947</v>
      </c>
      <c r="J411" s="627" t="s">
        <v>1715</v>
      </c>
      <c r="K411" s="627" t="s">
        <v>1716</v>
      </c>
      <c r="L411" s="629">
        <v>52.562816390486283</v>
      </c>
      <c r="M411" s="629">
        <v>14</v>
      </c>
      <c r="N411" s="630">
        <v>735.87942946680801</v>
      </c>
    </row>
    <row r="412" spans="1:14" ht="14.4" customHeight="1" x14ac:dyDescent="0.3">
      <c r="A412" s="625" t="s">
        <v>525</v>
      </c>
      <c r="B412" s="626" t="s">
        <v>527</v>
      </c>
      <c r="C412" s="627" t="s">
        <v>547</v>
      </c>
      <c r="D412" s="628" t="s">
        <v>548</v>
      </c>
      <c r="E412" s="627" t="s">
        <v>528</v>
      </c>
      <c r="F412" s="628" t="s">
        <v>529</v>
      </c>
      <c r="G412" s="627" t="s">
        <v>570</v>
      </c>
      <c r="H412" s="627" t="s">
        <v>1717</v>
      </c>
      <c r="I412" s="627" t="s">
        <v>1718</v>
      </c>
      <c r="J412" s="627" t="s">
        <v>1719</v>
      </c>
      <c r="K412" s="627" t="s">
        <v>638</v>
      </c>
      <c r="L412" s="629">
        <v>257.7</v>
      </c>
      <c r="M412" s="629">
        <v>2</v>
      </c>
      <c r="N412" s="630">
        <v>515.4</v>
      </c>
    </row>
    <row r="413" spans="1:14" ht="14.4" customHeight="1" x14ac:dyDescent="0.3">
      <c r="A413" s="625" t="s">
        <v>525</v>
      </c>
      <c r="B413" s="626" t="s">
        <v>527</v>
      </c>
      <c r="C413" s="627" t="s">
        <v>547</v>
      </c>
      <c r="D413" s="628" t="s">
        <v>548</v>
      </c>
      <c r="E413" s="627" t="s">
        <v>528</v>
      </c>
      <c r="F413" s="628" t="s">
        <v>529</v>
      </c>
      <c r="G413" s="627" t="s">
        <v>570</v>
      </c>
      <c r="H413" s="627" t="s">
        <v>1720</v>
      </c>
      <c r="I413" s="627" t="s">
        <v>1721</v>
      </c>
      <c r="J413" s="627" t="s">
        <v>1722</v>
      </c>
      <c r="K413" s="627" t="s">
        <v>1723</v>
      </c>
      <c r="L413" s="629">
        <v>75.05</v>
      </c>
      <c r="M413" s="629">
        <v>1</v>
      </c>
      <c r="N413" s="630">
        <v>75.05</v>
      </c>
    </row>
    <row r="414" spans="1:14" ht="14.4" customHeight="1" x14ac:dyDescent="0.3">
      <c r="A414" s="625" t="s">
        <v>525</v>
      </c>
      <c r="B414" s="626" t="s">
        <v>527</v>
      </c>
      <c r="C414" s="627" t="s">
        <v>547</v>
      </c>
      <c r="D414" s="628" t="s">
        <v>548</v>
      </c>
      <c r="E414" s="627" t="s">
        <v>528</v>
      </c>
      <c r="F414" s="628" t="s">
        <v>529</v>
      </c>
      <c r="G414" s="627" t="s">
        <v>570</v>
      </c>
      <c r="H414" s="627" t="s">
        <v>1724</v>
      </c>
      <c r="I414" s="627" t="s">
        <v>1725</v>
      </c>
      <c r="J414" s="627" t="s">
        <v>1726</v>
      </c>
      <c r="K414" s="627" t="s">
        <v>1727</v>
      </c>
      <c r="L414" s="629">
        <v>28.28</v>
      </c>
      <c r="M414" s="629">
        <v>1</v>
      </c>
      <c r="N414" s="630">
        <v>28.28</v>
      </c>
    </row>
    <row r="415" spans="1:14" ht="14.4" customHeight="1" x14ac:dyDescent="0.3">
      <c r="A415" s="625" t="s">
        <v>525</v>
      </c>
      <c r="B415" s="626" t="s">
        <v>527</v>
      </c>
      <c r="C415" s="627" t="s">
        <v>547</v>
      </c>
      <c r="D415" s="628" t="s">
        <v>548</v>
      </c>
      <c r="E415" s="627" t="s">
        <v>528</v>
      </c>
      <c r="F415" s="628" t="s">
        <v>529</v>
      </c>
      <c r="G415" s="627" t="s">
        <v>570</v>
      </c>
      <c r="H415" s="627" t="s">
        <v>1728</v>
      </c>
      <c r="I415" s="627" t="s">
        <v>1729</v>
      </c>
      <c r="J415" s="627" t="s">
        <v>1730</v>
      </c>
      <c r="K415" s="627" t="s">
        <v>1731</v>
      </c>
      <c r="L415" s="629">
        <v>98.029657318604606</v>
      </c>
      <c r="M415" s="629">
        <v>1</v>
      </c>
      <c r="N415" s="630">
        <v>98.029657318604606</v>
      </c>
    </row>
    <row r="416" spans="1:14" ht="14.4" customHeight="1" x14ac:dyDescent="0.3">
      <c r="A416" s="625" t="s">
        <v>525</v>
      </c>
      <c r="B416" s="626" t="s">
        <v>527</v>
      </c>
      <c r="C416" s="627" t="s">
        <v>547</v>
      </c>
      <c r="D416" s="628" t="s">
        <v>548</v>
      </c>
      <c r="E416" s="627" t="s">
        <v>528</v>
      </c>
      <c r="F416" s="628" t="s">
        <v>529</v>
      </c>
      <c r="G416" s="627" t="s">
        <v>570</v>
      </c>
      <c r="H416" s="627" t="s">
        <v>1732</v>
      </c>
      <c r="I416" s="627" t="s">
        <v>1733</v>
      </c>
      <c r="J416" s="627" t="s">
        <v>1734</v>
      </c>
      <c r="K416" s="627" t="s">
        <v>1735</v>
      </c>
      <c r="L416" s="629">
        <v>125.07</v>
      </c>
      <c r="M416" s="629">
        <v>4</v>
      </c>
      <c r="N416" s="630">
        <v>500.28</v>
      </c>
    </row>
    <row r="417" spans="1:14" ht="14.4" customHeight="1" x14ac:dyDescent="0.3">
      <c r="A417" s="625" t="s">
        <v>525</v>
      </c>
      <c r="B417" s="626" t="s">
        <v>527</v>
      </c>
      <c r="C417" s="627" t="s">
        <v>547</v>
      </c>
      <c r="D417" s="628" t="s">
        <v>548</v>
      </c>
      <c r="E417" s="627" t="s">
        <v>528</v>
      </c>
      <c r="F417" s="628" t="s">
        <v>529</v>
      </c>
      <c r="G417" s="627" t="s">
        <v>570</v>
      </c>
      <c r="H417" s="627" t="s">
        <v>1736</v>
      </c>
      <c r="I417" s="627" t="s">
        <v>1737</v>
      </c>
      <c r="J417" s="627" t="s">
        <v>1738</v>
      </c>
      <c r="K417" s="627" t="s">
        <v>1739</v>
      </c>
      <c r="L417" s="629">
        <v>86.21</v>
      </c>
      <c r="M417" s="629">
        <v>1</v>
      </c>
      <c r="N417" s="630">
        <v>86.21</v>
      </c>
    </row>
    <row r="418" spans="1:14" ht="14.4" customHeight="1" x14ac:dyDescent="0.3">
      <c r="A418" s="625" t="s">
        <v>525</v>
      </c>
      <c r="B418" s="626" t="s">
        <v>527</v>
      </c>
      <c r="C418" s="627" t="s">
        <v>547</v>
      </c>
      <c r="D418" s="628" t="s">
        <v>548</v>
      </c>
      <c r="E418" s="627" t="s">
        <v>528</v>
      </c>
      <c r="F418" s="628" t="s">
        <v>529</v>
      </c>
      <c r="G418" s="627" t="s">
        <v>570</v>
      </c>
      <c r="H418" s="627" t="s">
        <v>1740</v>
      </c>
      <c r="I418" s="627" t="s">
        <v>1741</v>
      </c>
      <c r="J418" s="627" t="s">
        <v>1742</v>
      </c>
      <c r="K418" s="627" t="s">
        <v>558</v>
      </c>
      <c r="L418" s="629">
        <v>62.930001136551098</v>
      </c>
      <c r="M418" s="629">
        <v>1</v>
      </c>
      <c r="N418" s="630">
        <v>62.930001136551098</v>
      </c>
    </row>
    <row r="419" spans="1:14" ht="14.4" customHeight="1" x14ac:dyDescent="0.3">
      <c r="A419" s="625" t="s">
        <v>525</v>
      </c>
      <c r="B419" s="626" t="s">
        <v>527</v>
      </c>
      <c r="C419" s="627" t="s">
        <v>547</v>
      </c>
      <c r="D419" s="628" t="s">
        <v>548</v>
      </c>
      <c r="E419" s="627" t="s">
        <v>528</v>
      </c>
      <c r="F419" s="628" t="s">
        <v>529</v>
      </c>
      <c r="G419" s="627" t="s">
        <v>570</v>
      </c>
      <c r="H419" s="627" t="s">
        <v>1743</v>
      </c>
      <c r="I419" s="627" t="s">
        <v>1744</v>
      </c>
      <c r="J419" s="627" t="s">
        <v>1745</v>
      </c>
      <c r="K419" s="627" t="s">
        <v>1429</v>
      </c>
      <c r="L419" s="629">
        <v>103.97</v>
      </c>
      <c r="M419" s="629">
        <v>1</v>
      </c>
      <c r="N419" s="630">
        <v>103.97</v>
      </c>
    </row>
    <row r="420" spans="1:14" ht="14.4" customHeight="1" x14ac:dyDescent="0.3">
      <c r="A420" s="625" t="s">
        <v>525</v>
      </c>
      <c r="B420" s="626" t="s">
        <v>527</v>
      </c>
      <c r="C420" s="627" t="s">
        <v>547</v>
      </c>
      <c r="D420" s="628" t="s">
        <v>548</v>
      </c>
      <c r="E420" s="627" t="s">
        <v>528</v>
      </c>
      <c r="F420" s="628" t="s">
        <v>529</v>
      </c>
      <c r="G420" s="627" t="s">
        <v>570</v>
      </c>
      <c r="H420" s="627" t="s">
        <v>1746</v>
      </c>
      <c r="I420" s="627" t="s">
        <v>1747</v>
      </c>
      <c r="J420" s="627" t="s">
        <v>1748</v>
      </c>
      <c r="K420" s="627" t="s">
        <v>1749</v>
      </c>
      <c r="L420" s="629">
        <v>57.829810942550502</v>
      </c>
      <c r="M420" s="629">
        <v>1</v>
      </c>
      <c r="N420" s="630">
        <v>57.829810942550502</v>
      </c>
    </row>
    <row r="421" spans="1:14" ht="14.4" customHeight="1" x14ac:dyDescent="0.3">
      <c r="A421" s="625" t="s">
        <v>525</v>
      </c>
      <c r="B421" s="626" t="s">
        <v>527</v>
      </c>
      <c r="C421" s="627" t="s">
        <v>547</v>
      </c>
      <c r="D421" s="628" t="s">
        <v>548</v>
      </c>
      <c r="E421" s="627" t="s">
        <v>528</v>
      </c>
      <c r="F421" s="628" t="s">
        <v>529</v>
      </c>
      <c r="G421" s="627" t="s">
        <v>570</v>
      </c>
      <c r="H421" s="627" t="s">
        <v>1750</v>
      </c>
      <c r="I421" s="627" t="s">
        <v>1751</v>
      </c>
      <c r="J421" s="627" t="s">
        <v>1752</v>
      </c>
      <c r="K421" s="627" t="s">
        <v>630</v>
      </c>
      <c r="L421" s="629">
        <v>80.739314855088395</v>
      </c>
      <c r="M421" s="629">
        <v>1</v>
      </c>
      <c r="N421" s="630">
        <v>80.739314855088395</v>
      </c>
    </row>
    <row r="422" spans="1:14" ht="14.4" customHeight="1" x14ac:dyDescent="0.3">
      <c r="A422" s="625" t="s">
        <v>525</v>
      </c>
      <c r="B422" s="626" t="s">
        <v>527</v>
      </c>
      <c r="C422" s="627" t="s">
        <v>547</v>
      </c>
      <c r="D422" s="628" t="s">
        <v>548</v>
      </c>
      <c r="E422" s="627" t="s">
        <v>528</v>
      </c>
      <c r="F422" s="628" t="s">
        <v>529</v>
      </c>
      <c r="G422" s="627" t="s">
        <v>570</v>
      </c>
      <c r="H422" s="627" t="s">
        <v>1753</v>
      </c>
      <c r="I422" s="627" t="s">
        <v>748</v>
      </c>
      <c r="J422" s="627" t="s">
        <v>1754</v>
      </c>
      <c r="K422" s="627" t="s">
        <v>1755</v>
      </c>
      <c r="L422" s="629">
        <v>23.03</v>
      </c>
      <c r="M422" s="629">
        <v>1</v>
      </c>
      <c r="N422" s="630">
        <v>23.03</v>
      </c>
    </row>
    <row r="423" spans="1:14" ht="14.4" customHeight="1" x14ac:dyDescent="0.3">
      <c r="A423" s="625" t="s">
        <v>525</v>
      </c>
      <c r="B423" s="626" t="s">
        <v>527</v>
      </c>
      <c r="C423" s="627" t="s">
        <v>547</v>
      </c>
      <c r="D423" s="628" t="s">
        <v>548</v>
      </c>
      <c r="E423" s="627" t="s">
        <v>528</v>
      </c>
      <c r="F423" s="628" t="s">
        <v>529</v>
      </c>
      <c r="G423" s="627" t="s">
        <v>570</v>
      </c>
      <c r="H423" s="627" t="s">
        <v>1756</v>
      </c>
      <c r="I423" s="627" t="s">
        <v>748</v>
      </c>
      <c r="J423" s="627" t="s">
        <v>1757</v>
      </c>
      <c r="K423" s="627" t="s">
        <v>1758</v>
      </c>
      <c r="L423" s="629">
        <v>145.45200354473499</v>
      </c>
      <c r="M423" s="629">
        <v>1</v>
      </c>
      <c r="N423" s="630">
        <v>145.45200354473499</v>
      </c>
    </row>
    <row r="424" spans="1:14" ht="14.4" customHeight="1" x14ac:dyDescent="0.3">
      <c r="A424" s="625" t="s">
        <v>525</v>
      </c>
      <c r="B424" s="626" t="s">
        <v>527</v>
      </c>
      <c r="C424" s="627" t="s">
        <v>547</v>
      </c>
      <c r="D424" s="628" t="s">
        <v>548</v>
      </c>
      <c r="E424" s="627" t="s">
        <v>528</v>
      </c>
      <c r="F424" s="628" t="s">
        <v>529</v>
      </c>
      <c r="G424" s="627" t="s">
        <v>570</v>
      </c>
      <c r="H424" s="627" t="s">
        <v>1759</v>
      </c>
      <c r="I424" s="627" t="s">
        <v>1760</v>
      </c>
      <c r="J424" s="627" t="s">
        <v>1761</v>
      </c>
      <c r="K424" s="627" t="s">
        <v>1762</v>
      </c>
      <c r="L424" s="629">
        <v>626.04</v>
      </c>
      <c r="M424" s="629">
        <v>1</v>
      </c>
      <c r="N424" s="630">
        <v>626.04</v>
      </c>
    </row>
    <row r="425" spans="1:14" ht="14.4" customHeight="1" x14ac:dyDescent="0.3">
      <c r="A425" s="625" t="s">
        <v>525</v>
      </c>
      <c r="B425" s="626" t="s">
        <v>527</v>
      </c>
      <c r="C425" s="627" t="s">
        <v>547</v>
      </c>
      <c r="D425" s="628" t="s">
        <v>548</v>
      </c>
      <c r="E425" s="627" t="s">
        <v>528</v>
      </c>
      <c r="F425" s="628" t="s">
        <v>529</v>
      </c>
      <c r="G425" s="627" t="s">
        <v>570</v>
      </c>
      <c r="H425" s="627" t="s">
        <v>1763</v>
      </c>
      <c r="I425" s="627" t="s">
        <v>1764</v>
      </c>
      <c r="J425" s="627" t="s">
        <v>1765</v>
      </c>
      <c r="K425" s="627" t="s">
        <v>1766</v>
      </c>
      <c r="L425" s="629">
        <v>59.480001074242097</v>
      </c>
      <c r="M425" s="629">
        <v>1</v>
      </c>
      <c r="N425" s="630">
        <v>59.480001074242097</v>
      </c>
    </row>
    <row r="426" spans="1:14" ht="14.4" customHeight="1" x14ac:dyDescent="0.3">
      <c r="A426" s="625" t="s">
        <v>525</v>
      </c>
      <c r="B426" s="626" t="s">
        <v>527</v>
      </c>
      <c r="C426" s="627" t="s">
        <v>547</v>
      </c>
      <c r="D426" s="628" t="s">
        <v>548</v>
      </c>
      <c r="E426" s="627" t="s">
        <v>528</v>
      </c>
      <c r="F426" s="628" t="s">
        <v>529</v>
      </c>
      <c r="G426" s="627" t="s">
        <v>570</v>
      </c>
      <c r="H426" s="627" t="s">
        <v>1767</v>
      </c>
      <c r="I426" s="627" t="s">
        <v>748</v>
      </c>
      <c r="J426" s="627" t="s">
        <v>1768</v>
      </c>
      <c r="K426" s="627"/>
      <c r="L426" s="629">
        <v>76.095969411100299</v>
      </c>
      <c r="M426" s="629">
        <v>2</v>
      </c>
      <c r="N426" s="630">
        <v>152.1919388222006</v>
      </c>
    </row>
    <row r="427" spans="1:14" ht="14.4" customHeight="1" x14ac:dyDescent="0.3">
      <c r="A427" s="625" t="s">
        <v>525</v>
      </c>
      <c r="B427" s="626" t="s">
        <v>527</v>
      </c>
      <c r="C427" s="627" t="s">
        <v>547</v>
      </c>
      <c r="D427" s="628" t="s">
        <v>548</v>
      </c>
      <c r="E427" s="627" t="s">
        <v>528</v>
      </c>
      <c r="F427" s="628" t="s">
        <v>529</v>
      </c>
      <c r="G427" s="627" t="s">
        <v>570</v>
      </c>
      <c r="H427" s="627" t="s">
        <v>1051</v>
      </c>
      <c r="I427" s="627" t="s">
        <v>748</v>
      </c>
      <c r="J427" s="627" t="s">
        <v>1052</v>
      </c>
      <c r="K427" s="627"/>
      <c r="L427" s="629">
        <v>231.53734348728801</v>
      </c>
      <c r="M427" s="629">
        <v>1</v>
      </c>
      <c r="N427" s="630">
        <v>231.53734348728801</v>
      </c>
    </row>
    <row r="428" spans="1:14" ht="14.4" customHeight="1" x14ac:dyDescent="0.3">
      <c r="A428" s="625" t="s">
        <v>525</v>
      </c>
      <c r="B428" s="626" t="s">
        <v>527</v>
      </c>
      <c r="C428" s="627" t="s">
        <v>547</v>
      </c>
      <c r="D428" s="628" t="s">
        <v>548</v>
      </c>
      <c r="E428" s="627" t="s">
        <v>528</v>
      </c>
      <c r="F428" s="628" t="s">
        <v>529</v>
      </c>
      <c r="G428" s="627" t="s">
        <v>570</v>
      </c>
      <c r="H428" s="627" t="s">
        <v>1769</v>
      </c>
      <c r="I428" s="627" t="s">
        <v>748</v>
      </c>
      <c r="J428" s="627" t="s">
        <v>1770</v>
      </c>
      <c r="K428" s="627"/>
      <c r="L428" s="629">
        <v>392.14114998489339</v>
      </c>
      <c r="M428" s="629">
        <v>5</v>
      </c>
      <c r="N428" s="630">
        <v>1960.705749924467</v>
      </c>
    </row>
    <row r="429" spans="1:14" ht="14.4" customHeight="1" x14ac:dyDescent="0.3">
      <c r="A429" s="625" t="s">
        <v>525</v>
      </c>
      <c r="B429" s="626" t="s">
        <v>527</v>
      </c>
      <c r="C429" s="627" t="s">
        <v>547</v>
      </c>
      <c r="D429" s="628" t="s">
        <v>548</v>
      </c>
      <c r="E429" s="627" t="s">
        <v>528</v>
      </c>
      <c r="F429" s="628" t="s">
        <v>529</v>
      </c>
      <c r="G429" s="627" t="s">
        <v>570</v>
      </c>
      <c r="H429" s="627" t="s">
        <v>1771</v>
      </c>
      <c r="I429" s="627" t="s">
        <v>1772</v>
      </c>
      <c r="J429" s="627" t="s">
        <v>1773</v>
      </c>
      <c r="K429" s="627" t="s">
        <v>763</v>
      </c>
      <c r="L429" s="629">
        <v>301.95999999999998</v>
      </c>
      <c r="M429" s="629">
        <v>1</v>
      </c>
      <c r="N429" s="630">
        <v>301.95999999999998</v>
      </c>
    </row>
    <row r="430" spans="1:14" ht="14.4" customHeight="1" x14ac:dyDescent="0.3">
      <c r="A430" s="625" t="s">
        <v>525</v>
      </c>
      <c r="B430" s="626" t="s">
        <v>527</v>
      </c>
      <c r="C430" s="627" t="s">
        <v>547</v>
      </c>
      <c r="D430" s="628" t="s">
        <v>548</v>
      </c>
      <c r="E430" s="627" t="s">
        <v>528</v>
      </c>
      <c r="F430" s="628" t="s">
        <v>529</v>
      </c>
      <c r="G430" s="627" t="s">
        <v>570</v>
      </c>
      <c r="H430" s="627" t="s">
        <v>1774</v>
      </c>
      <c r="I430" s="627" t="s">
        <v>1775</v>
      </c>
      <c r="J430" s="627" t="s">
        <v>1776</v>
      </c>
      <c r="K430" s="627" t="s">
        <v>1777</v>
      </c>
      <c r="L430" s="629">
        <v>135.6</v>
      </c>
      <c r="M430" s="629">
        <v>1</v>
      </c>
      <c r="N430" s="630">
        <v>135.6</v>
      </c>
    </row>
    <row r="431" spans="1:14" ht="14.4" customHeight="1" x14ac:dyDescent="0.3">
      <c r="A431" s="625" t="s">
        <v>525</v>
      </c>
      <c r="B431" s="626" t="s">
        <v>527</v>
      </c>
      <c r="C431" s="627" t="s">
        <v>547</v>
      </c>
      <c r="D431" s="628" t="s">
        <v>548</v>
      </c>
      <c r="E431" s="627" t="s">
        <v>528</v>
      </c>
      <c r="F431" s="628" t="s">
        <v>529</v>
      </c>
      <c r="G431" s="627" t="s">
        <v>570</v>
      </c>
      <c r="H431" s="627" t="s">
        <v>1778</v>
      </c>
      <c r="I431" s="627" t="s">
        <v>748</v>
      </c>
      <c r="J431" s="627" t="s">
        <v>1779</v>
      </c>
      <c r="K431" s="627"/>
      <c r="L431" s="629">
        <v>455.27024871752798</v>
      </c>
      <c r="M431" s="629">
        <v>1</v>
      </c>
      <c r="N431" s="630">
        <v>455.27024871752798</v>
      </c>
    </row>
    <row r="432" spans="1:14" ht="14.4" customHeight="1" x14ac:dyDescent="0.3">
      <c r="A432" s="625" t="s">
        <v>525</v>
      </c>
      <c r="B432" s="626" t="s">
        <v>527</v>
      </c>
      <c r="C432" s="627" t="s">
        <v>547</v>
      </c>
      <c r="D432" s="628" t="s">
        <v>548</v>
      </c>
      <c r="E432" s="627" t="s">
        <v>528</v>
      </c>
      <c r="F432" s="628" t="s">
        <v>529</v>
      </c>
      <c r="G432" s="627" t="s">
        <v>1053</v>
      </c>
      <c r="H432" s="627" t="s">
        <v>1054</v>
      </c>
      <c r="I432" s="627" t="s">
        <v>1054</v>
      </c>
      <c r="J432" s="627" t="s">
        <v>1055</v>
      </c>
      <c r="K432" s="627" t="s">
        <v>1056</v>
      </c>
      <c r="L432" s="629">
        <v>83.583186382864227</v>
      </c>
      <c r="M432" s="629">
        <v>6</v>
      </c>
      <c r="N432" s="630">
        <v>501.49911829718536</v>
      </c>
    </row>
    <row r="433" spans="1:14" ht="14.4" customHeight="1" x14ac:dyDescent="0.3">
      <c r="A433" s="625" t="s">
        <v>525</v>
      </c>
      <c r="B433" s="626" t="s">
        <v>527</v>
      </c>
      <c r="C433" s="627" t="s">
        <v>547</v>
      </c>
      <c r="D433" s="628" t="s">
        <v>548</v>
      </c>
      <c r="E433" s="627" t="s">
        <v>528</v>
      </c>
      <c r="F433" s="628" t="s">
        <v>529</v>
      </c>
      <c r="G433" s="627" t="s">
        <v>1053</v>
      </c>
      <c r="H433" s="627" t="s">
        <v>1057</v>
      </c>
      <c r="I433" s="627" t="s">
        <v>1058</v>
      </c>
      <c r="J433" s="627" t="s">
        <v>1059</v>
      </c>
      <c r="K433" s="627" t="s">
        <v>1060</v>
      </c>
      <c r="L433" s="629">
        <v>36.347499999999997</v>
      </c>
      <c r="M433" s="629">
        <v>24</v>
      </c>
      <c r="N433" s="630">
        <v>872.33999999999992</v>
      </c>
    </row>
    <row r="434" spans="1:14" ht="14.4" customHeight="1" x14ac:dyDescent="0.3">
      <c r="A434" s="625" t="s">
        <v>525</v>
      </c>
      <c r="B434" s="626" t="s">
        <v>527</v>
      </c>
      <c r="C434" s="627" t="s">
        <v>547</v>
      </c>
      <c r="D434" s="628" t="s">
        <v>548</v>
      </c>
      <c r="E434" s="627" t="s">
        <v>528</v>
      </c>
      <c r="F434" s="628" t="s">
        <v>529</v>
      </c>
      <c r="G434" s="627" t="s">
        <v>1053</v>
      </c>
      <c r="H434" s="627" t="s">
        <v>1061</v>
      </c>
      <c r="I434" s="627" t="s">
        <v>1062</v>
      </c>
      <c r="J434" s="627" t="s">
        <v>1063</v>
      </c>
      <c r="K434" s="627" t="s">
        <v>1064</v>
      </c>
      <c r="L434" s="629">
        <v>94.959929361068802</v>
      </c>
      <c r="M434" s="629">
        <v>1</v>
      </c>
      <c r="N434" s="630">
        <v>94.959929361068802</v>
      </c>
    </row>
    <row r="435" spans="1:14" ht="14.4" customHeight="1" x14ac:dyDescent="0.3">
      <c r="A435" s="625" t="s">
        <v>525</v>
      </c>
      <c r="B435" s="626" t="s">
        <v>527</v>
      </c>
      <c r="C435" s="627" t="s">
        <v>547</v>
      </c>
      <c r="D435" s="628" t="s">
        <v>548</v>
      </c>
      <c r="E435" s="627" t="s">
        <v>528</v>
      </c>
      <c r="F435" s="628" t="s">
        <v>529</v>
      </c>
      <c r="G435" s="627" t="s">
        <v>1053</v>
      </c>
      <c r="H435" s="627" t="s">
        <v>1065</v>
      </c>
      <c r="I435" s="627" t="s">
        <v>1066</v>
      </c>
      <c r="J435" s="627" t="s">
        <v>1067</v>
      </c>
      <c r="K435" s="627" t="s">
        <v>1068</v>
      </c>
      <c r="L435" s="629">
        <v>130.70200881975447</v>
      </c>
      <c r="M435" s="629">
        <v>11</v>
      </c>
      <c r="N435" s="630">
        <v>1437.7220970172991</v>
      </c>
    </row>
    <row r="436" spans="1:14" ht="14.4" customHeight="1" x14ac:dyDescent="0.3">
      <c r="A436" s="625" t="s">
        <v>525</v>
      </c>
      <c r="B436" s="626" t="s">
        <v>527</v>
      </c>
      <c r="C436" s="627" t="s">
        <v>547</v>
      </c>
      <c r="D436" s="628" t="s">
        <v>548</v>
      </c>
      <c r="E436" s="627" t="s">
        <v>528</v>
      </c>
      <c r="F436" s="628" t="s">
        <v>529</v>
      </c>
      <c r="G436" s="627" t="s">
        <v>1053</v>
      </c>
      <c r="H436" s="627" t="s">
        <v>1780</v>
      </c>
      <c r="I436" s="627" t="s">
        <v>1781</v>
      </c>
      <c r="J436" s="627" t="s">
        <v>1782</v>
      </c>
      <c r="K436" s="627" t="s">
        <v>1783</v>
      </c>
      <c r="L436" s="629">
        <v>208.47</v>
      </c>
      <c r="M436" s="629">
        <v>1</v>
      </c>
      <c r="N436" s="630">
        <v>208.47</v>
      </c>
    </row>
    <row r="437" spans="1:14" ht="14.4" customHeight="1" x14ac:dyDescent="0.3">
      <c r="A437" s="625" t="s">
        <v>525</v>
      </c>
      <c r="B437" s="626" t="s">
        <v>527</v>
      </c>
      <c r="C437" s="627" t="s">
        <v>547</v>
      </c>
      <c r="D437" s="628" t="s">
        <v>548</v>
      </c>
      <c r="E437" s="627" t="s">
        <v>528</v>
      </c>
      <c r="F437" s="628" t="s">
        <v>529</v>
      </c>
      <c r="G437" s="627" t="s">
        <v>1053</v>
      </c>
      <c r="H437" s="627" t="s">
        <v>1784</v>
      </c>
      <c r="I437" s="627" t="s">
        <v>1785</v>
      </c>
      <c r="J437" s="627" t="s">
        <v>1786</v>
      </c>
      <c r="K437" s="627" t="s">
        <v>1787</v>
      </c>
      <c r="L437" s="629">
        <v>51.97</v>
      </c>
      <c r="M437" s="629">
        <v>1</v>
      </c>
      <c r="N437" s="630">
        <v>51.97</v>
      </c>
    </row>
    <row r="438" spans="1:14" ht="14.4" customHeight="1" x14ac:dyDescent="0.3">
      <c r="A438" s="625" t="s">
        <v>525</v>
      </c>
      <c r="B438" s="626" t="s">
        <v>527</v>
      </c>
      <c r="C438" s="627" t="s">
        <v>547</v>
      </c>
      <c r="D438" s="628" t="s">
        <v>548</v>
      </c>
      <c r="E438" s="627" t="s">
        <v>528</v>
      </c>
      <c r="F438" s="628" t="s">
        <v>529</v>
      </c>
      <c r="G438" s="627" t="s">
        <v>1053</v>
      </c>
      <c r="H438" s="627" t="s">
        <v>1788</v>
      </c>
      <c r="I438" s="627" t="s">
        <v>1789</v>
      </c>
      <c r="J438" s="627" t="s">
        <v>1790</v>
      </c>
      <c r="K438" s="627" t="s">
        <v>767</v>
      </c>
      <c r="L438" s="629">
        <v>84.51</v>
      </c>
      <c r="M438" s="629">
        <v>1</v>
      </c>
      <c r="N438" s="630">
        <v>84.51</v>
      </c>
    </row>
    <row r="439" spans="1:14" ht="14.4" customHeight="1" x14ac:dyDescent="0.3">
      <c r="A439" s="625" t="s">
        <v>525</v>
      </c>
      <c r="B439" s="626" t="s">
        <v>527</v>
      </c>
      <c r="C439" s="627" t="s">
        <v>547</v>
      </c>
      <c r="D439" s="628" t="s">
        <v>548</v>
      </c>
      <c r="E439" s="627" t="s">
        <v>528</v>
      </c>
      <c r="F439" s="628" t="s">
        <v>529</v>
      </c>
      <c r="G439" s="627" t="s">
        <v>1053</v>
      </c>
      <c r="H439" s="627" t="s">
        <v>1791</v>
      </c>
      <c r="I439" s="627" t="s">
        <v>1792</v>
      </c>
      <c r="J439" s="627" t="s">
        <v>1793</v>
      </c>
      <c r="K439" s="627" t="s">
        <v>1794</v>
      </c>
      <c r="L439" s="629">
        <v>101.919079957218</v>
      </c>
      <c r="M439" s="629">
        <v>1</v>
      </c>
      <c r="N439" s="630">
        <v>101.919079957218</v>
      </c>
    </row>
    <row r="440" spans="1:14" ht="14.4" customHeight="1" x14ac:dyDescent="0.3">
      <c r="A440" s="625" t="s">
        <v>525</v>
      </c>
      <c r="B440" s="626" t="s">
        <v>527</v>
      </c>
      <c r="C440" s="627" t="s">
        <v>547</v>
      </c>
      <c r="D440" s="628" t="s">
        <v>548</v>
      </c>
      <c r="E440" s="627" t="s">
        <v>528</v>
      </c>
      <c r="F440" s="628" t="s">
        <v>529</v>
      </c>
      <c r="G440" s="627" t="s">
        <v>1053</v>
      </c>
      <c r="H440" s="627" t="s">
        <v>1795</v>
      </c>
      <c r="I440" s="627" t="s">
        <v>1796</v>
      </c>
      <c r="J440" s="627" t="s">
        <v>1797</v>
      </c>
      <c r="K440" s="627" t="s">
        <v>1798</v>
      </c>
      <c r="L440" s="629">
        <v>64.729786779828899</v>
      </c>
      <c r="M440" s="629">
        <v>1</v>
      </c>
      <c r="N440" s="630">
        <v>64.729786779828899</v>
      </c>
    </row>
    <row r="441" spans="1:14" ht="14.4" customHeight="1" x14ac:dyDescent="0.3">
      <c r="A441" s="625" t="s">
        <v>525</v>
      </c>
      <c r="B441" s="626" t="s">
        <v>527</v>
      </c>
      <c r="C441" s="627" t="s">
        <v>547</v>
      </c>
      <c r="D441" s="628" t="s">
        <v>548</v>
      </c>
      <c r="E441" s="627" t="s">
        <v>528</v>
      </c>
      <c r="F441" s="628" t="s">
        <v>529</v>
      </c>
      <c r="G441" s="627" t="s">
        <v>1053</v>
      </c>
      <c r="H441" s="627" t="s">
        <v>1079</v>
      </c>
      <c r="I441" s="627" t="s">
        <v>1080</v>
      </c>
      <c r="J441" s="627" t="s">
        <v>1081</v>
      </c>
      <c r="K441" s="627" t="s">
        <v>1082</v>
      </c>
      <c r="L441" s="629">
        <v>61.343319283880049</v>
      </c>
      <c r="M441" s="629">
        <v>78</v>
      </c>
      <c r="N441" s="630">
        <v>4784.778904142644</v>
      </c>
    </row>
    <row r="442" spans="1:14" ht="14.4" customHeight="1" x14ac:dyDescent="0.3">
      <c r="A442" s="625" t="s">
        <v>525</v>
      </c>
      <c r="B442" s="626" t="s">
        <v>527</v>
      </c>
      <c r="C442" s="627" t="s">
        <v>547</v>
      </c>
      <c r="D442" s="628" t="s">
        <v>548</v>
      </c>
      <c r="E442" s="627" t="s">
        <v>528</v>
      </c>
      <c r="F442" s="628" t="s">
        <v>529</v>
      </c>
      <c r="G442" s="627" t="s">
        <v>1053</v>
      </c>
      <c r="H442" s="627" t="s">
        <v>1087</v>
      </c>
      <c r="I442" s="627" t="s">
        <v>1088</v>
      </c>
      <c r="J442" s="627" t="s">
        <v>1089</v>
      </c>
      <c r="K442" s="627" t="s">
        <v>1090</v>
      </c>
      <c r="L442" s="629">
        <v>49.04</v>
      </c>
      <c r="M442" s="629">
        <v>1</v>
      </c>
      <c r="N442" s="630">
        <v>49.04</v>
      </c>
    </row>
    <row r="443" spans="1:14" ht="14.4" customHeight="1" x14ac:dyDescent="0.3">
      <c r="A443" s="625" t="s">
        <v>525</v>
      </c>
      <c r="B443" s="626" t="s">
        <v>527</v>
      </c>
      <c r="C443" s="627" t="s">
        <v>547</v>
      </c>
      <c r="D443" s="628" t="s">
        <v>548</v>
      </c>
      <c r="E443" s="627" t="s">
        <v>528</v>
      </c>
      <c r="F443" s="628" t="s">
        <v>529</v>
      </c>
      <c r="G443" s="627" t="s">
        <v>1053</v>
      </c>
      <c r="H443" s="627" t="s">
        <v>1799</v>
      </c>
      <c r="I443" s="627" t="s">
        <v>1800</v>
      </c>
      <c r="J443" s="627" t="s">
        <v>1150</v>
      </c>
      <c r="K443" s="627" t="s">
        <v>1801</v>
      </c>
      <c r="L443" s="629">
        <v>121.4006753000275</v>
      </c>
      <c r="M443" s="629">
        <v>2</v>
      </c>
      <c r="N443" s="630">
        <v>242.801350600055</v>
      </c>
    </row>
    <row r="444" spans="1:14" ht="14.4" customHeight="1" x14ac:dyDescent="0.3">
      <c r="A444" s="625" t="s">
        <v>525</v>
      </c>
      <c r="B444" s="626" t="s">
        <v>527</v>
      </c>
      <c r="C444" s="627" t="s">
        <v>547</v>
      </c>
      <c r="D444" s="628" t="s">
        <v>548</v>
      </c>
      <c r="E444" s="627" t="s">
        <v>528</v>
      </c>
      <c r="F444" s="628" t="s">
        <v>529</v>
      </c>
      <c r="G444" s="627" t="s">
        <v>1053</v>
      </c>
      <c r="H444" s="627" t="s">
        <v>1091</v>
      </c>
      <c r="I444" s="627" t="s">
        <v>1092</v>
      </c>
      <c r="J444" s="627" t="s">
        <v>1093</v>
      </c>
      <c r="K444" s="627" t="s">
        <v>1094</v>
      </c>
      <c r="L444" s="629">
        <v>49.8</v>
      </c>
      <c r="M444" s="629">
        <v>1</v>
      </c>
      <c r="N444" s="630">
        <v>49.8</v>
      </c>
    </row>
    <row r="445" spans="1:14" ht="14.4" customHeight="1" x14ac:dyDescent="0.3">
      <c r="A445" s="625" t="s">
        <v>525</v>
      </c>
      <c r="B445" s="626" t="s">
        <v>527</v>
      </c>
      <c r="C445" s="627" t="s">
        <v>547</v>
      </c>
      <c r="D445" s="628" t="s">
        <v>548</v>
      </c>
      <c r="E445" s="627" t="s">
        <v>528</v>
      </c>
      <c r="F445" s="628" t="s">
        <v>529</v>
      </c>
      <c r="G445" s="627" t="s">
        <v>1053</v>
      </c>
      <c r="H445" s="627" t="s">
        <v>1802</v>
      </c>
      <c r="I445" s="627" t="s">
        <v>1803</v>
      </c>
      <c r="J445" s="627" t="s">
        <v>1804</v>
      </c>
      <c r="K445" s="627" t="s">
        <v>838</v>
      </c>
      <c r="L445" s="629">
        <v>45.549785748873703</v>
      </c>
      <c r="M445" s="629">
        <v>1</v>
      </c>
      <c r="N445" s="630">
        <v>45.549785748873703</v>
      </c>
    </row>
    <row r="446" spans="1:14" ht="14.4" customHeight="1" x14ac:dyDescent="0.3">
      <c r="A446" s="625" t="s">
        <v>525</v>
      </c>
      <c r="B446" s="626" t="s">
        <v>527</v>
      </c>
      <c r="C446" s="627" t="s">
        <v>547</v>
      </c>
      <c r="D446" s="628" t="s">
        <v>548</v>
      </c>
      <c r="E446" s="627" t="s">
        <v>528</v>
      </c>
      <c r="F446" s="628" t="s">
        <v>529</v>
      </c>
      <c r="G446" s="627" t="s">
        <v>1053</v>
      </c>
      <c r="H446" s="627" t="s">
        <v>1805</v>
      </c>
      <c r="I446" s="627" t="s">
        <v>1806</v>
      </c>
      <c r="J446" s="627" t="s">
        <v>1807</v>
      </c>
      <c r="K446" s="627" t="s">
        <v>1808</v>
      </c>
      <c r="L446" s="629">
        <v>157.25</v>
      </c>
      <c r="M446" s="629">
        <v>1</v>
      </c>
      <c r="N446" s="630">
        <v>157.25</v>
      </c>
    </row>
    <row r="447" spans="1:14" ht="14.4" customHeight="1" x14ac:dyDescent="0.3">
      <c r="A447" s="625" t="s">
        <v>525</v>
      </c>
      <c r="B447" s="626" t="s">
        <v>527</v>
      </c>
      <c r="C447" s="627" t="s">
        <v>547</v>
      </c>
      <c r="D447" s="628" t="s">
        <v>548</v>
      </c>
      <c r="E447" s="627" t="s">
        <v>528</v>
      </c>
      <c r="F447" s="628" t="s">
        <v>529</v>
      </c>
      <c r="G447" s="627" t="s">
        <v>1053</v>
      </c>
      <c r="H447" s="627" t="s">
        <v>1095</v>
      </c>
      <c r="I447" s="627" t="s">
        <v>1096</v>
      </c>
      <c r="J447" s="627" t="s">
        <v>1097</v>
      </c>
      <c r="K447" s="627" t="s">
        <v>1098</v>
      </c>
      <c r="L447" s="629">
        <v>79.83</v>
      </c>
      <c r="M447" s="629">
        <v>2</v>
      </c>
      <c r="N447" s="630">
        <v>159.66</v>
      </c>
    </row>
    <row r="448" spans="1:14" ht="14.4" customHeight="1" x14ac:dyDescent="0.3">
      <c r="A448" s="625" t="s">
        <v>525</v>
      </c>
      <c r="B448" s="626" t="s">
        <v>527</v>
      </c>
      <c r="C448" s="627" t="s">
        <v>547</v>
      </c>
      <c r="D448" s="628" t="s">
        <v>548</v>
      </c>
      <c r="E448" s="627" t="s">
        <v>528</v>
      </c>
      <c r="F448" s="628" t="s">
        <v>529</v>
      </c>
      <c r="G448" s="627" t="s">
        <v>1053</v>
      </c>
      <c r="H448" s="627" t="s">
        <v>1099</v>
      </c>
      <c r="I448" s="627" t="s">
        <v>1100</v>
      </c>
      <c r="J448" s="627" t="s">
        <v>1101</v>
      </c>
      <c r="K448" s="627" t="s">
        <v>1102</v>
      </c>
      <c r="L448" s="629">
        <v>3449.9990227284297</v>
      </c>
      <c r="M448" s="629">
        <v>15</v>
      </c>
      <c r="N448" s="630">
        <v>51749.985340926447</v>
      </c>
    </row>
    <row r="449" spans="1:14" ht="14.4" customHeight="1" x14ac:dyDescent="0.3">
      <c r="A449" s="625" t="s">
        <v>525</v>
      </c>
      <c r="B449" s="626" t="s">
        <v>527</v>
      </c>
      <c r="C449" s="627" t="s">
        <v>547</v>
      </c>
      <c r="D449" s="628" t="s">
        <v>548</v>
      </c>
      <c r="E449" s="627" t="s">
        <v>528</v>
      </c>
      <c r="F449" s="628" t="s">
        <v>529</v>
      </c>
      <c r="G449" s="627" t="s">
        <v>1053</v>
      </c>
      <c r="H449" s="627" t="s">
        <v>1809</v>
      </c>
      <c r="I449" s="627" t="s">
        <v>1810</v>
      </c>
      <c r="J449" s="627" t="s">
        <v>1811</v>
      </c>
      <c r="K449" s="627" t="s">
        <v>1812</v>
      </c>
      <c r="L449" s="629">
        <v>76.564999999999998</v>
      </c>
      <c r="M449" s="629">
        <v>2</v>
      </c>
      <c r="N449" s="630">
        <v>153.13</v>
      </c>
    </row>
    <row r="450" spans="1:14" ht="14.4" customHeight="1" x14ac:dyDescent="0.3">
      <c r="A450" s="625" t="s">
        <v>525</v>
      </c>
      <c r="B450" s="626" t="s">
        <v>527</v>
      </c>
      <c r="C450" s="627" t="s">
        <v>547</v>
      </c>
      <c r="D450" s="628" t="s">
        <v>548</v>
      </c>
      <c r="E450" s="627" t="s">
        <v>528</v>
      </c>
      <c r="F450" s="628" t="s">
        <v>529</v>
      </c>
      <c r="G450" s="627" t="s">
        <v>1053</v>
      </c>
      <c r="H450" s="627" t="s">
        <v>1813</v>
      </c>
      <c r="I450" s="627" t="s">
        <v>1814</v>
      </c>
      <c r="J450" s="627" t="s">
        <v>1815</v>
      </c>
      <c r="K450" s="627" t="s">
        <v>1816</v>
      </c>
      <c r="L450" s="629">
        <v>79.543333333333337</v>
      </c>
      <c r="M450" s="629">
        <v>3</v>
      </c>
      <c r="N450" s="630">
        <v>238.63</v>
      </c>
    </row>
    <row r="451" spans="1:14" ht="14.4" customHeight="1" x14ac:dyDescent="0.3">
      <c r="A451" s="625" t="s">
        <v>525</v>
      </c>
      <c r="B451" s="626" t="s">
        <v>527</v>
      </c>
      <c r="C451" s="627" t="s">
        <v>547</v>
      </c>
      <c r="D451" s="628" t="s">
        <v>548</v>
      </c>
      <c r="E451" s="627" t="s">
        <v>528</v>
      </c>
      <c r="F451" s="628" t="s">
        <v>529</v>
      </c>
      <c r="G451" s="627" t="s">
        <v>1053</v>
      </c>
      <c r="H451" s="627" t="s">
        <v>1103</v>
      </c>
      <c r="I451" s="627" t="s">
        <v>1104</v>
      </c>
      <c r="J451" s="627" t="s">
        <v>1105</v>
      </c>
      <c r="K451" s="627" t="s">
        <v>1106</v>
      </c>
      <c r="L451" s="629">
        <v>99.36626995603774</v>
      </c>
      <c r="M451" s="629">
        <v>16</v>
      </c>
      <c r="N451" s="630">
        <v>1589.8603192966038</v>
      </c>
    </row>
    <row r="452" spans="1:14" ht="14.4" customHeight="1" x14ac:dyDescent="0.3">
      <c r="A452" s="625" t="s">
        <v>525</v>
      </c>
      <c r="B452" s="626" t="s">
        <v>527</v>
      </c>
      <c r="C452" s="627" t="s">
        <v>547</v>
      </c>
      <c r="D452" s="628" t="s">
        <v>548</v>
      </c>
      <c r="E452" s="627" t="s">
        <v>528</v>
      </c>
      <c r="F452" s="628" t="s">
        <v>529</v>
      </c>
      <c r="G452" s="627" t="s">
        <v>1053</v>
      </c>
      <c r="H452" s="627" t="s">
        <v>1817</v>
      </c>
      <c r="I452" s="627" t="s">
        <v>1818</v>
      </c>
      <c r="J452" s="627" t="s">
        <v>1105</v>
      </c>
      <c r="K452" s="627" t="s">
        <v>1819</v>
      </c>
      <c r="L452" s="629">
        <v>156.91999999999999</v>
      </c>
      <c r="M452" s="629">
        <v>1</v>
      </c>
      <c r="N452" s="630">
        <v>156.91999999999999</v>
      </c>
    </row>
    <row r="453" spans="1:14" ht="14.4" customHeight="1" x14ac:dyDescent="0.3">
      <c r="A453" s="625" t="s">
        <v>525</v>
      </c>
      <c r="B453" s="626" t="s">
        <v>527</v>
      </c>
      <c r="C453" s="627" t="s">
        <v>547</v>
      </c>
      <c r="D453" s="628" t="s">
        <v>548</v>
      </c>
      <c r="E453" s="627" t="s">
        <v>528</v>
      </c>
      <c r="F453" s="628" t="s">
        <v>529</v>
      </c>
      <c r="G453" s="627" t="s">
        <v>1053</v>
      </c>
      <c r="H453" s="627" t="s">
        <v>1820</v>
      </c>
      <c r="I453" s="627" t="s">
        <v>1821</v>
      </c>
      <c r="J453" s="627" t="s">
        <v>1822</v>
      </c>
      <c r="K453" s="627" t="s">
        <v>1823</v>
      </c>
      <c r="L453" s="629">
        <v>1452.06</v>
      </c>
      <c r="M453" s="629">
        <v>2</v>
      </c>
      <c r="N453" s="630">
        <v>2904.12</v>
      </c>
    </row>
    <row r="454" spans="1:14" ht="14.4" customHeight="1" x14ac:dyDescent="0.3">
      <c r="A454" s="625" t="s">
        <v>525</v>
      </c>
      <c r="B454" s="626" t="s">
        <v>527</v>
      </c>
      <c r="C454" s="627" t="s">
        <v>547</v>
      </c>
      <c r="D454" s="628" t="s">
        <v>548</v>
      </c>
      <c r="E454" s="627" t="s">
        <v>528</v>
      </c>
      <c r="F454" s="628" t="s">
        <v>529</v>
      </c>
      <c r="G454" s="627" t="s">
        <v>1053</v>
      </c>
      <c r="H454" s="627" t="s">
        <v>1824</v>
      </c>
      <c r="I454" s="627" t="s">
        <v>1825</v>
      </c>
      <c r="J454" s="627" t="s">
        <v>1822</v>
      </c>
      <c r="K454" s="627" t="s">
        <v>1826</v>
      </c>
      <c r="L454" s="629">
        <v>2477.56</v>
      </c>
      <c r="M454" s="629">
        <v>3</v>
      </c>
      <c r="N454" s="630">
        <v>7432.6799999999994</v>
      </c>
    </row>
    <row r="455" spans="1:14" ht="14.4" customHeight="1" x14ac:dyDescent="0.3">
      <c r="A455" s="625" t="s">
        <v>525</v>
      </c>
      <c r="B455" s="626" t="s">
        <v>527</v>
      </c>
      <c r="C455" s="627" t="s">
        <v>547</v>
      </c>
      <c r="D455" s="628" t="s">
        <v>548</v>
      </c>
      <c r="E455" s="627" t="s">
        <v>528</v>
      </c>
      <c r="F455" s="628" t="s">
        <v>529</v>
      </c>
      <c r="G455" s="627" t="s">
        <v>1053</v>
      </c>
      <c r="H455" s="627" t="s">
        <v>1111</v>
      </c>
      <c r="I455" s="627" t="s">
        <v>1112</v>
      </c>
      <c r="J455" s="627" t="s">
        <v>1113</v>
      </c>
      <c r="K455" s="627" t="s">
        <v>1114</v>
      </c>
      <c r="L455" s="629">
        <v>340.06599999999997</v>
      </c>
      <c r="M455" s="629">
        <v>1</v>
      </c>
      <c r="N455" s="630">
        <v>340.06599999999997</v>
      </c>
    </row>
    <row r="456" spans="1:14" ht="14.4" customHeight="1" x14ac:dyDescent="0.3">
      <c r="A456" s="625" t="s">
        <v>525</v>
      </c>
      <c r="B456" s="626" t="s">
        <v>527</v>
      </c>
      <c r="C456" s="627" t="s">
        <v>547</v>
      </c>
      <c r="D456" s="628" t="s">
        <v>548</v>
      </c>
      <c r="E456" s="627" t="s">
        <v>528</v>
      </c>
      <c r="F456" s="628" t="s">
        <v>529</v>
      </c>
      <c r="G456" s="627" t="s">
        <v>1053</v>
      </c>
      <c r="H456" s="627" t="s">
        <v>1827</v>
      </c>
      <c r="I456" s="627" t="s">
        <v>1828</v>
      </c>
      <c r="J456" s="627" t="s">
        <v>1128</v>
      </c>
      <c r="K456" s="627" t="s">
        <v>1829</v>
      </c>
      <c r="L456" s="629">
        <v>43.150073733546748</v>
      </c>
      <c r="M456" s="629">
        <v>2</v>
      </c>
      <c r="N456" s="630">
        <v>86.300147467093495</v>
      </c>
    </row>
    <row r="457" spans="1:14" ht="14.4" customHeight="1" x14ac:dyDescent="0.3">
      <c r="A457" s="625" t="s">
        <v>525</v>
      </c>
      <c r="B457" s="626" t="s">
        <v>527</v>
      </c>
      <c r="C457" s="627" t="s">
        <v>547</v>
      </c>
      <c r="D457" s="628" t="s">
        <v>548</v>
      </c>
      <c r="E457" s="627" t="s">
        <v>528</v>
      </c>
      <c r="F457" s="628" t="s">
        <v>529</v>
      </c>
      <c r="G457" s="627" t="s">
        <v>1053</v>
      </c>
      <c r="H457" s="627" t="s">
        <v>1115</v>
      </c>
      <c r="I457" s="627" t="s">
        <v>1116</v>
      </c>
      <c r="J457" s="627" t="s">
        <v>1117</v>
      </c>
      <c r="K457" s="627" t="s">
        <v>1118</v>
      </c>
      <c r="L457" s="629">
        <v>47.136666666666663</v>
      </c>
      <c r="M457" s="629">
        <v>15</v>
      </c>
      <c r="N457" s="630">
        <v>707.05</v>
      </c>
    </row>
    <row r="458" spans="1:14" ht="14.4" customHeight="1" x14ac:dyDescent="0.3">
      <c r="A458" s="625" t="s">
        <v>525</v>
      </c>
      <c r="B458" s="626" t="s">
        <v>527</v>
      </c>
      <c r="C458" s="627" t="s">
        <v>547</v>
      </c>
      <c r="D458" s="628" t="s">
        <v>548</v>
      </c>
      <c r="E458" s="627" t="s">
        <v>528</v>
      </c>
      <c r="F458" s="628" t="s">
        <v>529</v>
      </c>
      <c r="G458" s="627" t="s">
        <v>1053</v>
      </c>
      <c r="H458" s="627" t="s">
        <v>1830</v>
      </c>
      <c r="I458" s="627" t="s">
        <v>1831</v>
      </c>
      <c r="J458" s="627" t="s">
        <v>1832</v>
      </c>
      <c r="K458" s="627" t="s">
        <v>1833</v>
      </c>
      <c r="L458" s="629">
        <v>98.07</v>
      </c>
      <c r="M458" s="629">
        <v>1</v>
      </c>
      <c r="N458" s="630">
        <v>98.07</v>
      </c>
    </row>
    <row r="459" spans="1:14" ht="14.4" customHeight="1" x14ac:dyDescent="0.3">
      <c r="A459" s="625" t="s">
        <v>525</v>
      </c>
      <c r="B459" s="626" t="s">
        <v>527</v>
      </c>
      <c r="C459" s="627" t="s">
        <v>547</v>
      </c>
      <c r="D459" s="628" t="s">
        <v>548</v>
      </c>
      <c r="E459" s="627" t="s">
        <v>528</v>
      </c>
      <c r="F459" s="628" t="s">
        <v>529</v>
      </c>
      <c r="G459" s="627" t="s">
        <v>1053</v>
      </c>
      <c r="H459" s="627" t="s">
        <v>1123</v>
      </c>
      <c r="I459" s="627" t="s">
        <v>1124</v>
      </c>
      <c r="J459" s="627" t="s">
        <v>1117</v>
      </c>
      <c r="K459" s="627" t="s">
        <v>1125</v>
      </c>
      <c r="L459" s="629">
        <v>71.174912821183909</v>
      </c>
      <c r="M459" s="629">
        <v>4</v>
      </c>
      <c r="N459" s="630">
        <v>284.69965128473564</v>
      </c>
    </row>
    <row r="460" spans="1:14" ht="14.4" customHeight="1" x14ac:dyDescent="0.3">
      <c r="A460" s="625" t="s">
        <v>525</v>
      </c>
      <c r="B460" s="626" t="s">
        <v>527</v>
      </c>
      <c r="C460" s="627" t="s">
        <v>547</v>
      </c>
      <c r="D460" s="628" t="s">
        <v>548</v>
      </c>
      <c r="E460" s="627" t="s">
        <v>528</v>
      </c>
      <c r="F460" s="628" t="s">
        <v>529</v>
      </c>
      <c r="G460" s="627" t="s">
        <v>1053</v>
      </c>
      <c r="H460" s="627" t="s">
        <v>1126</v>
      </c>
      <c r="I460" s="627" t="s">
        <v>1127</v>
      </c>
      <c r="J460" s="627" t="s">
        <v>1128</v>
      </c>
      <c r="K460" s="627" t="s">
        <v>718</v>
      </c>
      <c r="L460" s="629">
        <v>88.02</v>
      </c>
      <c r="M460" s="629">
        <v>1</v>
      </c>
      <c r="N460" s="630">
        <v>88.02</v>
      </c>
    </row>
    <row r="461" spans="1:14" ht="14.4" customHeight="1" x14ac:dyDescent="0.3">
      <c r="A461" s="625" t="s">
        <v>525</v>
      </c>
      <c r="B461" s="626" t="s">
        <v>527</v>
      </c>
      <c r="C461" s="627" t="s">
        <v>547</v>
      </c>
      <c r="D461" s="628" t="s">
        <v>548</v>
      </c>
      <c r="E461" s="627" t="s">
        <v>528</v>
      </c>
      <c r="F461" s="628" t="s">
        <v>529</v>
      </c>
      <c r="G461" s="627" t="s">
        <v>1053</v>
      </c>
      <c r="H461" s="627" t="s">
        <v>1129</v>
      </c>
      <c r="I461" s="627" t="s">
        <v>1130</v>
      </c>
      <c r="J461" s="627" t="s">
        <v>1131</v>
      </c>
      <c r="K461" s="627" t="s">
        <v>1132</v>
      </c>
      <c r="L461" s="629">
        <v>102.55</v>
      </c>
      <c r="M461" s="629">
        <v>2</v>
      </c>
      <c r="N461" s="630">
        <v>205.1</v>
      </c>
    </row>
    <row r="462" spans="1:14" ht="14.4" customHeight="1" x14ac:dyDescent="0.3">
      <c r="A462" s="625" t="s">
        <v>525</v>
      </c>
      <c r="B462" s="626" t="s">
        <v>527</v>
      </c>
      <c r="C462" s="627" t="s">
        <v>547</v>
      </c>
      <c r="D462" s="628" t="s">
        <v>548</v>
      </c>
      <c r="E462" s="627" t="s">
        <v>528</v>
      </c>
      <c r="F462" s="628" t="s">
        <v>529</v>
      </c>
      <c r="G462" s="627" t="s">
        <v>1053</v>
      </c>
      <c r="H462" s="627" t="s">
        <v>1834</v>
      </c>
      <c r="I462" s="627" t="s">
        <v>1835</v>
      </c>
      <c r="J462" s="627" t="s">
        <v>1836</v>
      </c>
      <c r="K462" s="627" t="s">
        <v>1766</v>
      </c>
      <c r="L462" s="629">
        <v>71.81</v>
      </c>
      <c r="M462" s="629">
        <v>1</v>
      </c>
      <c r="N462" s="630">
        <v>71.81</v>
      </c>
    </row>
    <row r="463" spans="1:14" ht="14.4" customHeight="1" x14ac:dyDescent="0.3">
      <c r="A463" s="625" t="s">
        <v>525</v>
      </c>
      <c r="B463" s="626" t="s">
        <v>527</v>
      </c>
      <c r="C463" s="627" t="s">
        <v>547</v>
      </c>
      <c r="D463" s="628" t="s">
        <v>548</v>
      </c>
      <c r="E463" s="627" t="s">
        <v>528</v>
      </c>
      <c r="F463" s="628" t="s">
        <v>529</v>
      </c>
      <c r="G463" s="627" t="s">
        <v>1053</v>
      </c>
      <c r="H463" s="627" t="s">
        <v>1837</v>
      </c>
      <c r="I463" s="627" t="s">
        <v>1838</v>
      </c>
      <c r="J463" s="627" t="s">
        <v>1839</v>
      </c>
      <c r="K463" s="627" t="s">
        <v>1064</v>
      </c>
      <c r="L463" s="629">
        <v>64.540000000000006</v>
      </c>
      <c r="M463" s="629">
        <v>1</v>
      </c>
      <c r="N463" s="630">
        <v>64.540000000000006</v>
      </c>
    </row>
    <row r="464" spans="1:14" ht="14.4" customHeight="1" x14ac:dyDescent="0.3">
      <c r="A464" s="625" t="s">
        <v>525</v>
      </c>
      <c r="B464" s="626" t="s">
        <v>527</v>
      </c>
      <c r="C464" s="627" t="s">
        <v>547</v>
      </c>
      <c r="D464" s="628" t="s">
        <v>548</v>
      </c>
      <c r="E464" s="627" t="s">
        <v>528</v>
      </c>
      <c r="F464" s="628" t="s">
        <v>529</v>
      </c>
      <c r="G464" s="627" t="s">
        <v>1053</v>
      </c>
      <c r="H464" s="627" t="s">
        <v>1840</v>
      </c>
      <c r="I464" s="627" t="s">
        <v>1841</v>
      </c>
      <c r="J464" s="627" t="s">
        <v>1842</v>
      </c>
      <c r="K464" s="627" t="s">
        <v>1843</v>
      </c>
      <c r="L464" s="629">
        <v>314.09893369418796</v>
      </c>
      <c r="M464" s="629">
        <v>2</v>
      </c>
      <c r="N464" s="630">
        <v>628.19786738837593</v>
      </c>
    </row>
    <row r="465" spans="1:14" ht="14.4" customHeight="1" x14ac:dyDescent="0.3">
      <c r="A465" s="625" t="s">
        <v>525</v>
      </c>
      <c r="B465" s="626" t="s">
        <v>527</v>
      </c>
      <c r="C465" s="627" t="s">
        <v>547</v>
      </c>
      <c r="D465" s="628" t="s">
        <v>548</v>
      </c>
      <c r="E465" s="627" t="s">
        <v>528</v>
      </c>
      <c r="F465" s="628" t="s">
        <v>529</v>
      </c>
      <c r="G465" s="627" t="s">
        <v>1053</v>
      </c>
      <c r="H465" s="627" t="s">
        <v>1844</v>
      </c>
      <c r="I465" s="627" t="s">
        <v>1845</v>
      </c>
      <c r="J465" s="627" t="s">
        <v>1846</v>
      </c>
      <c r="K465" s="627" t="s">
        <v>1847</v>
      </c>
      <c r="L465" s="629">
        <v>75.259882326743764</v>
      </c>
      <c r="M465" s="629">
        <v>3</v>
      </c>
      <c r="N465" s="630">
        <v>225.77964698023129</v>
      </c>
    </row>
    <row r="466" spans="1:14" ht="14.4" customHeight="1" x14ac:dyDescent="0.3">
      <c r="A466" s="625" t="s">
        <v>525</v>
      </c>
      <c r="B466" s="626" t="s">
        <v>527</v>
      </c>
      <c r="C466" s="627" t="s">
        <v>547</v>
      </c>
      <c r="D466" s="628" t="s">
        <v>548</v>
      </c>
      <c r="E466" s="627" t="s">
        <v>528</v>
      </c>
      <c r="F466" s="628" t="s">
        <v>529</v>
      </c>
      <c r="G466" s="627" t="s">
        <v>1053</v>
      </c>
      <c r="H466" s="627" t="s">
        <v>1137</v>
      </c>
      <c r="I466" s="627" t="s">
        <v>1138</v>
      </c>
      <c r="J466" s="627" t="s">
        <v>1067</v>
      </c>
      <c r="K466" s="627" t="s">
        <v>1139</v>
      </c>
      <c r="L466" s="629">
        <v>72.59</v>
      </c>
      <c r="M466" s="629">
        <v>2</v>
      </c>
      <c r="N466" s="630">
        <v>145.18</v>
      </c>
    </row>
    <row r="467" spans="1:14" ht="14.4" customHeight="1" x14ac:dyDescent="0.3">
      <c r="A467" s="625" t="s">
        <v>525</v>
      </c>
      <c r="B467" s="626" t="s">
        <v>527</v>
      </c>
      <c r="C467" s="627" t="s">
        <v>547</v>
      </c>
      <c r="D467" s="628" t="s">
        <v>548</v>
      </c>
      <c r="E467" s="627" t="s">
        <v>528</v>
      </c>
      <c r="F467" s="628" t="s">
        <v>529</v>
      </c>
      <c r="G467" s="627" t="s">
        <v>1053</v>
      </c>
      <c r="H467" s="627" t="s">
        <v>1848</v>
      </c>
      <c r="I467" s="627" t="s">
        <v>1849</v>
      </c>
      <c r="J467" s="627" t="s">
        <v>1850</v>
      </c>
      <c r="K467" s="627" t="s">
        <v>1851</v>
      </c>
      <c r="L467" s="629">
        <v>106.27986811346599</v>
      </c>
      <c r="M467" s="629">
        <v>1</v>
      </c>
      <c r="N467" s="630">
        <v>106.27986811346599</v>
      </c>
    </row>
    <row r="468" spans="1:14" ht="14.4" customHeight="1" x14ac:dyDescent="0.3">
      <c r="A468" s="625" t="s">
        <v>525</v>
      </c>
      <c r="B468" s="626" t="s">
        <v>527</v>
      </c>
      <c r="C468" s="627" t="s">
        <v>547</v>
      </c>
      <c r="D468" s="628" t="s">
        <v>548</v>
      </c>
      <c r="E468" s="627" t="s">
        <v>528</v>
      </c>
      <c r="F468" s="628" t="s">
        <v>529</v>
      </c>
      <c r="G468" s="627" t="s">
        <v>1053</v>
      </c>
      <c r="H468" s="627" t="s">
        <v>1140</v>
      </c>
      <c r="I468" s="627" t="s">
        <v>1141</v>
      </c>
      <c r="J468" s="627" t="s">
        <v>1142</v>
      </c>
      <c r="K468" s="627" t="s">
        <v>1143</v>
      </c>
      <c r="L468" s="629">
        <v>133.15</v>
      </c>
      <c r="M468" s="629">
        <v>1</v>
      </c>
      <c r="N468" s="630">
        <v>133.15</v>
      </c>
    </row>
    <row r="469" spans="1:14" ht="14.4" customHeight="1" x14ac:dyDescent="0.3">
      <c r="A469" s="625" t="s">
        <v>525</v>
      </c>
      <c r="B469" s="626" t="s">
        <v>527</v>
      </c>
      <c r="C469" s="627" t="s">
        <v>547</v>
      </c>
      <c r="D469" s="628" t="s">
        <v>548</v>
      </c>
      <c r="E469" s="627" t="s">
        <v>528</v>
      </c>
      <c r="F469" s="628" t="s">
        <v>529</v>
      </c>
      <c r="G469" s="627" t="s">
        <v>1053</v>
      </c>
      <c r="H469" s="627" t="s">
        <v>1852</v>
      </c>
      <c r="I469" s="627" t="s">
        <v>1853</v>
      </c>
      <c r="J469" s="627" t="s">
        <v>1854</v>
      </c>
      <c r="K469" s="627" t="s">
        <v>1855</v>
      </c>
      <c r="L469" s="629">
        <v>249.6</v>
      </c>
      <c r="M469" s="629">
        <v>1</v>
      </c>
      <c r="N469" s="630">
        <v>249.6</v>
      </c>
    </row>
    <row r="470" spans="1:14" ht="14.4" customHeight="1" x14ac:dyDescent="0.3">
      <c r="A470" s="625" t="s">
        <v>525</v>
      </c>
      <c r="B470" s="626" t="s">
        <v>527</v>
      </c>
      <c r="C470" s="627" t="s">
        <v>547</v>
      </c>
      <c r="D470" s="628" t="s">
        <v>548</v>
      </c>
      <c r="E470" s="627" t="s">
        <v>528</v>
      </c>
      <c r="F470" s="628" t="s">
        <v>529</v>
      </c>
      <c r="G470" s="627" t="s">
        <v>1053</v>
      </c>
      <c r="H470" s="627" t="s">
        <v>1152</v>
      </c>
      <c r="I470" s="627" t="s">
        <v>1153</v>
      </c>
      <c r="J470" s="627" t="s">
        <v>1154</v>
      </c>
      <c r="K470" s="627" t="s">
        <v>1155</v>
      </c>
      <c r="L470" s="629">
        <v>71.003275353130974</v>
      </c>
      <c r="M470" s="629">
        <v>12</v>
      </c>
      <c r="N470" s="630">
        <v>852.03930423757163</v>
      </c>
    </row>
    <row r="471" spans="1:14" ht="14.4" customHeight="1" x14ac:dyDescent="0.3">
      <c r="A471" s="625" t="s">
        <v>525</v>
      </c>
      <c r="B471" s="626" t="s">
        <v>527</v>
      </c>
      <c r="C471" s="627" t="s">
        <v>547</v>
      </c>
      <c r="D471" s="628" t="s">
        <v>548</v>
      </c>
      <c r="E471" s="627" t="s">
        <v>528</v>
      </c>
      <c r="F471" s="628" t="s">
        <v>529</v>
      </c>
      <c r="G471" s="627" t="s">
        <v>1053</v>
      </c>
      <c r="H471" s="627" t="s">
        <v>1156</v>
      </c>
      <c r="I471" s="627" t="s">
        <v>1157</v>
      </c>
      <c r="J471" s="627" t="s">
        <v>1158</v>
      </c>
      <c r="K471" s="627" t="s">
        <v>1159</v>
      </c>
      <c r="L471" s="629">
        <v>102.7</v>
      </c>
      <c r="M471" s="629">
        <v>1</v>
      </c>
      <c r="N471" s="630">
        <v>102.7</v>
      </c>
    </row>
    <row r="472" spans="1:14" ht="14.4" customHeight="1" x14ac:dyDescent="0.3">
      <c r="A472" s="625" t="s">
        <v>525</v>
      </c>
      <c r="B472" s="626" t="s">
        <v>527</v>
      </c>
      <c r="C472" s="627" t="s">
        <v>547</v>
      </c>
      <c r="D472" s="628" t="s">
        <v>548</v>
      </c>
      <c r="E472" s="627" t="s">
        <v>528</v>
      </c>
      <c r="F472" s="628" t="s">
        <v>529</v>
      </c>
      <c r="G472" s="627" t="s">
        <v>1053</v>
      </c>
      <c r="H472" s="627" t="s">
        <v>1856</v>
      </c>
      <c r="I472" s="627" t="s">
        <v>1857</v>
      </c>
      <c r="J472" s="627" t="s">
        <v>1858</v>
      </c>
      <c r="K472" s="627" t="s">
        <v>1859</v>
      </c>
      <c r="L472" s="629">
        <v>67.239999999999995</v>
      </c>
      <c r="M472" s="629">
        <v>1</v>
      </c>
      <c r="N472" s="630">
        <v>67.239999999999995</v>
      </c>
    </row>
    <row r="473" spans="1:14" ht="14.4" customHeight="1" x14ac:dyDescent="0.3">
      <c r="A473" s="625" t="s">
        <v>525</v>
      </c>
      <c r="B473" s="626" t="s">
        <v>527</v>
      </c>
      <c r="C473" s="627" t="s">
        <v>547</v>
      </c>
      <c r="D473" s="628" t="s">
        <v>548</v>
      </c>
      <c r="E473" s="627" t="s">
        <v>528</v>
      </c>
      <c r="F473" s="628" t="s">
        <v>529</v>
      </c>
      <c r="G473" s="627" t="s">
        <v>1053</v>
      </c>
      <c r="H473" s="627" t="s">
        <v>1160</v>
      </c>
      <c r="I473" s="627" t="s">
        <v>1161</v>
      </c>
      <c r="J473" s="627" t="s">
        <v>1162</v>
      </c>
      <c r="K473" s="627" t="s">
        <v>1163</v>
      </c>
      <c r="L473" s="629">
        <v>174.24000169659752</v>
      </c>
      <c r="M473" s="629">
        <v>2</v>
      </c>
      <c r="N473" s="630">
        <v>348.48000339319503</v>
      </c>
    </row>
    <row r="474" spans="1:14" ht="14.4" customHeight="1" x14ac:dyDescent="0.3">
      <c r="A474" s="625" t="s">
        <v>525</v>
      </c>
      <c r="B474" s="626" t="s">
        <v>527</v>
      </c>
      <c r="C474" s="627" t="s">
        <v>547</v>
      </c>
      <c r="D474" s="628" t="s">
        <v>548</v>
      </c>
      <c r="E474" s="627" t="s">
        <v>528</v>
      </c>
      <c r="F474" s="628" t="s">
        <v>529</v>
      </c>
      <c r="G474" s="627" t="s">
        <v>1053</v>
      </c>
      <c r="H474" s="627" t="s">
        <v>1860</v>
      </c>
      <c r="I474" s="627" t="s">
        <v>1861</v>
      </c>
      <c r="J474" s="627" t="s">
        <v>1862</v>
      </c>
      <c r="K474" s="627" t="s">
        <v>1863</v>
      </c>
      <c r="L474" s="629">
        <v>308.27750705143364</v>
      </c>
      <c r="M474" s="629">
        <v>5</v>
      </c>
      <c r="N474" s="630">
        <v>1541.3875352571681</v>
      </c>
    </row>
    <row r="475" spans="1:14" ht="14.4" customHeight="1" x14ac:dyDescent="0.3">
      <c r="A475" s="625" t="s">
        <v>525</v>
      </c>
      <c r="B475" s="626" t="s">
        <v>527</v>
      </c>
      <c r="C475" s="627" t="s">
        <v>547</v>
      </c>
      <c r="D475" s="628" t="s">
        <v>548</v>
      </c>
      <c r="E475" s="627" t="s">
        <v>528</v>
      </c>
      <c r="F475" s="628" t="s">
        <v>529</v>
      </c>
      <c r="G475" s="627" t="s">
        <v>1053</v>
      </c>
      <c r="H475" s="627" t="s">
        <v>1864</v>
      </c>
      <c r="I475" s="627" t="s">
        <v>1865</v>
      </c>
      <c r="J475" s="627" t="s">
        <v>1866</v>
      </c>
      <c r="K475" s="627" t="s">
        <v>1867</v>
      </c>
      <c r="L475" s="629">
        <v>573.41</v>
      </c>
      <c r="M475" s="629">
        <v>2</v>
      </c>
      <c r="N475" s="630">
        <v>1146.82</v>
      </c>
    </row>
    <row r="476" spans="1:14" ht="14.4" customHeight="1" x14ac:dyDescent="0.3">
      <c r="A476" s="625" t="s">
        <v>525</v>
      </c>
      <c r="B476" s="626" t="s">
        <v>527</v>
      </c>
      <c r="C476" s="627" t="s">
        <v>547</v>
      </c>
      <c r="D476" s="628" t="s">
        <v>548</v>
      </c>
      <c r="E476" s="627" t="s">
        <v>528</v>
      </c>
      <c r="F476" s="628" t="s">
        <v>529</v>
      </c>
      <c r="G476" s="627" t="s">
        <v>1053</v>
      </c>
      <c r="H476" s="627" t="s">
        <v>1868</v>
      </c>
      <c r="I476" s="627" t="s">
        <v>1869</v>
      </c>
      <c r="J476" s="627" t="s">
        <v>1128</v>
      </c>
      <c r="K476" s="627" t="s">
        <v>1870</v>
      </c>
      <c r="L476" s="629">
        <v>56.64</v>
      </c>
      <c r="M476" s="629">
        <v>4</v>
      </c>
      <c r="N476" s="630">
        <v>226.56</v>
      </c>
    </row>
    <row r="477" spans="1:14" ht="14.4" customHeight="1" x14ac:dyDescent="0.3">
      <c r="A477" s="625" t="s">
        <v>525</v>
      </c>
      <c r="B477" s="626" t="s">
        <v>527</v>
      </c>
      <c r="C477" s="627" t="s">
        <v>547</v>
      </c>
      <c r="D477" s="628" t="s">
        <v>548</v>
      </c>
      <c r="E477" s="627" t="s">
        <v>528</v>
      </c>
      <c r="F477" s="628" t="s">
        <v>529</v>
      </c>
      <c r="G477" s="627" t="s">
        <v>1053</v>
      </c>
      <c r="H477" s="627" t="s">
        <v>1871</v>
      </c>
      <c r="I477" s="627" t="s">
        <v>1872</v>
      </c>
      <c r="J477" s="627" t="s">
        <v>1873</v>
      </c>
      <c r="K477" s="627" t="s">
        <v>1874</v>
      </c>
      <c r="L477" s="629">
        <v>162.19983292596299</v>
      </c>
      <c r="M477" s="629">
        <v>2</v>
      </c>
      <c r="N477" s="630">
        <v>324.39966585192599</v>
      </c>
    </row>
    <row r="478" spans="1:14" ht="14.4" customHeight="1" x14ac:dyDescent="0.3">
      <c r="A478" s="625" t="s">
        <v>525</v>
      </c>
      <c r="B478" s="626" t="s">
        <v>527</v>
      </c>
      <c r="C478" s="627" t="s">
        <v>547</v>
      </c>
      <c r="D478" s="628" t="s">
        <v>548</v>
      </c>
      <c r="E478" s="627" t="s">
        <v>528</v>
      </c>
      <c r="F478" s="628" t="s">
        <v>529</v>
      </c>
      <c r="G478" s="627" t="s">
        <v>1053</v>
      </c>
      <c r="H478" s="627" t="s">
        <v>1875</v>
      </c>
      <c r="I478" s="627" t="s">
        <v>1876</v>
      </c>
      <c r="J478" s="627" t="s">
        <v>1877</v>
      </c>
      <c r="K478" s="627" t="s">
        <v>1697</v>
      </c>
      <c r="L478" s="629">
        <v>29.53</v>
      </c>
      <c r="M478" s="629">
        <v>1</v>
      </c>
      <c r="N478" s="630">
        <v>29.53</v>
      </c>
    </row>
    <row r="479" spans="1:14" ht="14.4" customHeight="1" x14ac:dyDescent="0.3">
      <c r="A479" s="625" t="s">
        <v>525</v>
      </c>
      <c r="B479" s="626" t="s">
        <v>527</v>
      </c>
      <c r="C479" s="627" t="s">
        <v>547</v>
      </c>
      <c r="D479" s="628" t="s">
        <v>548</v>
      </c>
      <c r="E479" s="627" t="s">
        <v>528</v>
      </c>
      <c r="F479" s="628" t="s">
        <v>529</v>
      </c>
      <c r="G479" s="627" t="s">
        <v>1053</v>
      </c>
      <c r="H479" s="627" t="s">
        <v>1179</v>
      </c>
      <c r="I479" s="627" t="s">
        <v>1180</v>
      </c>
      <c r="J479" s="627" t="s">
        <v>1181</v>
      </c>
      <c r="K479" s="627" t="s">
        <v>1182</v>
      </c>
      <c r="L479" s="629">
        <v>188.55</v>
      </c>
      <c r="M479" s="629">
        <v>1</v>
      </c>
      <c r="N479" s="630">
        <v>188.55</v>
      </c>
    </row>
    <row r="480" spans="1:14" ht="14.4" customHeight="1" x14ac:dyDescent="0.3">
      <c r="A480" s="625" t="s">
        <v>525</v>
      </c>
      <c r="B480" s="626" t="s">
        <v>527</v>
      </c>
      <c r="C480" s="627" t="s">
        <v>547</v>
      </c>
      <c r="D480" s="628" t="s">
        <v>548</v>
      </c>
      <c r="E480" s="627" t="s">
        <v>528</v>
      </c>
      <c r="F480" s="628" t="s">
        <v>529</v>
      </c>
      <c r="G480" s="627" t="s">
        <v>1053</v>
      </c>
      <c r="H480" s="627" t="s">
        <v>1878</v>
      </c>
      <c r="I480" s="627" t="s">
        <v>1879</v>
      </c>
      <c r="J480" s="627" t="s">
        <v>1880</v>
      </c>
      <c r="K480" s="627" t="s">
        <v>1881</v>
      </c>
      <c r="L480" s="629">
        <v>373.56995365335899</v>
      </c>
      <c r="M480" s="629">
        <v>1</v>
      </c>
      <c r="N480" s="630">
        <v>373.56995365335899</v>
      </c>
    </row>
    <row r="481" spans="1:14" ht="14.4" customHeight="1" x14ac:dyDescent="0.3">
      <c r="A481" s="625" t="s">
        <v>525</v>
      </c>
      <c r="B481" s="626" t="s">
        <v>527</v>
      </c>
      <c r="C481" s="627" t="s">
        <v>547</v>
      </c>
      <c r="D481" s="628" t="s">
        <v>548</v>
      </c>
      <c r="E481" s="627" t="s">
        <v>528</v>
      </c>
      <c r="F481" s="628" t="s">
        <v>529</v>
      </c>
      <c r="G481" s="627" t="s">
        <v>1053</v>
      </c>
      <c r="H481" s="627" t="s">
        <v>1183</v>
      </c>
      <c r="I481" s="627" t="s">
        <v>1184</v>
      </c>
      <c r="J481" s="627" t="s">
        <v>1185</v>
      </c>
      <c r="K481" s="627" t="s">
        <v>1186</v>
      </c>
      <c r="L481" s="629">
        <v>83.819298456207505</v>
      </c>
      <c r="M481" s="629">
        <v>1</v>
      </c>
      <c r="N481" s="630">
        <v>83.819298456207505</v>
      </c>
    </row>
    <row r="482" spans="1:14" ht="14.4" customHeight="1" x14ac:dyDescent="0.3">
      <c r="A482" s="625" t="s">
        <v>525</v>
      </c>
      <c r="B482" s="626" t="s">
        <v>527</v>
      </c>
      <c r="C482" s="627" t="s">
        <v>547</v>
      </c>
      <c r="D482" s="628" t="s">
        <v>548</v>
      </c>
      <c r="E482" s="627" t="s">
        <v>528</v>
      </c>
      <c r="F482" s="628" t="s">
        <v>529</v>
      </c>
      <c r="G482" s="627" t="s">
        <v>1053</v>
      </c>
      <c r="H482" s="627" t="s">
        <v>1882</v>
      </c>
      <c r="I482" s="627" t="s">
        <v>1883</v>
      </c>
      <c r="J482" s="627" t="s">
        <v>1884</v>
      </c>
      <c r="K482" s="627" t="s">
        <v>1885</v>
      </c>
      <c r="L482" s="629">
        <v>116.25</v>
      </c>
      <c r="M482" s="629">
        <v>1</v>
      </c>
      <c r="N482" s="630">
        <v>116.25</v>
      </c>
    </row>
    <row r="483" spans="1:14" ht="14.4" customHeight="1" x14ac:dyDescent="0.3">
      <c r="A483" s="625" t="s">
        <v>525</v>
      </c>
      <c r="B483" s="626" t="s">
        <v>527</v>
      </c>
      <c r="C483" s="627" t="s">
        <v>547</v>
      </c>
      <c r="D483" s="628" t="s">
        <v>548</v>
      </c>
      <c r="E483" s="627" t="s">
        <v>528</v>
      </c>
      <c r="F483" s="628" t="s">
        <v>529</v>
      </c>
      <c r="G483" s="627" t="s">
        <v>1053</v>
      </c>
      <c r="H483" s="627" t="s">
        <v>1886</v>
      </c>
      <c r="I483" s="627" t="s">
        <v>1887</v>
      </c>
      <c r="J483" s="627" t="s">
        <v>1888</v>
      </c>
      <c r="K483" s="627" t="s">
        <v>1889</v>
      </c>
      <c r="L483" s="629">
        <v>383.25</v>
      </c>
      <c r="M483" s="629">
        <v>1</v>
      </c>
      <c r="N483" s="630">
        <v>383.25</v>
      </c>
    </row>
    <row r="484" spans="1:14" ht="14.4" customHeight="1" x14ac:dyDescent="0.3">
      <c r="A484" s="625" t="s">
        <v>525</v>
      </c>
      <c r="B484" s="626" t="s">
        <v>527</v>
      </c>
      <c r="C484" s="627" t="s">
        <v>547</v>
      </c>
      <c r="D484" s="628" t="s">
        <v>548</v>
      </c>
      <c r="E484" s="627" t="s">
        <v>538</v>
      </c>
      <c r="F484" s="628" t="s">
        <v>539</v>
      </c>
      <c r="G484" s="627"/>
      <c r="H484" s="627" t="s">
        <v>1890</v>
      </c>
      <c r="I484" s="627" t="s">
        <v>1891</v>
      </c>
      <c r="J484" s="627" t="s">
        <v>1892</v>
      </c>
      <c r="K484" s="627" t="s">
        <v>1893</v>
      </c>
      <c r="L484" s="629">
        <v>32.420000000000009</v>
      </c>
      <c r="M484" s="629">
        <v>179</v>
      </c>
      <c r="N484" s="630">
        <v>5803.1800000000012</v>
      </c>
    </row>
    <row r="485" spans="1:14" ht="14.4" customHeight="1" x14ac:dyDescent="0.3">
      <c r="A485" s="625" t="s">
        <v>525</v>
      </c>
      <c r="B485" s="626" t="s">
        <v>527</v>
      </c>
      <c r="C485" s="627" t="s">
        <v>547</v>
      </c>
      <c r="D485" s="628" t="s">
        <v>548</v>
      </c>
      <c r="E485" s="627" t="s">
        <v>538</v>
      </c>
      <c r="F485" s="628" t="s">
        <v>539</v>
      </c>
      <c r="G485" s="627" t="s">
        <v>570</v>
      </c>
      <c r="H485" s="627" t="s">
        <v>1191</v>
      </c>
      <c r="I485" s="627" t="s">
        <v>1192</v>
      </c>
      <c r="J485" s="627" t="s">
        <v>1193</v>
      </c>
      <c r="K485" s="627" t="s">
        <v>1194</v>
      </c>
      <c r="L485" s="629">
        <v>37.987010415932218</v>
      </c>
      <c r="M485" s="629">
        <v>7</v>
      </c>
      <c r="N485" s="630">
        <v>265.90907291152553</v>
      </c>
    </row>
    <row r="486" spans="1:14" ht="14.4" customHeight="1" x14ac:dyDescent="0.3">
      <c r="A486" s="625" t="s">
        <v>525</v>
      </c>
      <c r="B486" s="626" t="s">
        <v>527</v>
      </c>
      <c r="C486" s="627" t="s">
        <v>547</v>
      </c>
      <c r="D486" s="628" t="s">
        <v>548</v>
      </c>
      <c r="E486" s="627" t="s">
        <v>538</v>
      </c>
      <c r="F486" s="628" t="s">
        <v>539</v>
      </c>
      <c r="G486" s="627" t="s">
        <v>570</v>
      </c>
      <c r="H486" s="627" t="s">
        <v>1195</v>
      </c>
      <c r="I486" s="627" t="s">
        <v>1196</v>
      </c>
      <c r="J486" s="627" t="s">
        <v>1197</v>
      </c>
      <c r="K486" s="627" t="s">
        <v>603</v>
      </c>
      <c r="L486" s="629">
        <v>63.072882074363797</v>
      </c>
      <c r="M486" s="629">
        <v>7</v>
      </c>
      <c r="N486" s="630">
        <v>441.51017452054657</v>
      </c>
    </row>
    <row r="487" spans="1:14" ht="14.4" customHeight="1" x14ac:dyDescent="0.3">
      <c r="A487" s="625" t="s">
        <v>525</v>
      </c>
      <c r="B487" s="626" t="s">
        <v>527</v>
      </c>
      <c r="C487" s="627" t="s">
        <v>547</v>
      </c>
      <c r="D487" s="628" t="s">
        <v>548</v>
      </c>
      <c r="E487" s="627" t="s">
        <v>538</v>
      </c>
      <c r="F487" s="628" t="s">
        <v>539</v>
      </c>
      <c r="G487" s="627" t="s">
        <v>570</v>
      </c>
      <c r="H487" s="627" t="s">
        <v>1894</v>
      </c>
      <c r="I487" s="627" t="s">
        <v>1895</v>
      </c>
      <c r="J487" s="627" t="s">
        <v>1896</v>
      </c>
      <c r="K487" s="627" t="s">
        <v>1205</v>
      </c>
      <c r="L487" s="629">
        <v>25.358356350324431</v>
      </c>
      <c r="M487" s="629">
        <v>3</v>
      </c>
      <c r="N487" s="630">
        <v>76.075069050973298</v>
      </c>
    </row>
    <row r="488" spans="1:14" ht="14.4" customHeight="1" x14ac:dyDescent="0.3">
      <c r="A488" s="625" t="s">
        <v>525</v>
      </c>
      <c r="B488" s="626" t="s">
        <v>527</v>
      </c>
      <c r="C488" s="627" t="s">
        <v>547</v>
      </c>
      <c r="D488" s="628" t="s">
        <v>548</v>
      </c>
      <c r="E488" s="627" t="s">
        <v>538</v>
      </c>
      <c r="F488" s="628" t="s">
        <v>539</v>
      </c>
      <c r="G488" s="627" t="s">
        <v>570</v>
      </c>
      <c r="H488" s="627" t="s">
        <v>1202</v>
      </c>
      <c r="I488" s="627" t="s">
        <v>1203</v>
      </c>
      <c r="J488" s="627" t="s">
        <v>1204</v>
      </c>
      <c r="K488" s="627" t="s">
        <v>1205</v>
      </c>
      <c r="L488" s="629">
        <v>33.409670155596373</v>
      </c>
      <c r="M488" s="629">
        <v>8</v>
      </c>
      <c r="N488" s="630">
        <v>267.27736124477099</v>
      </c>
    </row>
    <row r="489" spans="1:14" ht="14.4" customHeight="1" x14ac:dyDescent="0.3">
      <c r="A489" s="625" t="s">
        <v>525</v>
      </c>
      <c r="B489" s="626" t="s">
        <v>527</v>
      </c>
      <c r="C489" s="627" t="s">
        <v>547</v>
      </c>
      <c r="D489" s="628" t="s">
        <v>548</v>
      </c>
      <c r="E489" s="627" t="s">
        <v>538</v>
      </c>
      <c r="F489" s="628" t="s">
        <v>539</v>
      </c>
      <c r="G489" s="627" t="s">
        <v>570</v>
      </c>
      <c r="H489" s="627" t="s">
        <v>1206</v>
      </c>
      <c r="I489" s="627" t="s">
        <v>1207</v>
      </c>
      <c r="J489" s="627" t="s">
        <v>1208</v>
      </c>
      <c r="K489" s="627" t="s">
        <v>1209</v>
      </c>
      <c r="L489" s="629">
        <v>184.4</v>
      </c>
      <c r="M489" s="629">
        <v>3</v>
      </c>
      <c r="N489" s="630">
        <v>553.20000000000005</v>
      </c>
    </row>
    <row r="490" spans="1:14" ht="14.4" customHeight="1" x14ac:dyDescent="0.3">
      <c r="A490" s="625" t="s">
        <v>525</v>
      </c>
      <c r="B490" s="626" t="s">
        <v>527</v>
      </c>
      <c r="C490" s="627" t="s">
        <v>547</v>
      </c>
      <c r="D490" s="628" t="s">
        <v>548</v>
      </c>
      <c r="E490" s="627" t="s">
        <v>538</v>
      </c>
      <c r="F490" s="628" t="s">
        <v>539</v>
      </c>
      <c r="G490" s="627" t="s">
        <v>570</v>
      </c>
      <c r="H490" s="627" t="s">
        <v>1897</v>
      </c>
      <c r="I490" s="627" t="s">
        <v>1898</v>
      </c>
      <c r="J490" s="627" t="s">
        <v>1899</v>
      </c>
      <c r="K490" s="627" t="s">
        <v>1900</v>
      </c>
      <c r="L490" s="629">
        <v>37.590027319144077</v>
      </c>
      <c r="M490" s="629">
        <v>96</v>
      </c>
      <c r="N490" s="630">
        <v>3608.6426226378312</v>
      </c>
    </row>
    <row r="491" spans="1:14" ht="14.4" customHeight="1" x14ac:dyDescent="0.3">
      <c r="A491" s="625" t="s">
        <v>525</v>
      </c>
      <c r="B491" s="626" t="s">
        <v>527</v>
      </c>
      <c r="C491" s="627" t="s">
        <v>547</v>
      </c>
      <c r="D491" s="628" t="s">
        <v>548</v>
      </c>
      <c r="E491" s="627" t="s">
        <v>538</v>
      </c>
      <c r="F491" s="628" t="s">
        <v>539</v>
      </c>
      <c r="G491" s="627" t="s">
        <v>570</v>
      </c>
      <c r="H491" s="627" t="s">
        <v>1210</v>
      </c>
      <c r="I491" s="627" t="s">
        <v>1211</v>
      </c>
      <c r="J491" s="627" t="s">
        <v>1212</v>
      </c>
      <c r="K491" s="627" t="s">
        <v>1213</v>
      </c>
      <c r="L491" s="629">
        <v>838.86861767230891</v>
      </c>
      <c r="M491" s="629">
        <v>2</v>
      </c>
      <c r="N491" s="630">
        <v>1677.7372353446178</v>
      </c>
    </row>
    <row r="492" spans="1:14" ht="14.4" customHeight="1" x14ac:dyDescent="0.3">
      <c r="A492" s="625" t="s">
        <v>525</v>
      </c>
      <c r="B492" s="626" t="s">
        <v>527</v>
      </c>
      <c r="C492" s="627" t="s">
        <v>547</v>
      </c>
      <c r="D492" s="628" t="s">
        <v>548</v>
      </c>
      <c r="E492" s="627" t="s">
        <v>538</v>
      </c>
      <c r="F492" s="628" t="s">
        <v>539</v>
      </c>
      <c r="G492" s="627" t="s">
        <v>570</v>
      </c>
      <c r="H492" s="627" t="s">
        <v>1214</v>
      </c>
      <c r="I492" s="627" t="s">
        <v>1215</v>
      </c>
      <c r="J492" s="627" t="s">
        <v>1216</v>
      </c>
      <c r="K492" s="627" t="s">
        <v>1217</v>
      </c>
      <c r="L492" s="629">
        <v>30.76</v>
      </c>
      <c r="M492" s="629">
        <v>12</v>
      </c>
      <c r="N492" s="630">
        <v>369.12</v>
      </c>
    </row>
    <row r="493" spans="1:14" ht="14.4" customHeight="1" x14ac:dyDescent="0.3">
      <c r="A493" s="625" t="s">
        <v>525</v>
      </c>
      <c r="B493" s="626" t="s">
        <v>527</v>
      </c>
      <c r="C493" s="627" t="s">
        <v>547</v>
      </c>
      <c r="D493" s="628" t="s">
        <v>548</v>
      </c>
      <c r="E493" s="627" t="s">
        <v>538</v>
      </c>
      <c r="F493" s="628" t="s">
        <v>539</v>
      </c>
      <c r="G493" s="627" t="s">
        <v>570</v>
      </c>
      <c r="H493" s="627" t="s">
        <v>1901</v>
      </c>
      <c r="I493" s="627" t="s">
        <v>1902</v>
      </c>
      <c r="J493" s="627" t="s">
        <v>1903</v>
      </c>
      <c r="K493" s="627" t="s">
        <v>1904</v>
      </c>
      <c r="L493" s="629">
        <v>52.72</v>
      </c>
      <c r="M493" s="629">
        <v>1</v>
      </c>
      <c r="N493" s="630">
        <v>52.72</v>
      </c>
    </row>
    <row r="494" spans="1:14" ht="14.4" customHeight="1" x14ac:dyDescent="0.3">
      <c r="A494" s="625" t="s">
        <v>525</v>
      </c>
      <c r="B494" s="626" t="s">
        <v>527</v>
      </c>
      <c r="C494" s="627" t="s">
        <v>547</v>
      </c>
      <c r="D494" s="628" t="s">
        <v>548</v>
      </c>
      <c r="E494" s="627" t="s">
        <v>538</v>
      </c>
      <c r="F494" s="628" t="s">
        <v>539</v>
      </c>
      <c r="G494" s="627" t="s">
        <v>570</v>
      </c>
      <c r="H494" s="627" t="s">
        <v>1905</v>
      </c>
      <c r="I494" s="627" t="s">
        <v>1906</v>
      </c>
      <c r="J494" s="627" t="s">
        <v>1907</v>
      </c>
      <c r="K494" s="627"/>
      <c r="L494" s="629">
        <v>76.58</v>
      </c>
      <c r="M494" s="629">
        <v>1</v>
      </c>
      <c r="N494" s="630">
        <v>76.58</v>
      </c>
    </row>
    <row r="495" spans="1:14" ht="14.4" customHeight="1" x14ac:dyDescent="0.3">
      <c r="A495" s="625" t="s">
        <v>525</v>
      </c>
      <c r="B495" s="626" t="s">
        <v>527</v>
      </c>
      <c r="C495" s="627" t="s">
        <v>547</v>
      </c>
      <c r="D495" s="628" t="s">
        <v>548</v>
      </c>
      <c r="E495" s="627" t="s">
        <v>538</v>
      </c>
      <c r="F495" s="628" t="s">
        <v>539</v>
      </c>
      <c r="G495" s="627" t="s">
        <v>1053</v>
      </c>
      <c r="H495" s="627" t="s">
        <v>1224</v>
      </c>
      <c r="I495" s="627" t="s">
        <v>1225</v>
      </c>
      <c r="J495" s="627" t="s">
        <v>1226</v>
      </c>
      <c r="K495" s="627" t="s">
        <v>1227</v>
      </c>
      <c r="L495" s="629">
        <v>298.77949744895102</v>
      </c>
      <c r="M495" s="629">
        <v>1</v>
      </c>
      <c r="N495" s="630">
        <v>298.77949744895102</v>
      </c>
    </row>
    <row r="496" spans="1:14" ht="14.4" customHeight="1" x14ac:dyDescent="0.3">
      <c r="A496" s="625" t="s">
        <v>525</v>
      </c>
      <c r="B496" s="626" t="s">
        <v>527</v>
      </c>
      <c r="C496" s="627" t="s">
        <v>547</v>
      </c>
      <c r="D496" s="628" t="s">
        <v>548</v>
      </c>
      <c r="E496" s="627" t="s">
        <v>538</v>
      </c>
      <c r="F496" s="628" t="s">
        <v>539</v>
      </c>
      <c r="G496" s="627" t="s">
        <v>1053</v>
      </c>
      <c r="H496" s="627" t="s">
        <v>1228</v>
      </c>
      <c r="I496" s="627" t="s">
        <v>1229</v>
      </c>
      <c r="J496" s="627" t="s">
        <v>1230</v>
      </c>
      <c r="K496" s="627" t="s">
        <v>1231</v>
      </c>
      <c r="L496" s="629">
        <v>89.395484483806101</v>
      </c>
      <c r="M496" s="629">
        <v>40</v>
      </c>
      <c r="N496" s="630">
        <v>3575.8193793522441</v>
      </c>
    </row>
    <row r="497" spans="1:14" ht="14.4" customHeight="1" x14ac:dyDescent="0.3">
      <c r="A497" s="625" t="s">
        <v>525</v>
      </c>
      <c r="B497" s="626" t="s">
        <v>527</v>
      </c>
      <c r="C497" s="627" t="s">
        <v>547</v>
      </c>
      <c r="D497" s="628" t="s">
        <v>548</v>
      </c>
      <c r="E497" s="627" t="s">
        <v>538</v>
      </c>
      <c r="F497" s="628" t="s">
        <v>539</v>
      </c>
      <c r="G497" s="627" t="s">
        <v>1053</v>
      </c>
      <c r="H497" s="627" t="s">
        <v>1235</v>
      </c>
      <c r="I497" s="627" t="s">
        <v>1236</v>
      </c>
      <c r="J497" s="627" t="s">
        <v>1237</v>
      </c>
      <c r="K497" s="627" t="s">
        <v>1238</v>
      </c>
      <c r="L497" s="629">
        <v>238.12488712822125</v>
      </c>
      <c r="M497" s="629">
        <v>4</v>
      </c>
      <c r="N497" s="630">
        <v>952.49954851288499</v>
      </c>
    </row>
    <row r="498" spans="1:14" ht="14.4" customHeight="1" x14ac:dyDescent="0.3">
      <c r="A498" s="625" t="s">
        <v>525</v>
      </c>
      <c r="B498" s="626" t="s">
        <v>527</v>
      </c>
      <c r="C498" s="627" t="s">
        <v>547</v>
      </c>
      <c r="D498" s="628" t="s">
        <v>548</v>
      </c>
      <c r="E498" s="627" t="s">
        <v>538</v>
      </c>
      <c r="F498" s="628" t="s">
        <v>539</v>
      </c>
      <c r="G498" s="627" t="s">
        <v>1053</v>
      </c>
      <c r="H498" s="627" t="s">
        <v>1242</v>
      </c>
      <c r="I498" s="627" t="s">
        <v>1243</v>
      </c>
      <c r="J498" s="627" t="s">
        <v>1244</v>
      </c>
      <c r="K498" s="627" t="s">
        <v>1245</v>
      </c>
      <c r="L498" s="629">
        <v>303.231999999999</v>
      </c>
      <c r="M498" s="629">
        <v>1</v>
      </c>
      <c r="N498" s="630">
        <v>303.231999999999</v>
      </c>
    </row>
    <row r="499" spans="1:14" ht="14.4" customHeight="1" x14ac:dyDescent="0.3">
      <c r="A499" s="625" t="s">
        <v>525</v>
      </c>
      <c r="B499" s="626" t="s">
        <v>527</v>
      </c>
      <c r="C499" s="627" t="s">
        <v>547</v>
      </c>
      <c r="D499" s="628" t="s">
        <v>548</v>
      </c>
      <c r="E499" s="627" t="s">
        <v>538</v>
      </c>
      <c r="F499" s="628" t="s">
        <v>539</v>
      </c>
      <c r="G499" s="627" t="s">
        <v>1053</v>
      </c>
      <c r="H499" s="627" t="s">
        <v>1246</v>
      </c>
      <c r="I499" s="627" t="s">
        <v>1247</v>
      </c>
      <c r="J499" s="627" t="s">
        <v>1248</v>
      </c>
      <c r="K499" s="627" t="s">
        <v>1249</v>
      </c>
      <c r="L499" s="629">
        <v>74.699970649084491</v>
      </c>
      <c r="M499" s="629">
        <v>30</v>
      </c>
      <c r="N499" s="630">
        <v>2240.9991194725349</v>
      </c>
    </row>
    <row r="500" spans="1:14" ht="14.4" customHeight="1" x14ac:dyDescent="0.3">
      <c r="A500" s="625" t="s">
        <v>525</v>
      </c>
      <c r="B500" s="626" t="s">
        <v>527</v>
      </c>
      <c r="C500" s="627" t="s">
        <v>547</v>
      </c>
      <c r="D500" s="628" t="s">
        <v>548</v>
      </c>
      <c r="E500" s="627" t="s">
        <v>538</v>
      </c>
      <c r="F500" s="628" t="s">
        <v>539</v>
      </c>
      <c r="G500" s="627" t="s">
        <v>1053</v>
      </c>
      <c r="H500" s="627" t="s">
        <v>1250</v>
      </c>
      <c r="I500" s="627" t="s">
        <v>1251</v>
      </c>
      <c r="J500" s="627" t="s">
        <v>1252</v>
      </c>
      <c r="K500" s="627" t="s">
        <v>1253</v>
      </c>
      <c r="L500" s="629">
        <v>227.59</v>
      </c>
      <c r="M500" s="629">
        <v>1</v>
      </c>
      <c r="N500" s="630">
        <v>227.59</v>
      </c>
    </row>
    <row r="501" spans="1:14" ht="14.4" customHeight="1" x14ac:dyDescent="0.3">
      <c r="A501" s="625" t="s">
        <v>525</v>
      </c>
      <c r="B501" s="626" t="s">
        <v>527</v>
      </c>
      <c r="C501" s="627" t="s">
        <v>547</v>
      </c>
      <c r="D501" s="628" t="s">
        <v>548</v>
      </c>
      <c r="E501" s="627" t="s">
        <v>538</v>
      </c>
      <c r="F501" s="628" t="s">
        <v>539</v>
      </c>
      <c r="G501" s="627" t="s">
        <v>1053</v>
      </c>
      <c r="H501" s="627" t="s">
        <v>1254</v>
      </c>
      <c r="I501" s="627" t="s">
        <v>1255</v>
      </c>
      <c r="J501" s="627" t="s">
        <v>1256</v>
      </c>
      <c r="K501" s="627" t="s">
        <v>1257</v>
      </c>
      <c r="L501" s="629">
        <v>75.271945393740765</v>
      </c>
      <c r="M501" s="629">
        <v>508</v>
      </c>
      <c r="N501" s="630">
        <v>38238.148260020309</v>
      </c>
    </row>
    <row r="502" spans="1:14" ht="14.4" customHeight="1" x14ac:dyDescent="0.3">
      <c r="A502" s="625" t="s">
        <v>525</v>
      </c>
      <c r="B502" s="626" t="s">
        <v>527</v>
      </c>
      <c r="C502" s="627" t="s">
        <v>547</v>
      </c>
      <c r="D502" s="628" t="s">
        <v>548</v>
      </c>
      <c r="E502" s="627" t="s">
        <v>538</v>
      </c>
      <c r="F502" s="628" t="s">
        <v>539</v>
      </c>
      <c r="G502" s="627" t="s">
        <v>1053</v>
      </c>
      <c r="H502" s="627" t="s">
        <v>1258</v>
      </c>
      <c r="I502" s="627" t="s">
        <v>1259</v>
      </c>
      <c r="J502" s="627" t="s">
        <v>1260</v>
      </c>
      <c r="K502" s="627" t="s">
        <v>1261</v>
      </c>
      <c r="L502" s="629">
        <v>275.95481476653748</v>
      </c>
      <c r="M502" s="629">
        <v>2</v>
      </c>
      <c r="N502" s="630">
        <v>551.90962953307496</v>
      </c>
    </row>
    <row r="503" spans="1:14" ht="14.4" customHeight="1" x14ac:dyDescent="0.3">
      <c r="A503" s="625" t="s">
        <v>525</v>
      </c>
      <c r="B503" s="626" t="s">
        <v>527</v>
      </c>
      <c r="C503" s="627" t="s">
        <v>547</v>
      </c>
      <c r="D503" s="628" t="s">
        <v>548</v>
      </c>
      <c r="E503" s="627" t="s">
        <v>538</v>
      </c>
      <c r="F503" s="628" t="s">
        <v>539</v>
      </c>
      <c r="G503" s="627" t="s">
        <v>1053</v>
      </c>
      <c r="H503" s="627" t="s">
        <v>1266</v>
      </c>
      <c r="I503" s="627" t="s">
        <v>1267</v>
      </c>
      <c r="J503" s="627" t="s">
        <v>1260</v>
      </c>
      <c r="K503" s="627" t="s">
        <v>1268</v>
      </c>
      <c r="L503" s="629">
        <v>250.57</v>
      </c>
      <c r="M503" s="629">
        <v>1</v>
      </c>
      <c r="N503" s="630">
        <v>250.57</v>
      </c>
    </row>
    <row r="504" spans="1:14" ht="14.4" customHeight="1" x14ac:dyDescent="0.3">
      <c r="A504" s="625" t="s">
        <v>525</v>
      </c>
      <c r="B504" s="626" t="s">
        <v>527</v>
      </c>
      <c r="C504" s="627" t="s">
        <v>547</v>
      </c>
      <c r="D504" s="628" t="s">
        <v>548</v>
      </c>
      <c r="E504" s="627" t="s">
        <v>538</v>
      </c>
      <c r="F504" s="628" t="s">
        <v>539</v>
      </c>
      <c r="G504" s="627" t="s">
        <v>1053</v>
      </c>
      <c r="H504" s="627" t="s">
        <v>1273</v>
      </c>
      <c r="I504" s="627" t="s">
        <v>1274</v>
      </c>
      <c r="J504" s="627" t="s">
        <v>1230</v>
      </c>
      <c r="K504" s="627" t="s">
        <v>1275</v>
      </c>
      <c r="L504" s="629">
        <v>74.001052573709529</v>
      </c>
      <c r="M504" s="629">
        <v>8</v>
      </c>
      <c r="N504" s="630">
        <v>592.00842058967623</v>
      </c>
    </row>
    <row r="505" spans="1:14" ht="14.4" customHeight="1" x14ac:dyDescent="0.3">
      <c r="A505" s="625" t="s">
        <v>525</v>
      </c>
      <c r="B505" s="626" t="s">
        <v>527</v>
      </c>
      <c r="C505" s="627" t="s">
        <v>547</v>
      </c>
      <c r="D505" s="628" t="s">
        <v>548</v>
      </c>
      <c r="E505" s="627" t="s">
        <v>540</v>
      </c>
      <c r="F505" s="628" t="s">
        <v>541</v>
      </c>
      <c r="G505" s="627" t="s">
        <v>570</v>
      </c>
      <c r="H505" s="627" t="s">
        <v>1908</v>
      </c>
      <c r="I505" s="627" t="s">
        <v>1909</v>
      </c>
      <c r="J505" s="627" t="s">
        <v>1910</v>
      </c>
      <c r="K505" s="627" t="s">
        <v>1911</v>
      </c>
      <c r="L505" s="629">
        <v>89.03</v>
      </c>
      <c r="M505" s="629">
        <v>1</v>
      </c>
      <c r="N505" s="630">
        <v>89.03</v>
      </c>
    </row>
    <row r="506" spans="1:14" ht="14.4" customHeight="1" x14ac:dyDescent="0.3">
      <c r="A506" s="625" t="s">
        <v>525</v>
      </c>
      <c r="B506" s="626" t="s">
        <v>527</v>
      </c>
      <c r="C506" s="627" t="s">
        <v>547</v>
      </c>
      <c r="D506" s="628" t="s">
        <v>548</v>
      </c>
      <c r="E506" s="627" t="s">
        <v>540</v>
      </c>
      <c r="F506" s="628" t="s">
        <v>541</v>
      </c>
      <c r="G506" s="627" t="s">
        <v>1053</v>
      </c>
      <c r="H506" s="627" t="s">
        <v>1912</v>
      </c>
      <c r="I506" s="627" t="s">
        <v>1913</v>
      </c>
      <c r="J506" s="627" t="s">
        <v>1914</v>
      </c>
      <c r="K506" s="627" t="s">
        <v>1915</v>
      </c>
      <c r="L506" s="629">
        <v>454.68</v>
      </c>
      <c r="M506" s="629">
        <v>1</v>
      </c>
      <c r="N506" s="630">
        <v>454.68</v>
      </c>
    </row>
    <row r="507" spans="1:14" ht="14.4" customHeight="1" x14ac:dyDescent="0.3">
      <c r="A507" s="625" t="s">
        <v>525</v>
      </c>
      <c r="B507" s="626" t="s">
        <v>527</v>
      </c>
      <c r="C507" s="627" t="s">
        <v>549</v>
      </c>
      <c r="D507" s="628" t="s">
        <v>550</v>
      </c>
      <c r="E507" s="627" t="s">
        <v>528</v>
      </c>
      <c r="F507" s="628" t="s">
        <v>529</v>
      </c>
      <c r="G507" s="627" t="s">
        <v>570</v>
      </c>
      <c r="H507" s="627" t="s">
        <v>681</v>
      </c>
      <c r="I507" s="627" t="s">
        <v>682</v>
      </c>
      <c r="J507" s="627" t="s">
        <v>633</v>
      </c>
      <c r="K507" s="627" t="s">
        <v>683</v>
      </c>
      <c r="L507" s="629">
        <v>22.77</v>
      </c>
      <c r="M507" s="629">
        <v>1</v>
      </c>
      <c r="N507" s="630">
        <v>22.77</v>
      </c>
    </row>
    <row r="508" spans="1:14" ht="14.4" customHeight="1" x14ac:dyDescent="0.3">
      <c r="A508" s="625" t="s">
        <v>525</v>
      </c>
      <c r="B508" s="626" t="s">
        <v>527</v>
      </c>
      <c r="C508" s="627" t="s">
        <v>549</v>
      </c>
      <c r="D508" s="628" t="s">
        <v>550</v>
      </c>
      <c r="E508" s="627" t="s">
        <v>528</v>
      </c>
      <c r="F508" s="628" t="s">
        <v>529</v>
      </c>
      <c r="G508" s="627" t="s">
        <v>570</v>
      </c>
      <c r="H508" s="627" t="s">
        <v>1916</v>
      </c>
      <c r="I508" s="627" t="s">
        <v>1917</v>
      </c>
      <c r="J508" s="627" t="s">
        <v>1918</v>
      </c>
      <c r="K508" s="627" t="s">
        <v>1919</v>
      </c>
      <c r="L508" s="629">
        <v>88.73</v>
      </c>
      <c r="M508" s="629">
        <v>2</v>
      </c>
      <c r="N508" s="630">
        <v>177.46</v>
      </c>
    </row>
    <row r="509" spans="1:14" ht="14.4" customHeight="1" x14ac:dyDescent="0.3">
      <c r="A509" s="625" t="s">
        <v>525</v>
      </c>
      <c r="B509" s="626" t="s">
        <v>527</v>
      </c>
      <c r="C509" s="627" t="s">
        <v>549</v>
      </c>
      <c r="D509" s="628" t="s">
        <v>550</v>
      </c>
      <c r="E509" s="627" t="s">
        <v>528</v>
      </c>
      <c r="F509" s="628" t="s">
        <v>529</v>
      </c>
      <c r="G509" s="627" t="s">
        <v>570</v>
      </c>
      <c r="H509" s="627" t="s">
        <v>878</v>
      </c>
      <c r="I509" s="627" t="s">
        <v>879</v>
      </c>
      <c r="J509" s="627" t="s">
        <v>880</v>
      </c>
      <c r="K509" s="627" t="s">
        <v>881</v>
      </c>
      <c r="L509" s="629">
        <v>63.51</v>
      </c>
      <c r="M509" s="629">
        <v>1</v>
      </c>
      <c r="N509" s="630">
        <v>63.51</v>
      </c>
    </row>
    <row r="510" spans="1:14" ht="14.4" customHeight="1" x14ac:dyDescent="0.3">
      <c r="A510" s="625" t="s">
        <v>525</v>
      </c>
      <c r="B510" s="626" t="s">
        <v>527</v>
      </c>
      <c r="C510" s="627" t="s">
        <v>549</v>
      </c>
      <c r="D510" s="628" t="s">
        <v>550</v>
      </c>
      <c r="E510" s="627" t="s">
        <v>528</v>
      </c>
      <c r="F510" s="628" t="s">
        <v>529</v>
      </c>
      <c r="G510" s="627" t="s">
        <v>570</v>
      </c>
      <c r="H510" s="627" t="s">
        <v>907</v>
      </c>
      <c r="I510" s="627" t="s">
        <v>908</v>
      </c>
      <c r="J510" s="627" t="s">
        <v>909</v>
      </c>
      <c r="K510" s="627" t="s">
        <v>910</v>
      </c>
      <c r="L510" s="629">
        <v>49.700000389862701</v>
      </c>
      <c r="M510" s="629">
        <v>2</v>
      </c>
      <c r="N510" s="630">
        <v>99.400000779725403</v>
      </c>
    </row>
    <row r="511" spans="1:14" ht="14.4" customHeight="1" x14ac:dyDescent="0.3">
      <c r="A511" s="625" t="s">
        <v>525</v>
      </c>
      <c r="B511" s="626" t="s">
        <v>527</v>
      </c>
      <c r="C511" s="627" t="s">
        <v>549</v>
      </c>
      <c r="D511" s="628" t="s">
        <v>550</v>
      </c>
      <c r="E511" s="627" t="s">
        <v>528</v>
      </c>
      <c r="F511" s="628" t="s">
        <v>529</v>
      </c>
      <c r="G511" s="627" t="s">
        <v>570</v>
      </c>
      <c r="H511" s="627" t="s">
        <v>1640</v>
      </c>
      <c r="I511" s="627" t="s">
        <v>1641</v>
      </c>
      <c r="J511" s="627" t="s">
        <v>1642</v>
      </c>
      <c r="K511" s="627" t="s">
        <v>1643</v>
      </c>
      <c r="L511" s="629">
        <v>216.38138934848399</v>
      </c>
      <c r="M511" s="629">
        <v>4</v>
      </c>
      <c r="N511" s="630">
        <v>865.52555739393597</v>
      </c>
    </row>
    <row r="512" spans="1:14" ht="14.4" customHeight="1" x14ac:dyDescent="0.3">
      <c r="A512" s="625" t="s">
        <v>525</v>
      </c>
      <c r="B512" s="626" t="s">
        <v>527</v>
      </c>
      <c r="C512" s="627" t="s">
        <v>549</v>
      </c>
      <c r="D512" s="628" t="s">
        <v>550</v>
      </c>
      <c r="E512" s="627" t="s">
        <v>528</v>
      </c>
      <c r="F512" s="628" t="s">
        <v>529</v>
      </c>
      <c r="G512" s="627" t="s">
        <v>570</v>
      </c>
      <c r="H512" s="627" t="s">
        <v>1667</v>
      </c>
      <c r="I512" s="627" t="s">
        <v>1668</v>
      </c>
      <c r="J512" s="627" t="s">
        <v>1669</v>
      </c>
      <c r="K512" s="627" t="s">
        <v>1670</v>
      </c>
      <c r="L512" s="629">
        <v>292.07944729302699</v>
      </c>
      <c r="M512" s="629">
        <v>1</v>
      </c>
      <c r="N512" s="630">
        <v>292.07944729302699</v>
      </c>
    </row>
    <row r="513" spans="1:14" ht="14.4" customHeight="1" x14ac:dyDescent="0.3">
      <c r="A513" s="625" t="s">
        <v>525</v>
      </c>
      <c r="B513" s="626" t="s">
        <v>527</v>
      </c>
      <c r="C513" s="627" t="s">
        <v>549</v>
      </c>
      <c r="D513" s="628" t="s">
        <v>550</v>
      </c>
      <c r="E513" s="627" t="s">
        <v>528</v>
      </c>
      <c r="F513" s="628" t="s">
        <v>529</v>
      </c>
      <c r="G513" s="627" t="s">
        <v>570</v>
      </c>
      <c r="H513" s="627" t="s">
        <v>1671</v>
      </c>
      <c r="I513" s="627" t="s">
        <v>748</v>
      </c>
      <c r="J513" s="627" t="s">
        <v>1672</v>
      </c>
      <c r="K513" s="627" t="s">
        <v>1673</v>
      </c>
      <c r="L513" s="629">
        <v>34.764863979291398</v>
      </c>
      <c r="M513" s="629">
        <v>2</v>
      </c>
      <c r="N513" s="630">
        <v>69.529727958582797</v>
      </c>
    </row>
    <row r="514" spans="1:14" ht="14.4" customHeight="1" x14ac:dyDescent="0.3">
      <c r="A514" s="625" t="s">
        <v>525</v>
      </c>
      <c r="B514" s="626" t="s">
        <v>527</v>
      </c>
      <c r="C514" s="627" t="s">
        <v>549</v>
      </c>
      <c r="D514" s="628" t="s">
        <v>550</v>
      </c>
      <c r="E514" s="627" t="s">
        <v>528</v>
      </c>
      <c r="F514" s="628" t="s">
        <v>529</v>
      </c>
      <c r="G514" s="627" t="s">
        <v>570</v>
      </c>
      <c r="H514" s="627" t="s">
        <v>1767</v>
      </c>
      <c r="I514" s="627" t="s">
        <v>748</v>
      </c>
      <c r="J514" s="627" t="s">
        <v>1768</v>
      </c>
      <c r="K514" s="627"/>
      <c r="L514" s="629">
        <v>75.3200507577275</v>
      </c>
      <c r="M514" s="629">
        <v>1</v>
      </c>
      <c r="N514" s="630">
        <v>75.3200507577275</v>
      </c>
    </row>
    <row r="515" spans="1:14" ht="14.4" customHeight="1" x14ac:dyDescent="0.3">
      <c r="A515" s="625" t="s">
        <v>525</v>
      </c>
      <c r="B515" s="626" t="s">
        <v>527</v>
      </c>
      <c r="C515" s="627" t="s">
        <v>549</v>
      </c>
      <c r="D515" s="628" t="s">
        <v>550</v>
      </c>
      <c r="E515" s="627" t="s">
        <v>528</v>
      </c>
      <c r="F515" s="628" t="s">
        <v>529</v>
      </c>
      <c r="G515" s="627" t="s">
        <v>1053</v>
      </c>
      <c r="H515" s="627" t="s">
        <v>1144</v>
      </c>
      <c r="I515" s="627" t="s">
        <v>1145</v>
      </c>
      <c r="J515" s="627" t="s">
        <v>1146</v>
      </c>
      <c r="K515" s="627" t="s">
        <v>1147</v>
      </c>
      <c r="L515" s="629">
        <v>88.21</v>
      </c>
      <c r="M515" s="629">
        <v>1</v>
      </c>
      <c r="N515" s="630">
        <v>88.21</v>
      </c>
    </row>
    <row r="516" spans="1:14" ht="14.4" customHeight="1" x14ac:dyDescent="0.3">
      <c r="A516" s="625" t="s">
        <v>525</v>
      </c>
      <c r="B516" s="626" t="s">
        <v>527</v>
      </c>
      <c r="C516" s="627" t="s">
        <v>551</v>
      </c>
      <c r="D516" s="628" t="s">
        <v>552</v>
      </c>
      <c r="E516" s="627" t="s">
        <v>528</v>
      </c>
      <c r="F516" s="628" t="s">
        <v>529</v>
      </c>
      <c r="G516" s="627"/>
      <c r="H516" s="627" t="s">
        <v>555</v>
      </c>
      <c r="I516" s="627" t="s">
        <v>556</v>
      </c>
      <c r="J516" s="627" t="s">
        <v>557</v>
      </c>
      <c r="K516" s="627" t="s">
        <v>558</v>
      </c>
      <c r="L516" s="629">
        <v>61.691408834908621</v>
      </c>
      <c r="M516" s="629">
        <v>6</v>
      </c>
      <c r="N516" s="630">
        <v>370.14845300945171</v>
      </c>
    </row>
    <row r="517" spans="1:14" ht="14.4" customHeight="1" x14ac:dyDescent="0.3">
      <c r="A517" s="625" t="s">
        <v>525</v>
      </c>
      <c r="B517" s="626" t="s">
        <v>527</v>
      </c>
      <c r="C517" s="627" t="s">
        <v>551</v>
      </c>
      <c r="D517" s="628" t="s">
        <v>552</v>
      </c>
      <c r="E517" s="627" t="s">
        <v>528</v>
      </c>
      <c r="F517" s="628" t="s">
        <v>529</v>
      </c>
      <c r="G517" s="627"/>
      <c r="H517" s="627" t="s">
        <v>1276</v>
      </c>
      <c r="I517" s="627" t="s">
        <v>1277</v>
      </c>
      <c r="J517" s="627" t="s">
        <v>1278</v>
      </c>
      <c r="K517" s="627" t="s">
        <v>1279</v>
      </c>
      <c r="L517" s="629">
        <v>47.829879745908002</v>
      </c>
      <c r="M517" s="629">
        <v>1</v>
      </c>
      <c r="N517" s="630">
        <v>47.829879745908002</v>
      </c>
    </row>
    <row r="518" spans="1:14" ht="14.4" customHeight="1" x14ac:dyDescent="0.3">
      <c r="A518" s="625" t="s">
        <v>525</v>
      </c>
      <c r="B518" s="626" t="s">
        <v>527</v>
      </c>
      <c r="C518" s="627" t="s">
        <v>551</v>
      </c>
      <c r="D518" s="628" t="s">
        <v>552</v>
      </c>
      <c r="E518" s="627" t="s">
        <v>528</v>
      </c>
      <c r="F518" s="628" t="s">
        <v>529</v>
      </c>
      <c r="G518" s="627"/>
      <c r="H518" s="627" t="s">
        <v>567</v>
      </c>
      <c r="I518" s="627" t="s">
        <v>568</v>
      </c>
      <c r="J518" s="627" t="s">
        <v>569</v>
      </c>
      <c r="K518" s="627"/>
      <c r="L518" s="629">
        <v>79.22079737838115</v>
      </c>
      <c r="M518" s="629">
        <v>821</v>
      </c>
      <c r="N518" s="630">
        <v>65040.27464765092</v>
      </c>
    </row>
    <row r="519" spans="1:14" ht="14.4" customHeight="1" x14ac:dyDescent="0.3">
      <c r="A519" s="625" t="s">
        <v>525</v>
      </c>
      <c r="B519" s="626" t="s">
        <v>527</v>
      </c>
      <c r="C519" s="627" t="s">
        <v>551</v>
      </c>
      <c r="D519" s="628" t="s">
        <v>552</v>
      </c>
      <c r="E519" s="627" t="s">
        <v>528</v>
      </c>
      <c r="F519" s="628" t="s">
        <v>529</v>
      </c>
      <c r="G519" s="627"/>
      <c r="H519" s="627" t="s">
        <v>1920</v>
      </c>
      <c r="I519" s="627" t="s">
        <v>1921</v>
      </c>
      <c r="J519" s="627" t="s">
        <v>1922</v>
      </c>
      <c r="K519" s="627" t="s">
        <v>1295</v>
      </c>
      <c r="L519" s="629">
        <v>54.839999007256701</v>
      </c>
      <c r="M519" s="629">
        <v>1</v>
      </c>
      <c r="N519" s="630">
        <v>54.839999007256701</v>
      </c>
    </row>
    <row r="520" spans="1:14" ht="14.4" customHeight="1" x14ac:dyDescent="0.3">
      <c r="A520" s="625" t="s">
        <v>525</v>
      </c>
      <c r="B520" s="626" t="s">
        <v>527</v>
      </c>
      <c r="C520" s="627" t="s">
        <v>551</v>
      </c>
      <c r="D520" s="628" t="s">
        <v>552</v>
      </c>
      <c r="E520" s="627" t="s">
        <v>528</v>
      </c>
      <c r="F520" s="628" t="s">
        <v>529</v>
      </c>
      <c r="G520" s="627"/>
      <c r="H520" s="627" t="s">
        <v>1923</v>
      </c>
      <c r="I520" s="627" t="s">
        <v>1924</v>
      </c>
      <c r="J520" s="627" t="s">
        <v>1925</v>
      </c>
      <c r="K520" s="627" t="s">
        <v>1926</v>
      </c>
      <c r="L520" s="629">
        <v>107.9</v>
      </c>
      <c r="M520" s="629">
        <v>1</v>
      </c>
      <c r="N520" s="630">
        <v>107.9</v>
      </c>
    </row>
    <row r="521" spans="1:14" ht="14.4" customHeight="1" x14ac:dyDescent="0.3">
      <c r="A521" s="625" t="s">
        <v>525</v>
      </c>
      <c r="B521" s="626" t="s">
        <v>527</v>
      </c>
      <c r="C521" s="627" t="s">
        <v>551</v>
      </c>
      <c r="D521" s="628" t="s">
        <v>552</v>
      </c>
      <c r="E521" s="627" t="s">
        <v>528</v>
      </c>
      <c r="F521" s="628" t="s">
        <v>529</v>
      </c>
      <c r="G521" s="627"/>
      <c r="H521" s="627" t="s">
        <v>1927</v>
      </c>
      <c r="I521" s="627" t="s">
        <v>1928</v>
      </c>
      <c r="J521" s="627" t="s">
        <v>1929</v>
      </c>
      <c r="K521" s="627" t="s">
        <v>1930</v>
      </c>
      <c r="L521" s="629">
        <v>174.41</v>
      </c>
      <c r="M521" s="629">
        <v>2</v>
      </c>
      <c r="N521" s="630">
        <v>348.82</v>
      </c>
    </row>
    <row r="522" spans="1:14" ht="14.4" customHeight="1" x14ac:dyDescent="0.3">
      <c r="A522" s="625" t="s">
        <v>525</v>
      </c>
      <c r="B522" s="626" t="s">
        <v>527</v>
      </c>
      <c r="C522" s="627" t="s">
        <v>551</v>
      </c>
      <c r="D522" s="628" t="s">
        <v>552</v>
      </c>
      <c r="E522" s="627" t="s">
        <v>528</v>
      </c>
      <c r="F522" s="628" t="s">
        <v>529</v>
      </c>
      <c r="G522" s="627"/>
      <c r="H522" s="627" t="s">
        <v>1315</v>
      </c>
      <c r="I522" s="627" t="s">
        <v>1316</v>
      </c>
      <c r="J522" s="627" t="s">
        <v>1317</v>
      </c>
      <c r="K522" s="627" t="s">
        <v>1064</v>
      </c>
      <c r="L522" s="629">
        <v>46.51</v>
      </c>
      <c r="M522" s="629">
        <v>1</v>
      </c>
      <c r="N522" s="630">
        <v>46.51</v>
      </c>
    </row>
    <row r="523" spans="1:14" ht="14.4" customHeight="1" x14ac:dyDescent="0.3">
      <c r="A523" s="625" t="s">
        <v>525</v>
      </c>
      <c r="B523" s="626" t="s">
        <v>527</v>
      </c>
      <c r="C523" s="627" t="s">
        <v>551</v>
      </c>
      <c r="D523" s="628" t="s">
        <v>552</v>
      </c>
      <c r="E523" s="627" t="s">
        <v>528</v>
      </c>
      <c r="F523" s="628" t="s">
        <v>529</v>
      </c>
      <c r="G523" s="627"/>
      <c r="H523" s="627" t="s">
        <v>1931</v>
      </c>
      <c r="I523" s="627" t="s">
        <v>1932</v>
      </c>
      <c r="J523" s="627" t="s">
        <v>1933</v>
      </c>
      <c r="K523" s="627" t="s">
        <v>1336</v>
      </c>
      <c r="L523" s="629">
        <v>48.97</v>
      </c>
      <c r="M523" s="629">
        <v>1</v>
      </c>
      <c r="N523" s="630">
        <v>48.97</v>
      </c>
    </row>
    <row r="524" spans="1:14" ht="14.4" customHeight="1" x14ac:dyDescent="0.3">
      <c r="A524" s="625" t="s">
        <v>525</v>
      </c>
      <c r="B524" s="626" t="s">
        <v>527</v>
      </c>
      <c r="C524" s="627" t="s">
        <v>551</v>
      </c>
      <c r="D524" s="628" t="s">
        <v>552</v>
      </c>
      <c r="E524" s="627" t="s">
        <v>528</v>
      </c>
      <c r="F524" s="628" t="s">
        <v>529</v>
      </c>
      <c r="G524" s="627"/>
      <c r="H524" s="627" t="s">
        <v>1934</v>
      </c>
      <c r="I524" s="627" t="s">
        <v>1935</v>
      </c>
      <c r="J524" s="627" t="s">
        <v>1936</v>
      </c>
      <c r="K524" s="627" t="s">
        <v>1937</v>
      </c>
      <c r="L524" s="629">
        <v>141.19</v>
      </c>
      <c r="M524" s="629">
        <v>1</v>
      </c>
      <c r="N524" s="630">
        <v>141.19</v>
      </c>
    </row>
    <row r="525" spans="1:14" ht="14.4" customHeight="1" x14ac:dyDescent="0.3">
      <c r="A525" s="625" t="s">
        <v>525</v>
      </c>
      <c r="B525" s="626" t="s">
        <v>527</v>
      </c>
      <c r="C525" s="627" t="s">
        <v>551</v>
      </c>
      <c r="D525" s="628" t="s">
        <v>552</v>
      </c>
      <c r="E525" s="627" t="s">
        <v>528</v>
      </c>
      <c r="F525" s="628" t="s">
        <v>529</v>
      </c>
      <c r="G525" s="627"/>
      <c r="H525" s="627" t="s">
        <v>1326</v>
      </c>
      <c r="I525" s="627" t="s">
        <v>1327</v>
      </c>
      <c r="J525" s="627" t="s">
        <v>1328</v>
      </c>
      <c r="K525" s="627" t="s">
        <v>1329</v>
      </c>
      <c r="L525" s="629">
        <v>101.33</v>
      </c>
      <c r="M525" s="629">
        <v>1</v>
      </c>
      <c r="N525" s="630">
        <v>101.33</v>
      </c>
    </row>
    <row r="526" spans="1:14" ht="14.4" customHeight="1" x14ac:dyDescent="0.3">
      <c r="A526" s="625" t="s">
        <v>525</v>
      </c>
      <c r="B526" s="626" t="s">
        <v>527</v>
      </c>
      <c r="C526" s="627" t="s">
        <v>551</v>
      </c>
      <c r="D526" s="628" t="s">
        <v>552</v>
      </c>
      <c r="E526" s="627" t="s">
        <v>528</v>
      </c>
      <c r="F526" s="628" t="s">
        <v>529</v>
      </c>
      <c r="G526" s="627"/>
      <c r="H526" s="627" t="s">
        <v>1938</v>
      </c>
      <c r="I526" s="627" t="s">
        <v>1939</v>
      </c>
      <c r="J526" s="627" t="s">
        <v>1940</v>
      </c>
      <c r="K526" s="627" t="s">
        <v>1941</v>
      </c>
      <c r="L526" s="629">
        <v>26.11</v>
      </c>
      <c r="M526" s="629">
        <v>1</v>
      </c>
      <c r="N526" s="630">
        <v>26.11</v>
      </c>
    </row>
    <row r="527" spans="1:14" ht="14.4" customHeight="1" x14ac:dyDescent="0.3">
      <c r="A527" s="625" t="s">
        <v>525</v>
      </c>
      <c r="B527" s="626" t="s">
        <v>527</v>
      </c>
      <c r="C527" s="627" t="s">
        <v>551</v>
      </c>
      <c r="D527" s="628" t="s">
        <v>552</v>
      </c>
      <c r="E527" s="627" t="s">
        <v>528</v>
      </c>
      <c r="F527" s="628" t="s">
        <v>529</v>
      </c>
      <c r="G527" s="627"/>
      <c r="H527" s="627" t="s">
        <v>1942</v>
      </c>
      <c r="I527" s="627" t="s">
        <v>1943</v>
      </c>
      <c r="J527" s="627" t="s">
        <v>1944</v>
      </c>
      <c r="K527" s="627" t="s">
        <v>1945</v>
      </c>
      <c r="L527" s="629">
        <v>3959.44</v>
      </c>
      <c r="M527" s="629">
        <v>1</v>
      </c>
      <c r="N527" s="630">
        <v>3959.44</v>
      </c>
    </row>
    <row r="528" spans="1:14" ht="14.4" customHeight="1" x14ac:dyDescent="0.3">
      <c r="A528" s="625" t="s">
        <v>525</v>
      </c>
      <c r="B528" s="626" t="s">
        <v>527</v>
      </c>
      <c r="C528" s="627" t="s">
        <v>551</v>
      </c>
      <c r="D528" s="628" t="s">
        <v>552</v>
      </c>
      <c r="E528" s="627" t="s">
        <v>528</v>
      </c>
      <c r="F528" s="628" t="s">
        <v>529</v>
      </c>
      <c r="G528" s="627"/>
      <c r="H528" s="627" t="s">
        <v>1946</v>
      </c>
      <c r="I528" s="627" t="s">
        <v>1947</v>
      </c>
      <c r="J528" s="627" t="s">
        <v>1948</v>
      </c>
      <c r="K528" s="627" t="s">
        <v>1949</v>
      </c>
      <c r="L528" s="629">
        <v>111.58</v>
      </c>
      <c r="M528" s="629">
        <v>1</v>
      </c>
      <c r="N528" s="630">
        <v>111.58</v>
      </c>
    </row>
    <row r="529" spans="1:14" ht="14.4" customHeight="1" x14ac:dyDescent="0.3">
      <c r="A529" s="625" t="s">
        <v>525</v>
      </c>
      <c r="B529" s="626" t="s">
        <v>527</v>
      </c>
      <c r="C529" s="627" t="s">
        <v>551</v>
      </c>
      <c r="D529" s="628" t="s">
        <v>552</v>
      </c>
      <c r="E529" s="627" t="s">
        <v>528</v>
      </c>
      <c r="F529" s="628" t="s">
        <v>529</v>
      </c>
      <c r="G529" s="627"/>
      <c r="H529" s="627" t="s">
        <v>1950</v>
      </c>
      <c r="I529" s="627" t="s">
        <v>1951</v>
      </c>
      <c r="J529" s="627" t="s">
        <v>1952</v>
      </c>
      <c r="K529" s="627" t="s">
        <v>1953</v>
      </c>
      <c r="L529" s="629">
        <v>100.489867257309</v>
      </c>
      <c r="M529" s="629">
        <v>1</v>
      </c>
      <c r="N529" s="630">
        <v>100.489867257309</v>
      </c>
    </row>
    <row r="530" spans="1:14" ht="14.4" customHeight="1" x14ac:dyDescent="0.3">
      <c r="A530" s="625" t="s">
        <v>525</v>
      </c>
      <c r="B530" s="626" t="s">
        <v>527</v>
      </c>
      <c r="C530" s="627" t="s">
        <v>551</v>
      </c>
      <c r="D530" s="628" t="s">
        <v>552</v>
      </c>
      <c r="E530" s="627" t="s">
        <v>528</v>
      </c>
      <c r="F530" s="628" t="s">
        <v>529</v>
      </c>
      <c r="G530" s="627"/>
      <c r="H530" s="627" t="s">
        <v>1954</v>
      </c>
      <c r="I530" s="627" t="s">
        <v>1955</v>
      </c>
      <c r="J530" s="627" t="s">
        <v>1956</v>
      </c>
      <c r="K530" s="627" t="s">
        <v>1957</v>
      </c>
      <c r="L530" s="629">
        <v>282.957999999999</v>
      </c>
      <c r="M530" s="629">
        <v>5</v>
      </c>
      <c r="N530" s="630">
        <v>1414.789999999995</v>
      </c>
    </row>
    <row r="531" spans="1:14" ht="14.4" customHeight="1" x14ac:dyDescent="0.3">
      <c r="A531" s="625" t="s">
        <v>525</v>
      </c>
      <c r="B531" s="626" t="s">
        <v>527</v>
      </c>
      <c r="C531" s="627" t="s">
        <v>551</v>
      </c>
      <c r="D531" s="628" t="s">
        <v>552</v>
      </c>
      <c r="E531" s="627" t="s">
        <v>528</v>
      </c>
      <c r="F531" s="628" t="s">
        <v>529</v>
      </c>
      <c r="G531" s="627"/>
      <c r="H531" s="627" t="s">
        <v>1958</v>
      </c>
      <c r="I531" s="627" t="s">
        <v>1959</v>
      </c>
      <c r="J531" s="627" t="s">
        <v>1960</v>
      </c>
      <c r="K531" s="627" t="s">
        <v>1136</v>
      </c>
      <c r="L531" s="629">
        <v>71.3</v>
      </c>
      <c r="M531" s="629">
        <v>1</v>
      </c>
      <c r="N531" s="630">
        <v>71.3</v>
      </c>
    </row>
    <row r="532" spans="1:14" ht="14.4" customHeight="1" x14ac:dyDescent="0.3">
      <c r="A532" s="625" t="s">
        <v>525</v>
      </c>
      <c r="B532" s="626" t="s">
        <v>527</v>
      </c>
      <c r="C532" s="627" t="s">
        <v>551</v>
      </c>
      <c r="D532" s="628" t="s">
        <v>552</v>
      </c>
      <c r="E532" s="627" t="s">
        <v>528</v>
      </c>
      <c r="F532" s="628" t="s">
        <v>529</v>
      </c>
      <c r="G532" s="627"/>
      <c r="H532" s="627" t="s">
        <v>1961</v>
      </c>
      <c r="I532" s="627" t="s">
        <v>1961</v>
      </c>
      <c r="J532" s="627" t="s">
        <v>1962</v>
      </c>
      <c r="K532" s="627" t="s">
        <v>838</v>
      </c>
      <c r="L532" s="629">
        <v>223.89</v>
      </c>
      <c r="M532" s="629">
        <v>1</v>
      </c>
      <c r="N532" s="630">
        <v>223.89</v>
      </c>
    </row>
    <row r="533" spans="1:14" ht="14.4" customHeight="1" x14ac:dyDescent="0.3">
      <c r="A533" s="625" t="s">
        <v>525</v>
      </c>
      <c r="B533" s="626" t="s">
        <v>527</v>
      </c>
      <c r="C533" s="627" t="s">
        <v>551</v>
      </c>
      <c r="D533" s="628" t="s">
        <v>552</v>
      </c>
      <c r="E533" s="627" t="s">
        <v>528</v>
      </c>
      <c r="F533" s="628" t="s">
        <v>529</v>
      </c>
      <c r="G533" s="627"/>
      <c r="H533" s="627" t="s">
        <v>1963</v>
      </c>
      <c r="I533" s="627" t="s">
        <v>1963</v>
      </c>
      <c r="J533" s="627" t="s">
        <v>1964</v>
      </c>
      <c r="K533" s="627" t="s">
        <v>1965</v>
      </c>
      <c r="L533" s="629">
        <v>518.37300000000005</v>
      </c>
      <c r="M533" s="629">
        <v>1</v>
      </c>
      <c r="N533" s="630">
        <v>518.37300000000005</v>
      </c>
    </row>
    <row r="534" spans="1:14" ht="14.4" customHeight="1" x14ac:dyDescent="0.3">
      <c r="A534" s="625" t="s">
        <v>525</v>
      </c>
      <c r="B534" s="626" t="s">
        <v>527</v>
      </c>
      <c r="C534" s="627" t="s">
        <v>551</v>
      </c>
      <c r="D534" s="628" t="s">
        <v>552</v>
      </c>
      <c r="E534" s="627" t="s">
        <v>528</v>
      </c>
      <c r="F534" s="628" t="s">
        <v>529</v>
      </c>
      <c r="G534" s="627" t="s">
        <v>570</v>
      </c>
      <c r="H534" s="627" t="s">
        <v>571</v>
      </c>
      <c r="I534" s="627" t="s">
        <v>571</v>
      </c>
      <c r="J534" s="627" t="s">
        <v>572</v>
      </c>
      <c r="K534" s="627" t="s">
        <v>573</v>
      </c>
      <c r="L534" s="629">
        <v>257.35666608472724</v>
      </c>
      <c r="M534" s="629">
        <v>179</v>
      </c>
      <c r="N534" s="630">
        <v>46066.843229166174</v>
      </c>
    </row>
    <row r="535" spans="1:14" ht="14.4" customHeight="1" x14ac:dyDescent="0.3">
      <c r="A535" s="625" t="s">
        <v>525</v>
      </c>
      <c r="B535" s="626" t="s">
        <v>527</v>
      </c>
      <c r="C535" s="627" t="s">
        <v>551</v>
      </c>
      <c r="D535" s="628" t="s">
        <v>552</v>
      </c>
      <c r="E535" s="627" t="s">
        <v>528</v>
      </c>
      <c r="F535" s="628" t="s">
        <v>529</v>
      </c>
      <c r="G535" s="627" t="s">
        <v>570</v>
      </c>
      <c r="H535" s="627" t="s">
        <v>574</v>
      </c>
      <c r="I535" s="627" t="s">
        <v>574</v>
      </c>
      <c r="J535" s="627" t="s">
        <v>575</v>
      </c>
      <c r="K535" s="627" t="s">
        <v>576</v>
      </c>
      <c r="L535" s="629">
        <v>181.58922542175685</v>
      </c>
      <c r="M535" s="629">
        <v>158</v>
      </c>
      <c r="N535" s="630">
        <v>28691.09761663758</v>
      </c>
    </row>
    <row r="536" spans="1:14" ht="14.4" customHeight="1" x14ac:dyDescent="0.3">
      <c r="A536" s="625" t="s">
        <v>525</v>
      </c>
      <c r="B536" s="626" t="s">
        <v>527</v>
      </c>
      <c r="C536" s="627" t="s">
        <v>551</v>
      </c>
      <c r="D536" s="628" t="s">
        <v>552</v>
      </c>
      <c r="E536" s="627" t="s">
        <v>528</v>
      </c>
      <c r="F536" s="628" t="s">
        <v>529</v>
      </c>
      <c r="G536" s="627" t="s">
        <v>570</v>
      </c>
      <c r="H536" s="627" t="s">
        <v>577</v>
      </c>
      <c r="I536" s="627" t="s">
        <v>577</v>
      </c>
      <c r="J536" s="627" t="s">
        <v>578</v>
      </c>
      <c r="K536" s="627" t="s">
        <v>576</v>
      </c>
      <c r="L536" s="629">
        <v>161.08717948717944</v>
      </c>
      <c r="M536" s="629">
        <v>39</v>
      </c>
      <c r="N536" s="630">
        <v>6282.3999999999987</v>
      </c>
    </row>
    <row r="537" spans="1:14" ht="14.4" customHeight="1" x14ac:dyDescent="0.3">
      <c r="A537" s="625" t="s">
        <v>525</v>
      </c>
      <c r="B537" s="626" t="s">
        <v>527</v>
      </c>
      <c r="C537" s="627" t="s">
        <v>551</v>
      </c>
      <c r="D537" s="628" t="s">
        <v>552</v>
      </c>
      <c r="E537" s="627" t="s">
        <v>528</v>
      </c>
      <c r="F537" s="628" t="s">
        <v>529</v>
      </c>
      <c r="G537" s="627" t="s">
        <v>570</v>
      </c>
      <c r="H537" s="627" t="s">
        <v>1966</v>
      </c>
      <c r="I537" s="627" t="s">
        <v>1966</v>
      </c>
      <c r="J537" s="627" t="s">
        <v>1967</v>
      </c>
      <c r="K537" s="627" t="s">
        <v>1968</v>
      </c>
      <c r="L537" s="629">
        <v>311.68</v>
      </c>
      <c r="M537" s="629">
        <v>1</v>
      </c>
      <c r="N537" s="630">
        <v>311.68</v>
      </c>
    </row>
    <row r="538" spans="1:14" ht="14.4" customHeight="1" x14ac:dyDescent="0.3">
      <c r="A538" s="625" t="s">
        <v>525</v>
      </c>
      <c r="B538" s="626" t="s">
        <v>527</v>
      </c>
      <c r="C538" s="627" t="s">
        <v>551</v>
      </c>
      <c r="D538" s="628" t="s">
        <v>552</v>
      </c>
      <c r="E538" s="627" t="s">
        <v>528</v>
      </c>
      <c r="F538" s="628" t="s">
        <v>529</v>
      </c>
      <c r="G538" s="627" t="s">
        <v>570</v>
      </c>
      <c r="H538" s="627" t="s">
        <v>1340</v>
      </c>
      <c r="I538" s="627" t="s">
        <v>1340</v>
      </c>
      <c r="J538" s="627" t="s">
        <v>572</v>
      </c>
      <c r="K538" s="627" t="s">
        <v>1341</v>
      </c>
      <c r="L538" s="629">
        <v>145.34569568366163</v>
      </c>
      <c r="M538" s="629">
        <v>31</v>
      </c>
      <c r="N538" s="630">
        <v>4505.7165661935105</v>
      </c>
    </row>
    <row r="539" spans="1:14" ht="14.4" customHeight="1" x14ac:dyDescent="0.3">
      <c r="A539" s="625" t="s">
        <v>525</v>
      </c>
      <c r="B539" s="626" t="s">
        <v>527</v>
      </c>
      <c r="C539" s="627" t="s">
        <v>551</v>
      </c>
      <c r="D539" s="628" t="s">
        <v>552</v>
      </c>
      <c r="E539" s="627" t="s">
        <v>528</v>
      </c>
      <c r="F539" s="628" t="s">
        <v>529</v>
      </c>
      <c r="G539" s="627" t="s">
        <v>570</v>
      </c>
      <c r="H539" s="627" t="s">
        <v>579</v>
      </c>
      <c r="I539" s="627" t="s">
        <v>579</v>
      </c>
      <c r="J539" s="627" t="s">
        <v>572</v>
      </c>
      <c r="K539" s="627" t="s">
        <v>580</v>
      </c>
      <c r="L539" s="629">
        <v>150.25427708472543</v>
      </c>
      <c r="M539" s="629">
        <v>195.9</v>
      </c>
      <c r="N539" s="630">
        <v>29434.812880897713</v>
      </c>
    </row>
    <row r="540" spans="1:14" ht="14.4" customHeight="1" x14ac:dyDescent="0.3">
      <c r="A540" s="625" t="s">
        <v>525</v>
      </c>
      <c r="B540" s="626" t="s">
        <v>527</v>
      </c>
      <c r="C540" s="627" t="s">
        <v>551</v>
      </c>
      <c r="D540" s="628" t="s">
        <v>552</v>
      </c>
      <c r="E540" s="627" t="s">
        <v>528</v>
      </c>
      <c r="F540" s="628" t="s">
        <v>529</v>
      </c>
      <c r="G540" s="627" t="s">
        <v>570</v>
      </c>
      <c r="H540" s="627" t="s">
        <v>1342</v>
      </c>
      <c r="I540" s="627" t="s">
        <v>1342</v>
      </c>
      <c r="J540" s="627" t="s">
        <v>1343</v>
      </c>
      <c r="K540" s="627" t="s">
        <v>1344</v>
      </c>
      <c r="L540" s="629">
        <v>72.749820780336648</v>
      </c>
      <c r="M540" s="629">
        <v>10</v>
      </c>
      <c r="N540" s="630">
        <v>727.49820780336654</v>
      </c>
    </row>
    <row r="541" spans="1:14" ht="14.4" customHeight="1" x14ac:dyDescent="0.3">
      <c r="A541" s="625" t="s">
        <v>525</v>
      </c>
      <c r="B541" s="626" t="s">
        <v>527</v>
      </c>
      <c r="C541" s="627" t="s">
        <v>551</v>
      </c>
      <c r="D541" s="628" t="s">
        <v>552</v>
      </c>
      <c r="E541" s="627" t="s">
        <v>528</v>
      </c>
      <c r="F541" s="628" t="s">
        <v>529</v>
      </c>
      <c r="G541" s="627" t="s">
        <v>570</v>
      </c>
      <c r="H541" s="627" t="s">
        <v>581</v>
      </c>
      <c r="I541" s="627" t="s">
        <v>582</v>
      </c>
      <c r="J541" s="627" t="s">
        <v>583</v>
      </c>
      <c r="K541" s="627" t="s">
        <v>584</v>
      </c>
      <c r="L541" s="629">
        <v>84.412501618722018</v>
      </c>
      <c r="M541" s="629">
        <v>20</v>
      </c>
      <c r="N541" s="630">
        <v>1688.2500323744403</v>
      </c>
    </row>
    <row r="542" spans="1:14" ht="14.4" customHeight="1" x14ac:dyDescent="0.3">
      <c r="A542" s="625" t="s">
        <v>525</v>
      </c>
      <c r="B542" s="626" t="s">
        <v>527</v>
      </c>
      <c r="C542" s="627" t="s">
        <v>551</v>
      </c>
      <c r="D542" s="628" t="s">
        <v>552</v>
      </c>
      <c r="E542" s="627" t="s">
        <v>528</v>
      </c>
      <c r="F542" s="628" t="s">
        <v>529</v>
      </c>
      <c r="G542" s="627" t="s">
        <v>570</v>
      </c>
      <c r="H542" s="627" t="s">
        <v>585</v>
      </c>
      <c r="I542" s="627" t="s">
        <v>586</v>
      </c>
      <c r="J542" s="627" t="s">
        <v>587</v>
      </c>
      <c r="K542" s="627" t="s">
        <v>588</v>
      </c>
      <c r="L542" s="629">
        <v>94.589875821095745</v>
      </c>
      <c r="M542" s="629">
        <v>592</v>
      </c>
      <c r="N542" s="630">
        <v>55997.206486088682</v>
      </c>
    </row>
    <row r="543" spans="1:14" ht="14.4" customHeight="1" x14ac:dyDescent="0.3">
      <c r="A543" s="625" t="s">
        <v>525</v>
      </c>
      <c r="B543" s="626" t="s">
        <v>527</v>
      </c>
      <c r="C543" s="627" t="s">
        <v>551</v>
      </c>
      <c r="D543" s="628" t="s">
        <v>552</v>
      </c>
      <c r="E543" s="627" t="s">
        <v>528</v>
      </c>
      <c r="F543" s="628" t="s">
        <v>529</v>
      </c>
      <c r="G543" s="627" t="s">
        <v>570</v>
      </c>
      <c r="H543" s="627" t="s">
        <v>1969</v>
      </c>
      <c r="I543" s="627" t="s">
        <v>1970</v>
      </c>
      <c r="J543" s="627" t="s">
        <v>587</v>
      </c>
      <c r="K543" s="627" t="s">
        <v>1971</v>
      </c>
      <c r="L543" s="629">
        <v>98.570896546387303</v>
      </c>
      <c r="M543" s="629">
        <v>21</v>
      </c>
      <c r="N543" s="630">
        <v>2069.9888274741334</v>
      </c>
    </row>
    <row r="544" spans="1:14" ht="14.4" customHeight="1" x14ac:dyDescent="0.3">
      <c r="A544" s="625" t="s">
        <v>525</v>
      </c>
      <c r="B544" s="626" t="s">
        <v>527</v>
      </c>
      <c r="C544" s="627" t="s">
        <v>551</v>
      </c>
      <c r="D544" s="628" t="s">
        <v>552</v>
      </c>
      <c r="E544" s="627" t="s">
        <v>528</v>
      </c>
      <c r="F544" s="628" t="s">
        <v>529</v>
      </c>
      <c r="G544" s="627" t="s">
        <v>570</v>
      </c>
      <c r="H544" s="627" t="s">
        <v>1348</v>
      </c>
      <c r="I544" s="627" t="s">
        <v>1349</v>
      </c>
      <c r="J544" s="627" t="s">
        <v>873</v>
      </c>
      <c r="K544" s="627" t="s">
        <v>1350</v>
      </c>
      <c r="L544" s="629">
        <v>167.29072123895185</v>
      </c>
      <c r="M544" s="629">
        <v>13</v>
      </c>
      <c r="N544" s="630">
        <v>2174.779376106374</v>
      </c>
    </row>
    <row r="545" spans="1:14" ht="14.4" customHeight="1" x14ac:dyDescent="0.3">
      <c r="A545" s="625" t="s">
        <v>525</v>
      </c>
      <c r="B545" s="626" t="s">
        <v>527</v>
      </c>
      <c r="C545" s="627" t="s">
        <v>551</v>
      </c>
      <c r="D545" s="628" t="s">
        <v>552</v>
      </c>
      <c r="E545" s="627" t="s">
        <v>528</v>
      </c>
      <c r="F545" s="628" t="s">
        <v>529</v>
      </c>
      <c r="G545" s="627" t="s">
        <v>570</v>
      </c>
      <c r="H545" s="627" t="s">
        <v>1351</v>
      </c>
      <c r="I545" s="627" t="s">
        <v>1352</v>
      </c>
      <c r="J545" s="627" t="s">
        <v>1353</v>
      </c>
      <c r="K545" s="627" t="s">
        <v>1354</v>
      </c>
      <c r="L545" s="629">
        <v>118.87</v>
      </c>
      <c r="M545" s="629">
        <v>3</v>
      </c>
      <c r="N545" s="630">
        <v>356.61</v>
      </c>
    </row>
    <row r="546" spans="1:14" ht="14.4" customHeight="1" x14ac:dyDescent="0.3">
      <c r="A546" s="625" t="s">
        <v>525</v>
      </c>
      <c r="B546" s="626" t="s">
        <v>527</v>
      </c>
      <c r="C546" s="627" t="s">
        <v>551</v>
      </c>
      <c r="D546" s="628" t="s">
        <v>552</v>
      </c>
      <c r="E546" s="627" t="s">
        <v>528</v>
      </c>
      <c r="F546" s="628" t="s">
        <v>529</v>
      </c>
      <c r="G546" s="627" t="s">
        <v>570</v>
      </c>
      <c r="H546" s="627" t="s">
        <v>589</v>
      </c>
      <c r="I546" s="627" t="s">
        <v>590</v>
      </c>
      <c r="J546" s="627" t="s">
        <v>591</v>
      </c>
      <c r="K546" s="627" t="s">
        <v>592</v>
      </c>
      <c r="L546" s="629">
        <v>63.267169944908915</v>
      </c>
      <c r="M546" s="629">
        <v>39</v>
      </c>
      <c r="N546" s="630">
        <v>2467.4196278514478</v>
      </c>
    </row>
    <row r="547" spans="1:14" ht="14.4" customHeight="1" x14ac:dyDescent="0.3">
      <c r="A547" s="625" t="s">
        <v>525</v>
      </c>
      <c r="B547" s="626" t="s">
        <v>527</v>
      </c>
      <c r="C547" s="627" t="s">
        <v>551</v>
      </c>
      <c r="D547" s="628" t="s">
        <v>552</v>
      </c>
      <c r="E547" s="627" t="s">
        <v>528</v>
      </c>
      <c r="F547" s="628" t="s">
        <v>529</v>
      </c>
      <c r="G547" s="627" t="s">
        <v>570</v>
      </c>
      <c r="H547" s="627" t="s">
        <v>593</v>
      </c>
      <c r="I547" s="627" t="s">
        <v>594</v>
      </c>
      <c r="J547" s="627" t="s">
        <v>595</v>
      </c>
      <c r="K547" s="627" t="s">
        <v>596</v>
      </c>
      <c r="L547" s="629">
        <v>42.42491739987598</v>
      </c>
      <c r="M547" s="629">
        <v>30</v>
      </c>
      <c r="N547" s="630">
        <v>1272.7475219962794</v>
      </c>
    </row>
    <row r="548" spans="1:14" ht="14.4" customHeight="1" x14ac:dyDescent="0.3">
      <c r="A548" s="625" t="s">
        <v>525</v>
      </c>
      <c r="B548" s="626" t="s">
        <v>527</v>
      </c>
      <c r="C548" s="627" t="s">
        <v>551</v>
      </c>
      <c r="D548" s="628" t="s">
        <v>552</v>
      </c>
      <c r="E548" s="627" t="s">
        <v>528</v>
      </c>
      <c r="F548" s="628" t="s">
        <v>529</v>
      </c>
      <c r="G548" s="627" t="s">
        <v>570</v>
      </c>
      <c r="H548" s="627" t="s">
        <v>597</v>
      </c>
      <c r="I548" s="627" t="s">
        <v>598</v>
      </c>
      <c r="J548" s="627" t="s">
        <v>599</v>
      </c>
      <c r="K548" s="627" t="s">
        <v>600</v>
      </c>
      <c r="L548" s="629">
        <v>60.060884065892608</v>
      </c>
      <c r="M548" s="629">
        <v>315</v>
      </c>
      <c r="N548" s="630">
        <v>18919.178480756171</v>
      </c>
    </row>
    <row r="549" spans="1:14" ht="14.4" customHeight="1" x14ac:dyDescent="0.3">
      <c r="A549" s="625" t="s">
        <v>525</v>
      </c>
      <c r="B549" s="626" t="s">
        <v>527</v>
      </c>
      <c r="C549" s="627" t="s">
        <v>551</v>
      </c>
      <c r="D549" s="628" t="s">
        <v>552</v>
      </c>
      <c r="E549" s="627" t="s">
        <v>528</v>
      </c>
      <c r="F549" s="628" t="s">
        <v>529</v>
      </c>
      <c r="G549" s="627" t="s">
        <v>570</v>
      </c>
      <c r="H549" s="627" t="s">
        <v>1972</v>
      </c>
      <c r="I549" s="627" t="s">
        <v>1973</v>
      </c>
      <c r="J549" s="627" t="s">
        <v>1974</v>
      </c>
      <c r="K549" s="627" t="s">
        <v>630</v>
      </c>
      <c r="L549" s="629">
        <v>55.555518875733085</v>
      </c>
      <c r="M549" s="629">
        <v>29</v>
      </c>
      <c r="N549" s="630">
        <v>1611.1100473962595</v>
      </c>
    </row>
    <row r="550" spans="1:14" ht="14.4" customHeight="1" x14ac:dyDescent="0.3">
      <c r="A550" s="625" t="s">
        <v>525</v>
      </c>
      <c r="B550" s="626" t="s">
        <v>527</v>
      </c>
      <c r="C550" s="627" t="s">
        <v>551</v>
      </c>
      <c r="D550" s="628" t="s">
        <v>552</v>
      </c>
      <c r="E550" s="627" t="s">
        <v>528</v>
      </c>
      <c r="F550" s="628" t="s">
        <v>529</v>
      </c>
      <c r="G550" s="627" t="s">
        <v>570</v>
      </c>
      <c r="H550" s="627" t="s">
        <v>601</v>
      </c>
      <c r="I550" s="627" t="s">
        <v>602</v>
      </c>
      <c r="J550" s="627" t="s">
        <v>599</v>
      </c>
      <c r="K550" s="627" t="s">
        <v>603</v>
      </c>
      <c r="L550" s="629">
        <v>65.096666666666678</v>
      </c>
      <c r="M550" s="629">
        <v>3</v>
      </c>
      <c r="N550" s="630">
        <v>195.29000000000002</v>
      </c>
    </row>
    <row r="551" spans="1:14" ht="14.4" customHeight="1" x14ac:dyDescent="0.3">
      <c r="A551" s="625" t="s">
        <v>525</v>
      </c>
      <c r="B551" s="626" t="s">
        <v>527</v>
      </c>
      <c r="C551" s="627" t="s">
        <v>551</v>
      </c>
      <c r="D551" s="628" t="s">
        <v>552</v>
      </c>
      <c r="E551" s="627" t="s">
        <v>528</v>
      </c>
      <c r="F551" s="628" t="s">
        <v>529</v>
      </c>
      <c r="G551" s="627" t="s">
        <v>570</v>
      </c>
      <c r="H551" s="627" t="s">
        <v>1975</v>
      </c>
      <c r="I551" s="627" t="s">
        <v>1976</v>
      </c>
      <c r="J551" s="627" t="s">
        <v>897</v>
      </c>
      <c r="K551" s="627" t="s">
        <v>1977</v>
      </c>
      <c r="L551" s="629">
        <v>78.578839542393595</v>
      </c>
      <c r="M551" s="629">
        <v>1</v>
      </c>
      <c r="N551" s="630">
        <v>78.578839542393595</v>
      </c>
    </row>
    <row r="552" spans="1:14" ht="14.4" customHeight="1" x14ac:dyDescent="0.3">
      <c r="A552" s="625" t="s">
        <v>525</v>
      </c>
      <c r="B552" s="626" t="s">
        <v>527</v>
      </c>
      <c r="C552" s="627" t="s">
        <v>551</v>
      </c>
      <c r="D552" s="628" t="s">
        <v>552</v>
      </c>
      <c r="E552" s="627" t="s">
        <v>528</v>
      </c>
      <c r="F552" s="628" t="s">
        <v>529</v>
      </c>
      <c r="G552" s="627" t="s">
        <v>570</v>
      </c>
      <c r="H552" s="627" t="s">
        <v>1978</v>
      </c>
      <c r="I552" s="627" t="s">
        <v>1979</v>
      </c>
      <c r="J552" s="627" t="s">
        <v>1980</v>
      </c>
      <c r="K552" s="627" t="s">
        <v>1981</v>
      </c>
      <c r="L552" s="629">
        <v>137.03519119402</v>
      </c>
      <c r="M552" s="629">
        <v>2</v>
      </c>
      <c r="N552" s="630">
        <v>274.07038238804</v>
      </c>
    </row>
    <row r="553" spans="1:14" ht="14.4" customHeight="1" x14ac:dyDescent="0.3">
      <c r="A553" s="625" t="s">
        <v>525</v>
      </c>
      <c r="B553" s="626" t="s">
        <v>527</v>
      </c>
      <c r="C553" s="627" t="s">
        <v>551</v>
      </c>
      <c r="D553" s="628" t="s">
        <v>552</v>
      </c>
      <c r="E553" s="627" t="s">
        <v>528</v>
      </c>
      <c r="F553" s="628" t="s">
        <v>529</v>
      </c>
      <c r="G553" s="627" t="s">
        <v>570</v>
      </c>
      <c r="H553" s="627" t="s">
        <v>604</v>
      </c>
      <c r="I553" s="627" t="s">
        <v>605</v>
      </c>
      <c r="J553" s="627" t="s">
        <v>606</v>
      </c>
      <c r="K553" s="627" t="s">
        <v>607</v>
      </c>
      <c r="L553" s="629">
        <v>120.54</v>
      </c>
      <c r="M553" s="629">
        <v>1</v>
      </c>
      <c r="N553" s="630">
        <v>120.54</v>
      </c>
    </row>
    <row r="554" spans="1:14" ht="14.4" customHeight="1" x14ac:dyDescent="0.3">
      <c r="A554" s="625" t="s">
        <v>525</v>
      </c>
      <c r="B554" s="626" t="s">
        <v>527</v>
      </c>
      <c r="C554" s="627" t="s">
        <v>551</v>
      </c>
      <c r="D554" s="628" t="s">
        <v>552</v>
      </c>
      <c r="E554" s="627" t="s">
        <v>528</v>
      </c>
      <c r="F554" s="628" t="s">
        <v>529</v>
      </c>
      <c r="G554" s="627" t="s">
        <v>570</v>
      </c>
      <c r="H554" s="627" t="s">
        <v>1358</v>
      </c>
      <c r="I554" s="627" t="s">
        <v>1359</v>
      </c>
      <c r="J554" s="627" t="s">
        <v>1360</v>
      </c>
      <c r="K554" s="627" t="s">
        <v>1361</v>
      </c>
      <c r="L554" s="629">
        <v>66.650021274983999</v>
      </c>
      <c r="M554" s="629">
        <v>4</v>
      </c>
      <c r="N554" s="630">
        <v>266.600085099936</v>
      </c>
    </row>
    <row r="555" spans="1:14" ht="14.4" customHeight="1" x14ac:dyDescent="0.3">
      <c r="A555" s="625" t="s">
        <v>525</v>
      </c>
      <c r="B555" s="626" t="s">
        <v>527</v>
      </c>
      <c r="C555" s="627" t="s">
        <v>551</v>
      </c>
      <c r="D555" s="628" t="s">
        <v>552</v>
      </c>
      <c r="E555" s="627" t="s">
        <v>528</v>
      </c>
      <c r="F555" s="628" t="s">
        <v>529</v>
      </c>
      <c r="G555" s="627" t="s">
        <v>570</v>
      </c>
      <c r="H555" s="627" t="s">
        <v>1362</v>
      </c>
      <c r="I555" s="627" t="s">
        <v>1363</v>
      </c>
      <c r="J555" s="627" t="s">
        <v>1364</v>
      </c>
      <c r="K555" s="627" t="s">
        <v>1365</v>
      </c>
      <c r="L555" s="629">
        <v>27.37667514102975</v>
      </c>
      <c r="M555" s="629">
        <v>158</v>
      </c>
      <c r="N555" s="630">
        <v>4325.5146722827003</v>
      </c>
    </row>
    <row r="556" spans="1:14" ht="14.4" customHeight="1" x14ac:dyDescent="0.3">
      <c r="A556" s="625" t="s">
        <v>525</v>
      </c>
      <c r="B556" s="626" t="s">
        <v>527</v>
      </c>
      <c r="C556" s="627" t="s">
        <v>551</v>
      </c>
      <c r="D556" s="628" t="s">
        <v>552</v>
      </c>
      <c r="E556" s="627" t="s">
        <v>528</v>
      </c>
      <c r="F556" s="628" t="s">
        <v>529</v>
      </c>
      <c r="G556" s="627" t="s">
        <v>570</v>
      </c>
      <c r="H556" s="627" t="s">
        <v>608</v>
      </c>
      <c r="I556" s="627" t="s">
        <v>609</v>
      </c>
      <c r="J556" s="627" t="s">
        <v>610</v>
      </c>
      <c r="K556" s="627" t="s">
        <v>611</v>
      </c>
      <c r="L556" s="629">
        <v>42.07493625357688</v>
      </c>
      <c r="M556" s="629">
        <v>6</v>
      </c>
      <c r="N556" s="630">
        <v>252.44961752146128</v>
      </c>
    </row>
    <row r="557" spans="1:14" ht="14.4" customHeight="1" x14ac:dyDescent="0.3">
      <c r="A557" s="625" t="s">
        <v>525</v>
      </c>
      <c r="B557" s="626" t="s">
        <v>527</v>
      </c>
      <c r="C557" s="627" t="s">
        <v>551</v>
      </c>
      <c r="D557" s="628" t="s">
        <v>552</v>
      </c>
      <c r="E557" s="627" t="s">
        <v>528</v>
      </c>
      <c r="F557" s="628" t="s">
        <v>529</v>
      </c>
      <c r="G557" s="627" t="s">
        <v>570</v>
      </c>
      <c r="H557" s="627" t="s">
        <v>612</v>
      </c>
      <c r="I557" s="627" t="s">
        <v>613</v>
      </c>
      <c r="J557" s="627" t="s">
        <v>610</v>
      </c>
      <c r="K557" s="627" t="s">
        <v>614</v>
      </c>
      <c r="L557" s="629">
        <v>81.202315287066327</v>
      </c>
      <c r="M557" s="629">
        <v>8</v>
      </c>
      <c r="N557" s="630">
        <v>649.61852229653061</v>
      </c>
    </row>
    <row r="558" spans="1:14" ht="14.4" customHeight="1" x14ac:dyDescent="0.3">
      <c r="A558" s="625" t="s">
        <v>525</v>
      </c>
      <c r="B558" s="626" t="s">
        <v>527</v>
      </c>
      <c r="C558" s="627" t="s">
        <v>551</v>
      </c>
      <c r="D558" s="628" t="s">
        <v>552</v>
      </c>
      <c r="E558" s="627" t="s">
        <v>528</v>
      </c>
      <c r="F558" s="628" t="s">
        <v>529</v>
      </c>
      <c r="G558" s="627" t="s">
        <v>570</v>
      </c>
      <c r="H558" s="627" t="s">
        <v>1982</v>
      </c>
      <c r="I558" s="627" t="s">
        <v>1983</v>
      </c>
      <c r="J558" s="627" t="s">
        <v>1984</v>
      </c>
      <c r="K558" s="627" t="s">
        <v>1985</v>
      </c>
      <c r="L558" s="629">
        <v>38.19</v>
      </c>
      <c r="M558" s="629">
        <v>1</v>
      </c>
      <c r="N558" s="630">
        <v>38.19</v>
      </c>
    </row>
    <row r="559" spans="1:14" ht="14.4" customHeight="1" x14ac:dyDescent="0.3">
      <c r="A559" s="625" t="s">
        <v>525</v>
      </c>
      <c r="B559" s="626" t="s">
        <v>527</v>
      </c>
      <c r="C559" s="627" t="s">
        <v>551</v>
      </c>
      <c r="D559" s="628" t="s">
        <v>552</v>
      </c>
      <c r="E559" s="627" t="s">
        <v>528</v>
      </c>
      <c r="F559" s="628" t="s">
        <v>529</v>
      </c>
      <c r="G559" s="627" t="s">
        <v>570</v>
      </c>
      <c r="H559" s="627" t="s">
        <v>1986</v>
      </c>
      <c r="I559" s="627" t="s">
        <v>1987</v>
      </c>
      <c r="J559" s="627" t="s">
        <v>1984</v>
      </c>
      <c r="K559" s="627" t="s">
        <v>1988</v>
      </c>
      <c r="L559" s="629">
        <v>55.416523740415734</v>
      </c>
      <c r="M559" s="629">
        <v>3</v>
      </c>
      <c r="N559" s="630">
        <v>166.24957122124721</v>
      </c>
    </row>
    <row r="560" spans="1:14" ht="14.4" customHeight="1" x14ac:dyDescent="0.3">
      <c r="A560" s="625" t="s">
        <v>525</v>
      </c>
      <c r="B560" s="626" t="s">
        <v>527</v>
      </c>
      <c r="C560" s="627" t="s">
        <v>551</v>
      </c>
      <c r="D560" s="628" t="s">
        <v>552</v>
      </c>
      <c r="E560" s="627" t="s">
        <v>528</v>
      </c>
      <c r="F560" s="628" t="s">
        <v>529</v>
      </c>
      <c r="G560" s="627" t="s">
        <v>570</v>
      </c>
      <c r="H560" s="627" t="s">
        <v>1989</v>
      </c>
      <c r="I560" s="627" t="s">
        <v>1990</v>
      </c>
      <c r="J560" s="627" t="s">
        <v>1991</v>
      </c>
      <c r="K560" s="627" t="s">
        <v>1829</v>
      </c>
      <c r="L560" s="629">
        <v>37.19</v>
      </c>
      <c r="M560" s="629">
        <v>1</v>
      </c>
      <c r="N560" s="630">
        <v>37.19</v>
      </c>
    </row>
    <row r="561" spans="1:14" ht="14.4" customHeight="1" x14ac:dyDescent="0.3">
      <c r="A561" s="625" t="s">
        <v>525</v>
      </c>
      <c r="B561" s="626" t="s">
        <v>527</v>
      </c>
      <c r="C561" s="627" t="s">
        <v>551</v>
      </c>
      <c r="D561" s="628" t="s">
        <v>552</v>
      </c>
      <c r="E561" s="627" t="s">
        <v>528</v>
      </c>
      <c r="F561" s="628" t="s">
        <v>529</v>
      </c>
      <c r="G561" s="627" t="s">
        <v>570</v>
      </c>
      <c r="H561" s="627" t="s">
        <v>623</v>
      </c>
      <c r="I561" s="627" t="s">
        <v>624</v>
      </c>
      <c r="J561" s="627" t="s">
        <v>625</v>
      </c>
      <c r="K561" s="627" t="s">
        <v>626</v>
      </c>
      <c r="L561" s="629">
        <v>37.770000000000003</v>
      </c>
      <c r="M561" s="629">
        <v>1</v>
      </c>
      <c r="N561" s="630">
        <v>37.770000000000003</v>
      </c>
    </row>
    <row r="562" spans="1:14" ht="14.4" customHeight="1" x14ac:dyDescent="0.3">
      <c r="A562" s="625" t="s">
        <v>525</v>
      </c>
      <c r="B562" s="626" t="s">
        <v>527</v>
      </c>
      <c r="C562" s="627" t="s">
        <v>551</v>
      </c>
      <c r="D562" s="628" t="s">
        <v>552</v>
      </c>
      <c r="E562" s="627" t="s">
        <v>528</v>
      </c>
      <c r="F562" s="628" t="s">
        <v>529</v>
      </c>
      <c r="G562" s="627" t="s">
        <v>570</v>
      </c>
      <c r="H562" s="627" t="s">
        <v>627</v>
      </c>
      <c r="I562" s="627" t="s">
        <v>628</v>
      </c>
      <c r="J562" s="627" t="s">
        <v>629</v>
      </c>
      <c r="K562" s="627" t="s">
        <v>630</v>
      </c>
      <c r="L562" s="629">
        <v>67.459103962298443</v>
      </c>
      <c r="M562" s="629">
        <v>12</v>
      </c>
      <c r="N562" s="630">
        <v>809.50924754758125</v>
      </c>
    </row>
    <row r="563" spans="1:14" ht="14.4" customHeight="1" x14ac:dyDescent="0.3">
      <c r="A563" s="625" t="s">
        <v>525</v>
      </c>
      <c r="B563" s="626" t="s">
        <v>527</v>
      </c>
      <c r="C563" s="627" t="s">
        <v>551</v>
      </c>
      <c r="D563" s="628" t="s">
        <v>552</v>
      </c>
      <c r="E563" s="627" t="s">
        <v>528</v>
      </c>
      <c r="F563" s="628" t="s">
        <v>529</v>
      </c>
      <c r="G563" s="627" t="s">
        <v>570</v>
      </c>
      <c r="H563" s="627" t="s">
        <v>1992</v>
      </c>
      <c r="I563" s="627" t="s">
        <v>1993</v>
      </c>
      <c r="J563" s="627" t="s">
        <v>1994</v>
      </c>
      <c r="K563" s="627" t="s">
        <v>1995</v>
      </c>
      <c r="L563" s="629">
        <v>371.67131106078085</v>
      </c>
      <c r="M563" s="629">
        <v>171</v>
      </c>
      <c r="N563" s="630">
        <v>63555.794191393521</v>
      </c>
    </row>
    <row r="564" spans="1:14" ht="14.4" customHeight="1" x14ac:dyDescent="0.3">
      <c r="A564" s="625" t="s">
        <v>525</v>
      </c>
      <c r="B564" s="626" t="s">
        <v>527</v>
      </c>
      <c r="C564" s="627" t="s">
        <v>551</v>
      </c>
      <c r="D564" s="628" t="s">
        <v>552</v>
      </c>
      <c r="E564" s="627" t="s">
        <v>528</v>
      </c>
      <c r="F564" s="628" t="s">
        <v>529</v>
      </c>
      <c r="G564" s="627" t="s">
        <v>570</v>
      </c>
      <c r="H564" s="627" t="s">
        <v>1996</v>
      </c>
      <c r="I564" s="627" t="s">
        <v>1997</v>
      </c>
      <c r="J564" s="627" t="s">
        <v>1998</v>
      </c>
      <c r="K564" s="627" t="s">
        <v>1999</v>
      </c>
      <c r="L564" s="629">
        <v>29.889810567110398</v>
      </c>
      <c r="M564" s="629">
        <v>1</v>
      </c>
      <c r="N564" s="630">
        <v>29.889810567110398</v>
      </c>
    </row>
    <row r="565" spans="1:14" ht="14.4" customHeight="1" x14ac:dyDescent="0.3">
      <c r="A565" s="625" t="s">
        <v>525</v>
      </c>
      <c r="B565" s="626" t="s">
        <v>527</v>
      </c>
      <c r="C565" s="627" t="s">
        <v>551</v>
      </c>
      <c r="D565" s="628" t="s">
        <v>552</v>
      </c>
      <c r="E565" s="627" t="s">
        <v>528</v>
      </c>
      <c r="F565" s="628" t="s">
        <v>529</v>
      </c>
      <c r="G565" s="627" t="s">
        <v>570</v>
      </c>
      <c r="H565" s="627" t="s">
        <v>631</v>
      </c>
      <c r="I565" s="627" t="s">
        <v>632</v>
      </c>
      <c r="J565" s="627" t="s">
        <v>633</v>
      </c>
      <c r="K565" s="627" t="s">
        <v>634</v>
      </c>
      <c r="L565" s="629">
        <v>60.349957797758222</v>
      </c>
      <c r="M565" s="629">
        <v>11</v>
      </c>
      <c r="N565" s="630">
        <v>663.84953577534043</v>
      </c>
    </row>
    <row r="566" spans="1:14" ht="14.4" customHeight="1" x14ac:dyDescent="0.3">
      <c r="A566" s="625" t="s">
        <v>525</v>
      </c>
      <c r="B566" s="626" t="s">
        <v>527</v>
      </c>
      <c r="C566" s="627" t="s">
        <v>551</v>
      </c>
      <c r="D566" s="628" t="s">
        <v>552</v>
      </c>
      <c r="E566" s="627" t="s">
        <v>528</v>
      </c>
      <c r="F566" s="628" t="s">
        <v>529</v>
      </c>
      <c r="G566" s="627" t="s">
        <v>570</v>
      </c>
      <c r="H566" s="627" t="s">
        <v>2000</v>
      </c>
      <c r="I566" s="627" t="s">
        <v>2001</v>
      </c>
      <c r="J566" s="627" t="s">
        <v>2002</v>
      </c>
      <c r="K566" s="627" t="s">
        <v>2003</v>
      </c>
      <c r="L566" s="629">
        <v>114.08</v>
      </c>
      <c r="M566" s="629">
        <v>2</v>
      </c>
      <c r="N566" s="630">
        <v>228.16</v>
      </c>
    </row>
    <row r="567" spans="1:14" ht="14.4" customHeight="1" x14ac:dyDescent="0.3">
      <c r="A567" s="625" t="s">
        <v>525</v>
      </c>
      <c r="B567" s="626" t="s">
        <v>527</v>
      </c>
      <c r="C567" s="627" t="s">
        <v>551</v>
      </c>
      <c r="D567" s="628" t="s">
        <v>552</v>
      </c>
      <c r="E567" s="627" t="s">
        <v>528</v>
      </c>
      <c r="F567" s="628" t="s">
        <v>529</v>
      </c>
      <c r="G567" s="627" t="s">
        <v>570</v>
      </c>
      <c r="H567" s="627" t="s">
        <v>2004</v>
      </c>
      <c r="I567" s="627" t="s">
        <v>2005</v>
      </c>
      <c r="J567" s="627" t="s">
        <v>2006</v>
      </c>
      <c r="K567" s="627" t="s">
        <v>2007</v>
      </c>
      <c r="L567" s="629">
        <v>119.521823950189</v>
      </c>
      <c r="M567" s="629">
        <v>1</v>
      </c>
      <c r="N567" s="630">
        <v>119.521823950189</v>
      </c>
    </row>
    <row r="568" spans="1:14" ht="14.4" customHeight="1" x14ac:dyDescent="0.3">
      <c r="A568" s="625" t="s">
        <v>525</v>
      </c>
      <c r="B568" s="626" t="s">
        <v>527</v>
      </c>
      <c r="C568" s="627" t="s">
        <v>551</v>
      </c>
      <c r="D568" s="628" t="s">
        <v>552</v>
      </c>
      <c r="E568" s="627" t="s">
        <v>528</v>
      </c>
      <c r="F568" s="628" t="s">
        <v>529</v>
      </c>
      <c r="G568" s="627" t="s">
        <v>570</v>
      </c>
      <c r="H568" s="627" t="s">
        <v>2008</v>
      </c>
      <c r="I568" s="627" t="s">
        <v>2009</v>
      </c>
      <c r="J568" s="627" t="s">
        <v>725</v>
      </c>
      <c r="K568" s="627" t="s">
        <v>2010</v>
      </c>
      <c r="L568" s="629">
        <v>43.283333333333331</v>
      </c>
      <c r="M568" s="629">
        <v>3</v>
      </c>
      <c r="N568" s="630">
        <v>129.85</v>
      </c>
    </row>
    <row r="569" spans="1:14" ht="14.4" customHeight="1" x14ac:dyDescent="0.3">
      <c r="A569" s="625" t="s">
        <v>525</v>
      </c>
      <c r="B569" s="626" t="s">
        <v>527</v>
      </c>
      <c r="C569" s="627" t="s">
        <v>551</v>
      </c>
      <c r="D569" s="628" t="s">
        <v>552</v>
      </c>
      <c r="E569" s="627" t="s">
        <v>528</v>
      </c>
      <c r="F569" s="628" t="s">
        <v>529</v>
      </c>
      <c r="G569" s="627" t="s">
        <v>570</v>
      </c>
      <c r="H569" s="627" t="s">
        <v>1366</v>
      </c>
      <c r="I569" s="627" t="s">
        <v>1367</v>
      </c>
      <c r="J569" s="627" t="s">
        <v>1368</v>
      </c>
      <c r="K569" s="627" t="s">
        <v>1369</v>
      </c>
      <c r="L569" s="629">
        <v>295.26</v>
      </c>
      <c r="M569" s="629">
        <v>2</v>
      </c>
      <c r="N569" s="630">
        <v>590.52</v>
      </c>
    </row>
    <row r="570" spans="1:14" ht="14.4" customHeight="1" x14ac:dyDescent="0.3">
      <c r="A570" s="625" t="s">
        <v>525</v>
      </c>
      <c r="B570" s="626" t="s">
        <v>527</v>
      </c>
      <c r="C570" s="627" t="s">
        <v>551</v>
      </c>
      <c r="D570" s="628" t="s">
        <v>552</v>
      </c>
      <c r="E570" s="627" t="s">
        <v>528</v>
      </c>
      <c r="F570" s="628" t="s">
        <v>529</v>
      </c>
      <c r="G570" s="627" t="s">
        <v>570</v>
      </c>
      <c r="H570" s="627" t="s">
        <v>2011</v>
      </c>
      <c r="I570" s="627" t="s">
        <v>2012</v>
      </c>
      <c r="J570" s="627" t="s">
        <v>2013</v>
      </c>
      <c r="K570" s="627" t="s">
        <v>2014</v>
      </c>
      <c r="L570" s="629">
        <v>427.80159999999995</v>
      </c>
      <c r="M570" s="629">
        <v>5</v>
      </c>
      <c r="N570" s="630">
        <v>2139.0079999999998</v>
      </c>
    </row>
    <row r="571" spans="1:14" ht="14.4" customHeight="1" x14ac:dyDescent="0.3">
      <c r="A571" s="625" t="s">
        <v>525</v>
      </c>
      <c r="B571" s="626" t="s">
        <v>527</v>
      </c>
      <c r="C571" s="627" t="s">
        <v>551</v>
      </c>
      <c r="D571" s="628" t="s">
        <v>552</v>
      </c>
      <c r="E571" s="627" t="s">
        <v>528</v>
      </c>
      <c r="F571" s="628" t="s">
        <v>529</v>
      </c>
      <c r="G571" s="627" t="s">
        <v>570</v>
      </c>
      <c r="H571" s="627" t="s">
        <v>2015</v>
      </c>
      <c r="I571" s="627" t="s">
        <v>2016</v>
      </c>
      <c r="J571" s="627" t="s">
        <v>2017</v>
      </c>
      <c r="K571" s="627" t="s">
        <v>2018</v>
      </c>
      <c r="L571" s="629">
        <v>70.38</v>
      </c>
      <c r="M571" s="629">
        <v>1</v>
      </c>
      <c r="N571" s="630">
        <v>70.38</v>
      </c>
    </row>
    <row r="572" spans="1:14" ht="14.4" customHeight="1" x14ac:dyDescent="0.3">
      <c r="A572" s="625" t="s">
        <v>525</v>
      </c>
      <c r="B572" s="626" t="s">
        <v>527</v>
      </c>
      <c r="C572" s="627" t="s">
        <v>551</v>
      </c>
      <c r="D572" s="628" t="s">
        <v>552</v>
      </c>
      <c r="E572" s="627" t="s">
        <v>528</v>
      </c>
      <c r="F572" s="628" t="s">
        <v>529</v>
      </c>
      <c r="G572" s="627" t="s">
        <v>570</v>
      </c>
      <c r="H572" s="627" t="s">
        <v>647</v>
      </c>
      <c r="I572" s="627" t="s">
        <v>648</v>
      </c>
      <c r="J572" s="627" t="s">
        <v>649</v>
      </c>
      <c r="K572" s="627" t="s">
        <v>650</v>
      </c>
      <c r="L572" s="629">
        <v>194.05031274581171</v>
      </c>
      <c r="M572" s="629">
        <v>22</v>
      </c>
      <c r="N572" s="630">
        <v>4269.1068804078577</v>
      </c>
    </row>
    <row r="573" spans="1:14" ht="14.4" customHeight="1" x14ac:dyDescent="0.3">
      <c r="A573" s="625" t="s">
        <v>525</v>
      </c>
      <c r="B573" s="626" t="s">
        <v>527</v>
      </c>
      <c r="C573" s="627" t="s">
        <v>551</v>
      </c>
      <c r="D573" s="628" t="s">
        <v>552</v>
      </c>
      <c r="E573" s="627" t="s">
        <v>528</v>
      </c>
      <c r="F573" s="628" t="s">
        <v>529</v>
      </c>
      <c r="G573" s="627" t="s">
        <v>570</v>
      </c>
      <c r="H573" s="627" t="s">
        <v>2019</v>
      </c>
      <c r="I573" s="627" t="s">
        <v>2020</v>
      </c>
      <c r="J573" s="627" t="s">
        <v>2021</v>
      </c>
      <c r="K573" s="627" t="s">
        <v>2022</v>
      </c>
      <c r="L573" s="629">
        <v>101.96666666666665</v>
      </c>
      <c r="M573" s="629">
        <v>3</v>
      </c>
      <c r="N573" s="630">
        <v>305.89999999999998</v>
      </c>
    </row>
    <row r="574" spans="1:14" ht="14.4" customHeight="1" x14ac:dyDescent="0.3">
      <c r="A574" s="625" t="s">
        <v>525</v>
      </c>
      <c r="B574" s="626" t="s">
        <v>527</v>
      </c>
      <c r="C574" s="627" t="s">
        <v>551</v>
      </c>
      <c r="D574" s="628" t="s">
        <v>552</v>
      </c>
      <c r="E574" s="627" t="s">
        <v>528</v>
      </c>
      <c r="F574" s="628" t="s">
        <v>529</v>
      </c>
      <c r="G574" s="627" t="s">
        <v>570</v>
      </c>
      <c r="H574" s="627" t="s">
        <v>651</v>
      </c>
      <c r="I574" s="627" t="s">
        <v>651</v>
      </c>
      <c r="J574" s="627" t="s">
        <v>652</v>
      </c>
      <c r="K574" s="627" t="s">
        <v>653</v>
      </c>
      <c r="L574" s="629">
        <v>38.076579157812709</v>
      </c>
      <c r="M574" s="629">
        <v>141</v>
      </c>
      <c r="N574" s="630">
        <v>5368.7976612515922</v>
      </c>
    </row>
    <row r="575" spans="1:14" ht="14.4" customHeight="1" x14ac:dyDescent="0.3">
      <c r="A575" s="625" t="s">
        <v>525</v>
      </c>
      <c r="B575" s="626" t="s">
        <v>527</v>
      </c>
      <c r="C575" s="627" t="s">
        <v>551</v>
      </c>
      <c r="D575" s="628" t="s">
        <v>552</v>
      </c>
      <c r="E575" s="627" t="s">
        <v>528</v>
      </c>
      <c r="F575" s="628" t="s">
        <v>529</v>
      </c>
      <c r="G575" s="627" t="s">
        <v>570</v>
      </c>
      <c r="H575" s="627" t="s">
        <v>2023</v>
      </c>
      <c r="I575" s="627" t="s">
        <v>2024</v>
      </c>
      <c r="J575" s="627" t="s">
        <v>656</v>
      </c>
      <c r="K575" s="627" t="s">
        <v>2025</v>
      </c>
      <c r="L575" s="629">
        <v>116.52328326863501</v>
      </c>
      <c r="M575" s="629">
        <v>6</v>
      </c>
      <c r="N575" s="630">
        <v>699.1396996118101</v>
      </c>
    </row>
    <row r="576" spans="1:14" ht="14.4" customHeight="1" x14ac:dyDescent="0.3">
      <c r="A576" s="625" t="s">
        <v>525</v>
      </c>
      <c r="B576" s="626" t="s">
        <v>527</v>
      </c>
      <c r="C576" s="627" t="s">
        <v>551</v>
      </c>
      <c r="D576" s="628" t="s">
        <v>552</v>
      </c>
      <c r="E576" s="627" t="s">
        <v>528</v>
      </c>
      <c r="F576" s="628" t="s">
        <v>529</v>
      </c>
      <c r="G576" s="627" t="s">
        <v>570</v>
      </c>
      <c r="H576" s="627" t="s">
        <v>654</v>
      </c>
      <c r="I576" s="627" t="s">
        <v>655</v>
      </c>
      <c r="J576" s="627" t="s">
        <v>656</v>
      </c>
      <c r="K576" s="627" t="s">
        <v>657</v>
      </c>
      <c r="L576" s="629">
        <v>258.10904130043997</v>
      </c>
      <c r="M576" s="629">
        <v>12</v>
      </c>
      <c r="N576" s="630">
        <v>3097.3084956052799</v>
      </c>
    </row>
    <row r="577" spans="1:14" ht="14.4" customHeight="1" x14ac:dyDescent="0.3">
      <c r="A577" s="625" t="s">
        <v>525</v>
      </c>
      <c r="B577" s="626" t="s">
        <v>527</v>
      </c>
      <c r="C577" s="627" t="s">
        <v>551</v>
      </c>
      <c r="D577" s="628" t="s">
        <v>552</v>
      </c>
      <c r="E577" s="627" t="s">
        <v>528</v>
      </c>
      <c r="F577" s="628" t="s">
        <v>529</v>
      </c>
      <c r="G577" s="627" t="s">
        <v>570</v>
      </c>
      <c r="H577" s="627" t="s">
        <v>2026</v>
      </c>
      <c r="I577" s="627" t="s">
        <v>2027</v>
      </c>
      <c r="J577" s="627" t="s">
        <v>625</v>
      </c>
      <c r="K577" s="627" t="s">
        <v>2028</v>
      </c>
      <c r="L577" s="629">
        <v>164.88</v>
      </c>
      <c r="M577" s="629">
        <v>1</v>
      </c>
      <c r="N577" s="630">
        <v>164.88</v>
      </c>
    </row>
    <row r="578" spans="1:14" ht="14.4" customHeight="1" x14ac:dyDescent="0.3">
      <c r="A578" s="625" t="s">
        <v>525</v>
      </c>
      <c r="B578" s="626" t="s">
        <v>527</v>
      </c>
      <c r="C578" s="627" t="s">
        <v>551</v>
      </c>
      <c r="D578" s="628" t="s">
        <v>552</v>
      </c>
      <c r="E578" s="627" t="s">
        <v>528</v>
      </c>
      <c r="F578" s="628" t="s">
        <v>529</v>
      </c>
      <c r="G578" s="627" t="s">
        <v>570</v>
      </c>
      <c r="H578" s="627" t="s">
        <v>1386</v>
      </c>
      <c r="I578" s="627" t="s">
        <v>1387</v>
      </c>
      <c r="J578" s="627" t="s">
        <v>1388</v>
      </c>
      <c r="K578" s="627" t="s">
        <v>1389</v>
      </c>
      <c r="L578" s="629">
        <v>55.522499999999994</v>
      </c>
      <c r="M578" s="629">
        <v>4</v>
      </c>
      <c r="N578" s="630">
        <v>222.08999999999997</v>
      </c>
    </row>
    <row r="579" spans="1:14" ht="14.4" customHeight="1" x14ac:dyDescent="0.3">
      <c r="A579" s="625" t="s">
        <v>525</v>
      </c>
      <c r="B579" s="626" t="s">
        <v>527</v>
      </c>
      <c r="C579" s="627" t="s">
        <v>551</v>
      </c>
      <c r="D579" s="628" t="s">
        <v>552</v>
      </c>
      <c r="E579" s="627" t="s">
        <v>528</v>
      </c>
      <c r="F579" s="628" t="s">
        <v>529</v>
      </c>
      <c r="G579" s="627" t="s">
        <v>570</v>
      </c>
      <c r="H579" s="627" t="s">
        <v>1390</v>
      </c>
      <c r="I579" s="627" t="s">
        <v>1390</v>
      </c>
      <c r="J579" s="627" t="s">
        <v>1391</v>
      </c>
      <c r="K579" s="627" t="s">
        <v>1392</v>
      </c>
      <c r="L579" s="629">
        <v>604.62292509552913</v>
      </c>
      <c r="M579" s="629">
        <v>7.6</v>
      </c>
      <c r="N579" s="630">
        <v>4595.1342307260211</v>
      </c>
    </row>
    <row r="580" spans="1:14" ht="14.4" customHeight="1" x14ac:dyDescent="0.3">
      <c r="A580" s="625" t="s">
        <v>525</v>
      </c>
      <c r="B580" s="626" t="s">
        <v>527</v>
      </c>
      <c r="C580" s="627" t="s">
        <v>551</v>
      </c>
      <c r="D580" s="628" t="s">
        <v>552</v>
      </c>
      <c r="E580" s="627" t="s">
        <v>528</v>
      </c>
      <c r="F580" s="628" t="s">
        <v>529</v>
      </c>
      <c r="G580" s="627" t="s">
        <v>570</v>
      </c>
      <c r="H580" s="627" t="s">
        <v>1397</v>
      </c>
      <c r="I580" s="627" t="s">
        <v>1398</v>
      </c>
      <c r="J580" s="627" t="s">
        <v>1399</v>
      </c>
      <c r="K580" s="627" t="s">
        <v>1400</v>
      </c>
      <c r="L580" s="629">
        <v>117.93</v>
      </c>
      <c r="M580" s="629">
        <v>1</v>
      </c>
      <c r="N580" s="630">
        <v>117.93</v>
      </c>
    </row>
    <row r="581" spans="1:14" ht="14.4" customHeight="1" x14ac:dyDescent="0.3">
      <c r="A581" s="625" t="s">
        <v>525</v>
      </c>
      <c r="B581" s="626" t="s">
        <v>527</v>
      </c>
      <c r="C581" s="627" t="s">
        <v>551</v>
      </c>
      <c r="D581" s="628" t="s">
        <v>552</v>
      </c>
      <c r="E581" s="627" t="s">
        <v>528</v>
      </c>
      <c r="F581" s="628" t="s">
        <v>529</v>
      </c>
      <c r="G581" s="627" t="s">
        <v>570</v>
      </c>
      <c r="H581" s="627" t="s">
        <v>2029</v>
      </c>
      <c r="I581" s="627" t="s">
        <v>2030</v>
      </c>
      <c r="J581" s="627" t="s">
        <v>2031</v>
      </c>
      <c r="K581" s="627" t="s">
        <v>2032</v>
      </c>
      <c r="L581" s="629">
        <v>118.97</v>
      </c>
      <c r="M581" s="629">
        <v>1</v>
      </c>
      <c r="N581" s="630">
        <v>118.97</v>
      </c>
    </row>
    <row r="582" spans="1:14" ht="14.4" customHeight="1" x14ac:dyDescent="0.3">
      <c r="A582" s="625" t="s">
        <v>525</v>
      </c>
      <c r="B582" s="626" t="s">
        <v>527</v>
      </c>
      <c r="C582" s="627" t="s">
        <v>551</v>
      </c>
      <c r="D582" s="628" t="s">
        <v>552</v>
      </c>
      <c r="E582" s="627" t="s">
        <v>528</v>
      </c>
      <c r="F582" s="628" t="s">
        <v>529</v>
      </c>
      <c r="G582" s="627" t="s">
        <v>570</v>
      </c>
      <c r="H582" s="627" t="s">
        <v>658</v>
      </c>
      <c r="I582" s="627" t="s">
        <v>659</v>
      </c>
      <c r="J582" s="627" t="s">
        <v>660</v>
      </c>
      <c r="K582" s="627" t="s">
        <v>653</v>
      </c>
      <c r="L582" s="629">
        <v>38.048974358974355</v>
      </c>
      <c r="M582" s="629">
        <v>39</v>
      </c>
      <c r="N582" s="630">
        <v>1483.9099999999999</v>
      </c>
    </row>
    <row r="583" spans="1:14" ht="14.4" customHeight="1" x14ac:dyDescent="0.3">
      <c r="A583" s="625" t="s">
        <v>525</v>
      </c>
      <c r="B583" s="626" t="s">
        <v>527</v>
      </c>
      <c r="C583" s="627" t="s">
        <v>551</v>
      </c>
      <c r="D583" s="628" t="s">
        <v>552</v>
      </c>
      <c r="E583" s="627" t="s">
        <v>528</v>
      </c>
      <c r="F583" s="628" t="s">
        <v>529</v>
      </c>
      <c r="G583" s="627" t="s">
        <v>570</v>
      </c>
      <c r="H583" s="627" t="s">
        <v>2033</v>
      </c>
      <c r="I583" s="627" t="s">
        <v>2034</v>
      </c>
      <c r="J583" s="627" t="s">
        <v>2035</v>
      </c>
      <c r="K583" s="627" t="s">
        <v>653</v>
      </c>
      <c r="L583" s="629">
        <v>58.67291651822584</v>
      </c>
      <c r="M583" s="629">
        <v>24</v>
      </c>
      <c r="N583" s="630">
        <v>1408.1499964374202</v>
      </c>
    </row>
    <row r="584" spans="1:14" ht="14.4" customHeight="1" x14ac:dyDescent="0.3">
      <c r="A584" s="625" t="s">
        <v>525</v>
      </c>
      <c r="B584" s="626" t="s">
        <v>527</v>
      </c>
      <c r="C584" s="627" t="s">
        <v>551</v>
      </c>
      <c r="D584" s="628" t="s">
        <v>552</v>
      </c>
      <c r="E584" s="627" t="s">
        <v>528</v>
      </c>
      <c r="F584" s="628" t="s">
        <v>529</v>
      </c>
      <c r="G584" s="627" t="s">
        <v>570</v>
      </c>
      <c r="H584" s="627" t="s">
        <v>2036</v>
      </c>
      <c r="I584" s="627" t="s">
        <v>2037</v>
      </c>
      <c r="J584" s="627" t="s">
        <v>2038</v>
      </c>
      <c r="K584" s="627" t="s">
        <v>2039</v>
      </c>
      <c r="L584" s="629">
        <v>66.260000000000005</v>
      </c>
      <c r="M584" s="629">
        <v>1</v>
      </c>
      <c r="N584" s="630">
        <v>66.260000000000005</v>
      </c>
    </row>
    <row r="585" spans="1:14" ht="14.4" customHeight="1" x14ac:dyDescent="0.3">
      <c r="A585" s="625" t="s">
        <v>525</v>
      </c>
      <c r="B585" s="626" t="s">
        <v>527</v>
      </c>
      <c r="C585" s="627" t="s">
        <v>551</v>
      </c>
      <c r="D585" s="628" t="s">
        <v>552</v>
      </c>
      <c r="E585" s="627" t="s">
        <v>528</v>
      </c>
      <c r="F585" s="628" t="s">
        <v>529</v>
      </c>
      <c r="G585" s="627" t="s">
        <v>570</v>
      </c>
      <c r="H585" s="627" t="s">
        <v>661</v>
      </c>
      <c r="I585" s="627" t="s">
        <v>662</v>
      </c>
      <c r="J585" s="627" t="s">
        <v>663</v>
      </c>
      <c r="K585" s="627" t="s">
        <v>664</v>
      </c>
      <c r="L585" s="629">
        <v>341.93956966110136</v>
      </c>
      <c r="M585" s="629">
        <v>48</v>
      </c>
      <c r="N585" s="630">
        <v>16413.099343732865</v>
      </c>
    </row>
    <row r="586" spans="1:14" ht="14.4" customHeight="1" x14ac:dyDescent="0.3">
      <c r="A586" s="625" t="s">
        <v>525</v>
      </c>
      <c r="B586" s="626" t="s">
        <v>527</v>
      </c>
      <c r="C586" s="627" t="s">
        <v>551</v>
      </c>
      <c r="D586" s="628" t="s">
        <v>552</v>
      </c>
      <c r="E586" s="627" t="s">
        <v>528</v>
      </c>
      <c r="F586" s="628" t="s">
        <v>529</v>
      </c>
      <c r="G586" s="627" t="s">
        <v>570</v>
      </c>
      <c r="H586" s="627" t="s">
        <v>2040</v>
      </c>
      <c r="I586" s="627" t="s">
        <v>2041</v>
      </c>
      <c r="J586" s="627" t="s">
        <v>2042</v>
      </c>
      <c r="K586" s="627" t="s">
        <v>664</v>
      </c>
      <c r="L586" s="629">
        <v>341.27666666666664</v>
      </c>
      <c r="M586" s="629">
        <v>3</v>
      </c>
      <c r="N586" s="630">
        <v>1023.8299999999999</v>
      </c>
    </row>
    <row r="587" spans="1:14" ht="14.4" customHeight="1" x14ac:dyDescent="0.3">
      <c r="A587" s="625" t="s">
        <v>525</v>
      </c>
      <c r="B587" s="626" t="s">
        <v>527</v>
      </c>
      <c r="C587" s="627" t="s">
        <v>551</v>
      </c>
      <c r="D587" s="628" t="s">
        <v>552</v>
      </c>
      <c r="E587" s="627" t="s">
        <v>528</v>
      </c>
      <c r="F587" s="628" t="s">
        <v>529</v>
      </c>
      <c r="G587" s="627" t="s">
        <v>570</v>
      </c>
      <c r="H587" s="627" t="s">
        <v>665</v>
      </c>
      <c r="I587" s="627" t="s">
        <v>666</v>
      </c>
      <c r="J587" s="627" t="s">
        <v>667</v>
      </c>
      <c r="K587" s="627" t="s">
        <v>668</v>
      </c>
      <c r="L587" s="629">
        <v>96.577067835583406</v>
      </c>
      <c r="M587" s="629">
        <v>1</v>
      </c>
      <c r="N587" s="630">
        <v>96.577067835583406</v>
      </c>
    </row>
    <row r="588" spans="1:14" ht="14.4" customHeight="1" x14ac:dyDescent="0.3">
      <c r="A588" s="625" t="s">
        <v>525</v>
      </c>
      <c r="B588" s="626" t="s">
        <v>527</v>
      </c>
      <c r="C588" s="627" t="s">
        <v>551</v>
      </c>
      <c r="D588" s="628" t="s">
        <v>552</v>
      </c>
      <c r="E588" s="627" t="s">
        <v>528</v>
      </c>
      <c r="F588" s="628" t="s">
        <v>529</v>
      </c>
      <c r="G588" s="627" t="s">
        <v>570</v>
      </c>
      <c r="H588" s="627" t="s">
        <v>2043</v>
      </c>
      <c r="I588" s="627" t="s">
        <v>2044</v>
      </c>
      <c r="J588" s="627" t="s">
        <v>2045</v>
      </c>
      <c r="K588" s="627" t="s">
        <v>2046</v>
      </c>
      <c r="L588" s="629">
        <v>331.02946623652701</v>
      </c>
      <c r="M588" s="629">
        <v>2</v>
      </c>
      <c r="N588" s="630">
        <v>662.05893247305403</v>
      </c>
    </row>
    <row r="589" spans="1:14" ht="14.4" customHeight="1" x14ac:dyDescent="0.3">
      <c r="A589" s="625" t="s">
        <v>525</v>
      </c>
      <c r="B589" s="626" t="s">
        <v>527</v>
      </c>
      <c r="C589" s="627" t="s">
        <v>551</v>
      </c>
      <c r="D589" s="628" t="s">
        <v>552</v>
      </c>
      <c r="E589" s="627" t="s">
        <v>528</v>
      </c>
      <c r="F589" s="628" t="s">
        <v>529</v>
      </c>
      <c r="G589" s="627" t="s">
        <v>570</v>
      </c>
      <c r="H589" s="627" t="s">
        <v>2047</v>
      </c>
      <c r="I589" s="627" t="s">
        <v>2048</v>
      </c>
      <c r="J589" s="627" t="s">
        <v>2049</v>
      </c>
      <c r="K589" s="627" t="s">
        <v>2050</v>
      </c>
      <c r="L589" s="629">
        <v>192.18984822091909</v>
      </c>
      <c r="M589" s="629">
        <v>10</v>
      </c>
      <c r="N589" s="630">
        <v>1921.8984822091909</v>
      </c>
    </row>
    <row r="590" spans="1:14" ht="14.4" customHeight="1" x14ac:dyDescent="0.3">
      <c r="A590" s="625" t="s">
        <v>525</v>
      </c>
      <c r="B590" s="626" t="s">
        <v>527</v>
      </c>
      <c r="C590" s="627" t="s">
        <v>551</v>
      </c>
      <c r="D590" s="628" t="s">
        <v>552</v>
      </c>
      <c r="E590" s="627" t="s">
        <v>528</v>
      </c>
      <c r="F590" s="628" t="s">
        <v>529</v>
      </c>
      <c r="G590" s="627" t="s">
        <v>570</v>
      </c>
      <c r="H590" s="627" t="s">
        <v>669</v>
      </c>
      <c r="I590" s="627" t="s">
        <v>670</v>
      </c>
      <c r="J590" s="627" t="s">
        <v>671</v>
      </c>
      <c r="K590" s="627" t="s">
        <v>672</v>
      </c>
      <c r="L590" s="629">
        <v>46.038864426335756</v>
      </c>
      <c r="M590" s="629">
        <v>7</v>
      </c>
      <c r="N590" s="630">
        <v>322.2720509843503</v>
      </c>
    </row>
    <row r="591" spans="1:14" ht="14.4" customHeight="1" x14ac:dyDescent="0.3">
      <c r="A591" s="625" t="s">
        <v>525</v>
      </c>
      <c r="B591" s="626" t="s">
        <v>527</v>
      </c>
      <c r="C591" s="627" t="s">
        <v>551</v>
      </c>
      <c r="D591" s="628" t="s">
        <v>552</v>
      </c>
      <c r="E591" s="627" t="s">
        <v>528</v>
      </c>
      <c r="F591" s="628" t="s">
        <v>529</v>
      </c>
      <c r="G591" s="627" t="s">
        <v>570</v>
      </c>
      <c r="H591" s="627" t="s">
        <v>673</v>
      </c>
      <c r="I591" s="627" t="s">
        <v>674</v>
      </c>
      <c r="J591" s="627" t="s">
        <v>675</v>
      </c>
      <c r="K591" s="627" t="s">
        <v>676</v>
      </c>
      <c r="L591" s="629">
        <v>259.44</v>
      </c>
      <c r="M591" s="629">
        <v>15</v>
      </c>
      <c r="N591" s="630">
        <v>3891.6</v>
      </c>
    </row>
    <row r="592" spans="1:14" ht="14.4" customHeight="1" x14ac:dyDescent="0.3">
      <c r="A592" s="625" t="s">
        <v>525</v>
      </c>
      <c r="B592" s="626" t="s">
        <v>527</v>
      </c>
      <c r="C592" s="627" t="s">
        <v>551</v>
      </c>
      <c r="D592" s="628" t="s">
        <v>552</v>
      </c>
      <c r="E592" s="627" t="s">
        <v>528</v>
      </c>
      <c r="F592" s="628" t="s">
        <v>529</v>
      </c>
      <c r="G592" s="627" t="s">
        <v>570</v>
      </c>
      <c r="H592" s="627" t="s">
        <v>681</v>
      </c>
      <c r="I592" s="627" t="s">
        <v>682</v>
      </c>
      <c r="J592" s="627" t="s">
        <v>633</v>
      </c>
      <c r="K592" s="627" t="s">
        <v>683</v>
      </c>
      <c r="L592" s="629">
        <v>22.630846215319419</v>
      </c>
      <c r="M592" s="629">
        <v>25</v>
      </c>
      <c r="N592" s="630">
        <v>565.77115538298551</v>
      </c>
    </row>
    <row r="593" spans="1:14" ht="14.4" customHeight="1" x14ac:dyDescent="0.3">
      <c r="A593" s="625" t="s">
        <v>525</v>
      </c>
      <c r="B593" s="626" t="s">
        <v>527</v>
      </c>
      <c r="C593" s="627" t="s">
        <v>551</v>
      </c>
      <c r="D593" s="628" t="s">
        <v>552</v>
      </c>
      <c r="E593" s="627" t="s">
        <v>528</v>
      </c>
      <c r="F593" s="628" t="s">
        <v>529</v>
      </c>
      <c r="G593" s="627" t="s">
        <v>570</v>
      </c>
      <c r="H593" s="627" t="s">
        <v>684</v>
      </c>
      <c r="I593" s="627" t="s">
        <v>685</v>
      </c>
      <c r="J593" s="627" t="s">
        <v>686</v>
      </c>
      <c r="K593" s="627"/>
      <c r="L593" s="629">
        <v>102.25350310971825</v>
      </c>
      <c r="M593" s="629">
        <v>8</v>
      </c>
      <c r="N593" s="630">
        <v>818.02802487774602</v>
      </c>
    </row>
    <row r="594" spans="1:14" ht="14.4" customHeight="1" x14ac:dyDescent="0.3">
      <c r="A594" s="625" t="s">
        <v>525</v>
      </c>
      <c r="B594" s="626" t="s">
        <v>527</v>
      </c>
      <c r="C594" s="627" t="s">
        <v>551</v>
      </c>
      <c r="D594" s="628" t="s">
        <v>552</v>
      </c>
      <c r="E594" s="627" t="s">
        <v>528</v>
      </c>
      <c r="F594" s="628" t="s">
        <v>529</v>
      </c>
      <c r="G594" s="627" t="s">
        <v>570</v>
      </c>
      <c r="H594" s="627" t="s">
        <v>1405</v>
      </c>
      <c r="I594" s="627" t="s">
        <v>1406</v>
      </c>
      <c r="J594" s="627" t="s">
        <v>1407</v>
      </c>
      <c r="K594" s="627" t="s">
        <v>759</v>
      </c>
      <c r="L594" s="629">
        <v>28.35</v>
      </c>
      <c r="M594" s="629">
        <v>1</v>
      </c>
      <c r="N594" s="630">
        <v>28.35</v>
      </c>
    </row>
    <row r="595" spans="1:14" ht="14.4" customHeight="1" x14ac:dyDescent="0.3">
      <c r="A595" s="625" t="s">
        <v>525</v>
      </c>
      <c r="B595" s="626" t="s">
        <v>527</v>
      </c>
      <c r="C595" s="627" t="s">
        <v>551</v>
      </c>
      <c r="D595" s="628" t="s">
        <v>552</v>
      </c>
      <c r="E595" s="627" t="s">
        <v>528</v>
      </c>
      <c r="F595" s="628" t="s">
        <v>529</v>
      </c>
      <c r="G595" s="627" t="s">
        <v>570</v>
      </c>
      <c r="H595" s="627" t="s">
        <v>2051</v>
      </c>
      <c r="I595" s="627" t="s">
        <v>2052</v>
      </c>
      <c r="J595" s="627" t="s">
        <v>2053</v>
      </c>
      <c r="K595" s="627" t="s">
        <v>2054</v>
      </c>
      <c r="L595" s="629">
        <v>98.52</v>
      </c>
      <c r="M595" s="629">
        <v>1</v>
      </c>
      <c r="N595" s="630">
        <v>98.52</v>
      </c>
    </row>
    <row r="596" spans="1:14" ht="14.4" customHeight="1" x14ac:dyDescent="0.3">
      <c r="A596" s="625" t="s">
        <v>525</v>
      </c>
      <c r="B596" s="626" t="s">
        <v>527</v>
      </c>
      <c r="C596" s="627" t="s">
        <v>551</v>
      </c>
      <c r="D596" s="628" t="s">
        <v>552</v>
      </c>
      <c r="E596" s="627" t="s">
        <v>528</v>
      </c>
      <c r="F596" s="628" t="s">
        <v>529</v>
      </c>
      <c r="G596" s="627" t="s">
        <v>570</v>
      </c>
      <c r="H596" s="627" t="s">
        <v>687</v>
      </c>
      <c r="I596" s="627" t="s">
        <v>688</v>
      </c>
      <c r="J596" s="627" t="s">
        <v>689</v>
      </c>
      <c r="K596" s="627" t="s">
        <v>690</v>
      </c>
      <c r="L596" s="629">
        <v>58.03461022771895</v>
      </c>
      <c r="M596" s="629">
        <v>2</v>
      </c>
      <c r="N596" s="630">
        <v>116.0692204554379</v>
      </c>
    </row>
    <row r="597" spans="1:14" ht="14.4" customHeight="1" x14ac:dyDescent="0.3">
      <c r="A597" s="625" t="s">
        <v>525</v>
      </c>
      <c r="B597" s="626" t="s">
        <v>527</v>
      </c>
      <c r="C597" s="627" t="s">
        <v>551</v>
      </c>
      <c r="D597" s="628" t="s">
        <v>552</v>
      </c>
      <c r="E597" s="627" t="s">
        <v>528</v>
      </c>
      <c r="F597" s="628" t="s">
        <v>529</v>
      </c>
      <c r="G597" s="627" t="s">
        <v>570</v>
      </c>
      <c r="H597" s="627" t="s">
        <v>691</v>
      </c>
      <c r="I597" s="627" t="s">
        <v>692</v>
      </c>
      <c r="J597" s="627" t="s">
        <v>693</v>
      </c>
      <c r="K597" s="627" t="s">
        <v>694</v>
      </c>
      <c r="L597" s="629">
        <v>57.99</v>
      </c>
      <c r="M597" s="629">
        <v>4</v>
      </c>
      <c r="N597" s="630">
        <v>231.96</v>
      </c>
    </row>
    <row r="598" spans="1:14" ht="14.4" customHeight="1" x14ac:dyDescent="0.3">
      <c r="A598" s="625" t="s">
        <v>525</v>
      </c>
      <c r="B598" s="626" t="s">
        <v>527</v>
      </c>
      <c r="C598" s="627" t="s">
        <v>551</v>
      </c>
      <c r="D598" s="628" t="s">
        <v>552</v>
      </c>
      <c r="E598" s="627" t="s">
        <v>528</v>
      </c>
      <c r="F598" s="628" t="s">
        <v>529</v>
      </c>
      <c r="G598" s="627" t="s">
        <v>570</v>
      </c>
      <c r="H598" s="627" t="s">
        <v>2055</v>
      </c>
      <c r="I598" s="627" t="s">
        <v>2056</v>
      </c>
      <c r="J598" s="627" t="s">
        <v>2057</v>
      </c>
      <c r="K598" s="627" t="s">
        <v>2058</v>
      </c>
      <c r="L598" s="629">
        <v>95</v>
      </c>
      <c r="M598" s="629">
        <v>2</v>
      </c>
      <c r="N598" s="630">
        <v>190</v>
      </c>
    </row>
    <row r="599" spans="1:14" ht="14.4" customHeight="1" x14ac:dyDescent="0.3">
      <c r="A599" s="625" t="s">
        <v>525</v>
      </c>
      <c r="B599" s="626" t="s">
        <v>527</v>
      </c>
      <c r="C599" s="627" t="s">
        <v>551</v>
      </c>
      <c r="D599" s="628" t="s">
        <v>552</v>
      </c>
      <c r="E599" s="627" t="s">
        <v>528</v>
      </c>
      <c r="F599" s="628" t="s">
        <v>529</v>
      </c>
      <c r="G599" s="627" t="s">
        <v>570</v>
      </c>
      <c r="H599" s="627" t="s">
        <v>1408</v>
      </c>
      <c r="I599" s="627" t="s">
        <v>1409</v>
      </c>
      <c r="J599" s="627" t="s">
        <v>1410</v>
      </c>
      <c r="K599" s="627" t="s">
        <v>1321</v>
      </c>
      <c r="L599" s="629">
        <v>105.64666666666666</v>
      </c>
      <c r="M599" s="629">
        <v>3</v>
      </c>
      <c r="N599" s="630">
        <v>316.94</v>
      </c>
    </row>
    <row r="600" spans="1:14" ht="14.4" customHeight="1" x14ac:dyDescent="0.3">
      <c r="A600" s="625" t="s">
        <v>525</v>
      </c>
      <c r="B600" s="626" t="s">
        <v>527</v>
      </c>
      <c r="C600" s="627" t="s">
        <v>551</v>
      </c>
      <c r="D600" s="628" t="s">
        <v>552</v>
      </c>
      <c r="E600" s="627" t="s">
        <v>528</v>
      </c>
      <c r="F600" s="628" t="s">
        <v>529</v>
      </c>
      <c r="G600" s="627" t="s">
        <v>570</v>
      </c>
      <c r="H600" s="627" t="s">
        <v>1411</v>
      </c>
      <c r="I600" s="627" t="s">
        <v>1412</v>
      </c>
      <c r="J600" s="627" t="s">
        <v>1413</v>
      </c>
      <c r="K600" s="627" t="s">
        <v>1414</v>
      </c>
      <c r="L600" s="629">
        <v>134.490861326475</v>
      </c>
      <c r="M600" s="629">
        <v>2</v>
      </c>
      <c r="N600" s="630">
        <v>268.98172265295</v>
      </c>
    </row>
    <row r="601" spans="1:14" ht="14.4" customHeight="1" x14ac:dyDescent="0.3">
      <c r="A601" s="625" t="s">
        <v>525</v>
      </c>
      <c r="B601" s="626" t="s">
        <v>527</v>
      </c>
      <c r="C601" s="627" t="s">
        <v>551</v>
      </c>
      <c r="D601" s="628" t="s">
        <v>552</v>
      </c>
      <c r="E601" s="627" t="s">
        <v>528</v>
      </c>
      <c r="F601" s="628" t="s">
        <v>529</v>
      </c>
      <c r="G601" s="627" t="s">
        <v>570</v>
      </c>
      <c r="H601" s="627" t="s">
        <v>2059</v>
      </c>
      <c r="I601" s="627" t="s">
        <v>2060</v>
      </c>
      <c r="J601" s="627" t="s">
        <v>2061</v>
      </c>
      <c r="K601" s="627" t="s">
        <v>2062</v>
      </c>
      <c r="L601" s="629">
        <v>163.09861462186251</v>
      </c>
      <c r="M601" s="629">
        <v>4</v>
      </c>
      <c r="N601" s="630">
        <v>652.39445848745004</v>
      </c>
    </row>
    <row r="602" spans="1:14" ht="14.4" customHeight="1" x14ac:dyDescent="0.3">
      <c r="A602" s="625" t="s">
        <v>525</v>
      </c>
      <c r="B602" s="626" t="s">
        <v>527</v>
      </c>
      <c r="C602" s="627" t="s">
        <v>551</v>
      </c>
      <c r="D602" s="628" t="s">
        <v>552</v>
      </c>
      <c r="E602" s="627" t="s">
        <v>528</v>
      </c>
      <c r="F602" s="628" t="s">
        <v>529</v>
      </c>
      <c r="G602" s="627" t="s">
        <v>570</v>
      </c>
      <c r="H602" s="627" t="s">
        <v>1916</v>
      </c>
      <c r="I602" s="627" t="s">
        <v>1917</v>
      </c>
      <c r="J602" s="627" t="s">
        <v>1918</v>
      </c>
      <c r="K602" s="627" t="s">
        <v>1919</v>
      </c>
      <c r="L602" s="629">
        <v>87.890049572687204</v>
      </c>
      <c r="M602" s="629">
        <v>1</v>
      </c>
      <c r="N602" s="630">
        <v>87.890049572687204</v>
      </c>
    </row>
    <row r="603" spans="1:14" ht="14.4" customHeight="1" x14ac:dyDescent="0.3">
      <c r="A603" s="625" t="s">
        <v>525</v>
      </c>
      <c r="B603" s="626" t="s">
        <v>527</v>
      </c>
      <c r="C603" s="627" t="s">
        <v>551</v>
      </c>
      <c r="D603" s="628" t="s">
        <v>552</v>
      </c>
      <c r="E603" s="627" t="s">
        <v>528</v>
      </c>
      <c r="F603" s="628" t="s">
        <v>529</v>
      </c>
      <c r="G603" s="627" t="s">
        <v>570</v>
      </c>
      <c r="H603" s="627" t="s">
        <v>699</v>
      </c>
      <c r="I603" s="627" t="s">
        <v>700</v>
      </c>
      <c r="J603" s="627" t="s">
        <v>701</v>
      </c>
      <c r="K603" s="627" t="s">
        <v>702</v>
      </c>
      <c r="L603" s="629">
        <v>75.220833333333317</v>
      </c>
      <c r="M603" s="629">
        <v>12</v>
      </c>
      <c r="N603" s="630">
        <v>902.64999999999986</v>
      </c>
    </row>
    <row r="604" spans="1:14" ht="14.4" customHeight="1" x14ac:dyDescent="0.3">
      <c r="A604" s="625" t="s">
        <v>525</v>
      </c>
      <c r="B604" s="626" t="s">
        <v>527</v>
      </c>
      <c r="C604" s="627" t="s">
        <v>551</v>
      </c>
      <c r="D604" s="628" t="s">
        <v>552</v>
      </c>
      <c r="E604" s="627" t="s">
        <v>528</v>
      </c>
      <c r="F604" s="628" t="s">
        <v>529</v>
      </c>
      <c r="G604" s="627" t="s">
        <v>570</v>
      </c>
      <c r="H604" s="627" t="s">
        <v>2063</v>
      </c>
      <c r="I604" s="627" t="s">
        <v>2064</v>
      </c>
      <c r="J604" s="627" t="s">
        <v>2065</v>
      </c>
      <c r="K604" s="627" t="s">
        <v>2066</v>
      </c>
      <c r="L604" s="629">
        <v>87.83</v>
      </c>
      <c r="M604" s="629">
        <v>1</v>
      </c>
      <c r="N604" s="630">
        <v>87.83</v>
      </c>
    </row>
    <row r="605" spans="1:14" ht="14.4" customHeight="1" x14ac:dyDescent="0.3">
      <c r="A605" s="625" t="s">
        <v>525</v>
      </c>
      <c r="B605" s="626" t="s">
        <v>527</v>
      </c>
      <c r="C605" s="627" t="s">
        <v>551</v>
      </c>
      <c r="D605" s="628" t="s">
        <v>552</v>
      </c>
      <c r="E605" s="627" t="s">
        <v>528</v>
      </c>
      <c r="F605" s="628" t="s">
        <v>529</v>
      </c>
      <c r="G605" s="627" t="s">
        <v>570</v>
      </c>
      <c r="H605" s="627" t="s">
        <v>2067</v>
      </c>
      <c r="I605" s="627" t="s">
        <v>2068</v>
      </c>
      <c r="J605" s="627" t="s">
        <v>2069</v>
      </c>
      <c r="K605" s="627" t="s">
        <v>2070</v>
      </c>
      <c r="L605" s="629">
        <v>246.660135031143</v>
      </c>
      <c r="M605" s="629">
        <v>1</v>
      </c>
      <c r="N605" s="630">
        <v>246.660135031143</v>
      </c>
    </row>
    <row r="606" spans="1:14" ht="14.4" customHeight="1" x14ac:dyDescent="0.3">
      <c r="A606" s="625" t="s">
        <v>525</v>
      </c>
      <c r="B606" s="626" t="s">
        <v>527</v>
      </c>
      <c r="C606" s="627" t="s">
        <v>551</v>
      </c>
      <c r="D606" s="628" t="s">
        <v>552</v>
      </c>
      <c r="E606" s="627" t="s">
        <v>528</v>
      </c>
      <c r="F606" s="628" t="s">
        <v>529</v>
      </c>
      <c r="G606" s="627" t="s">
        <v>570</v>
      </c>
      <c r="H606" s="627" t="s">
        <v>2071</v>
      </c>
      <c r="I606" s="627" t="s">
        <v>2072</v>
      </c>
      <c r="J606" s="627" t="s">
        <v>2073</v>
      </c>
      <c r="K606" s="627" t="s">
        <v>2074</v>
      </c>
      <c r="L606" s="629">
        <v>78.37</v>
      </c>
      <c r="M606" s="629">
        <v>1</v>
      </c>
      <c r="N606" s="630">
        <v>78.37</v>
      </c>
    </row>
    <row r="607" spans="1:14" ht="14.4" customHeight="1" x14ac:dyDescent="0.3">
      <c r="A607" s="625" t="s">
        <v>525</v>
      </c>
      <c r="B607" s="626" t="s">
        <v>527</v>
      </c>
      <c r="C607" s="627" t="s">
        <v>551</v>
      </c>
      <c r="D607" s="628" t="s">
        <v>552</v>
      </c>
      <c r="E607" s="627" t="s">
        <v>528</v>
      </c>
      <c r="F607" s="628" t="s">
        <v>529</v>
      </c>
      <c r="G607" s="627" t="s">
        <v>570</v>
      </c>
      <c r="H607" s="627" t="s">
        <v>2075</v>
      </c>
      <c r="I607" s="627" t="s">
        <v>2076</v>
      </c>
      <c r="J607" s="627" t="s">
        <v>2077</v>
      </c>
      <c r="K607" s="627" t="s">
        <v>2078</v>
      </c>
      <c r="L607" s="629">
        <v>129.763551027674</v>
      </c>
      <c r="M607" s="629">
        <v>3</v>
      </c>
      <c r="N607" s="630">
        <v>389.29065308302199</v>
      </c>
    </row>
    <row r="608" spans="1:14" ht="14.4" customHeight="1" x14ac:dyDescent="0.3">
      <c r="A608" s="625" t="s">
        <v>525</v>
      </c>
      <c r="B608" s="626" t="s">
        <v>527</v>
      </c>
      <c r="C608" s="627" t="s">
        <v>551</v>
      </c>
      <c r="D608" s="628" t="s">
        <v>552</v>
      </c>
      <c r="E608" s="627" t="s">
        <v>528</v>
      </c>
      <c r="F608" s="628" t="s">
        <v>529</v>
      </c>
      <c r="G608" s="627" t="s">
        <v>570</v>
      </c>
      <c r="H608" s="627" t="s">
        <v>707</v>
      </c>
      <c r="I608" s="627" t="s">
        <v>708</v>
      </c>
      <c r="J608" s="627" t="s">
        <v>709</v>
      </c>
      <c r="K608" s="627" t="s">
        <v>710</v>
      </c>
      <c r="L608" s="629">
        <v>22.25</v>
      </c>
      <c r="M608" s="629">
        <v>1</v>
      </c>
      <c r="N608" s="630">
        <v>22.25</v>
      </c>
    </row>
    <row r="609" spans="1:14" ht="14.4" customHeight="1" x14ac:dyDescent="0.3">
      <c r="A609" s="625" t="s">
        <v>525</v>
      </c>
      <c r="B609" s="626" t="s">
        <v>527</v>
      </c>
      <c r="C609" s="627" t="s">
        <v>551</v>
      </c>
      <c r="D609" s="628" t="s">
        <v>552</v>
      </c>
      <c r="E609" s="627" t="s">
        <v>528</v>
      </c>
      <c r="F609" s="628" t="s">
        <v>529</v>
      </c>
      <c r="G609" s="627" t="s">
        <v>570</v>
      </c>
      <c r="H609" s="627" t="s">
        <v>2079</v>
      </c>
      <c r="I609" s="627" t="s">
        <v>2080</v>
      </c>
      <c r="J609" s="627" t="s">
        <v>2081</v>
      </c>
      <c r="K609" s="627" t="s">
        <v>2082</v>
      </c>
      <c r="L609" s="629">
        <v>376.03000199715621</v>
      </c>
      <c r="M609" s="629">
        <v>11</v>
      </c>
      <c r="N609" s="630">
        <v>4136.330021968718</v>
      </c>
    </row>
    <row r="610" spans="1:14" ht="14.4" customHeight="1" x14ac:dyDescent="0.3">
      <c r="A610" s="625" t="s">
        <v>525</v>
      </c>
      <c r="B610" s="626" t="s">
        <v>527</v>
      </c>
      <c r="C610" s="627" t="s">
        <v>551</v>
      </c>
      <c r="D610" s="628" t="s">
        <v>552</v>
      </c>
      <c r="E610" s="627" t="s">
        <v>528</v>
      </c>
      <c r="F610" s="628" t="s">
        <v>529</v>
      </c>
      <c r="G610" s="627" t="s">
        <v>570</v>
      </c>
      <c r="H610" s="627" t="s">
        <v>711</v>
      </c>
      <c r="I610" s="627" t="s">
        <v>712</v>
      </c>
      <c r="J610" s="627" t="s">
        <v>713</v>
      </c>
      <c r="K610" s="627" t="s">
        <v>714</v>
      </c>
      <c r="L610" s="629">
        <v>63.438494888615104</v>
      </c>
      <c r="M610" s="629">
        <v>102</v>
      </c>
      <c r="N610" s="630">
        <v>6470.7264786387404</v>
      </c>
    </row>
    <row r="611" spans="1:14" ht="14.4" customHeight="1" x14ac:dyDescent="0.3">
      <c r="A611" s="625" t="s">
        <v>525</v>
      </c>
      <c r="B611" s="626" t="s">
        <v>527</v>
      </c>
      <c r="C611" s="627" t="s">
        <v>551</v>
      </c>
      <c r="D611" s="628" t="s">
        <v>552</v>
      </c>
      <c r="E611" s="627" t="s">
        <v>528</v>
      </c>
      <c r="F611" s="628" t="s">
        <v>529</v>
      </c>
      <c r="G611" s="627" t="s">
        <v>570</v>
      </c>
      <c r="H611" s="627" t="s">
        <v>715</v>
      </c>
      <c r="I611" s="627" t="s">
        <v>716</v>
      </c>
      <c r="J611" s="627" t="s">
        <v>717</v>
      </c>
      <c r="K611" s="627" t="s">
        <v>718</v>
      </c>
      <c r="L611" s="629">
        <v>143.59963270300565</v>
      </c>
      <c r="M611" s="629">
        <v>3</v>
      </c>
      <c r="N611" s="630">
        <v>430.79889810901699</v>
      </c>
    </row>
    <row r="612" spans="1:14" ht="14.4" customHeight="1" x14ac:dyDescent="0.3">
      <c r="A612" s="625" t="s">
        <v>525</v>
      </c>
      <c r="B612" s="626" t="s">
        <v>527</v>
      </c>
      <c r="C612" s="627" t="s">
        <v>551</v>
      </c>
      <c r="D612" s="628" t="s">
        <v>552</v>
      </c>
      <c r="E612" s="627" t="s">
        <v>528</v>
      </c>
      <c r="F612" s="628" t="s">
        <v>529</v>
      </c>
      <c r="G612" s="627" t="s">
        <v>570</v>
      </c>
      <c r="H612" s="627" t="s">
        <v>719</v>
      </c>
      <c r="I612" s="627" t="s">
        <v>720</v>
      </c>
      <c r="J612" s="627" t="s">
        <v>721</v>
      </c>
      <c r="K612" s="627" t="s">
        <v>722</v>
      </c>
      <c r="L612" s="629">
        <v>119.06333333333333</v>
      </c>
      <c r="M612" s="629">
        <v>3</v>
      </c>
      <c r="N612" s="630">
        <v>357.19</v>
      </c>
    </row>
    <row r="613" spans="1:14" ht="14.4" customHeight="1" x14ac:dyDescent="0.3">
      <c r="A613" s="625" t="s">
        <v>525</v>
      </c>
      <c r="B613" s="626" t="s">
        <v>527</v>
      </c>
      <c r="C613" s="627" t="s">
        <v>551</v>
      </c>
      <c r="D613" s="628" t="s">
        <v>552</v>
      </c>
      <c r="E613" s="627" t="s">
        <v>528</v>
      </c>
      <c r="F613" s="628" t="s">
        <v>529</v>
      </c>
      <c r="G613" s="627" t="s">
        <v>570</v>
      </c>
      <c r="H613" s="627" t="s">
        <v>1449</v>
      </c>
      <c r="I613" s="627" t="s">
        <v>1450</v>
      </c>
      <c r="J613" s="627" t="s">
        <v>721</v>
      </c>
      <c r="K613" s="627" t="s">
        <v>1451</v>
      </c>
      <c r="L613" s="629">
        <v>133.91</v>
      </c>
      <c r="M613" s="629">
        <v>1</v>
      </c>
      <c r="N613" s="630">
        <v>133.91</v>
      </c>
    </row>
    <row r="614" spans="1:14" ht="14.4" customHeight="1" x14ac:dyDescent="0.3">
      <c r="A614" s="625" t="s">
        <v>525</v>
      </c>
      <c r="B614" s="626" t="s">
        <v>527</v>
      </c>
      <c r="C614" s="627" t="s">
        <v>551</v>
      </c>
      <c r="D614" s="628" t="s">
        <v>552</v>
      </c>
      <c r="E614" s="627" t="s">
        <v>528</v>
      </c>
      <c r="F614" s="628" t="s">
        <v>529</v>
      </c>
      <c r="G614" s="627" t="s">
        <v>570</v>
      </c>
      <c r="H614" s="627" t="s">
        <v>723</v>
      </c>
      <c r="I614" s="627" t="s">
        <v>724</v>
      </c>
      <c r="J614" s="627" t="s">
        <v>725</v>
      </c>
      <c r="K614" s="627" t="s">
        <v>726</v>
      </c>
      <c r="L614" s="629">
        <v>46.752222222222223</v>
      </c>
      <c r="M614" s="629">
        <v>54</v>
      </c>
      <c r="N614" s="630">
        <v>2524.62</v>
      </c>
    </row>
    <row r="615" spans="1:14" ht="14.4" customHeight="1" x14ac:dyDescent="0.3">
      <c r="A615" s="625" t="s">
        <v>525</v>
      </c>
      <c r="B615" s="626" t="s">
        <v>527</v>
      </c>
      <c r="C615" s="627" t="s">
        <v>551</v>
      </c>
      <c r="D615" s="628" t="s">
        <v>552</v>
      </c>
      <c r="E615" s="627" t="s">
        <v>528</v>
      </c>
      <c r="F615" s="628" t="s">
        <v>529</v>
      </c>
      <c r="G615" s="627" t="s">
        <v>570</v>
      </c>
      <c r="H615" s="627" t="s">
        <v>2083</v>
      </c>
      <c r="I615" s="627" t="s">
        <v>2084</v>
      </c>
      <c r="J615" s="627" t="s">
        <v>2085</v>
      </c>
      <c r="K615" s="627" t="s">
        <v>2086</v>
      </c>
      <c r="L615" s="629">
        <v>47.489892933173451</v>
      </c>
      <c r="M615" s="629">
        <v>15</v>
      </c>
      <c r="N615" s="630">
        <v>712.34839399760176</v>
      </c>
    </row>
    <row r="616" spans="1:14" ht="14.4" customHeight="1" x14ac:dyDescent="0.3">
      <c r="A616" s="625" t="s">
        <v>525</v>
      </c>
      <c r="B616" s="626" t="s">
        <v>527</v>
      </c>
      <c r="C616" s="627" t="s">
        <v>551</v>
      </c>
      <c r="D616" s="628" t="s">
        <v>552</v>
      </c>
      <c r="E616" s="627" t="s">
        <v>528</v>
      </c>
      <c r="F616" s="628" t="s">
        <v>529</v>
      </c>
      <c r="G616" s="627" t="s">
        <v>570</v>
      </c>
      <c r="H616" s="627" t="s">
        <v>1460</v>
      </c>
      <c r="I616" s="627" t="s">
        <v>1461</v>
      </c>
      <c r="J616" s="627" t="s">
        <v>729</v>
      </c>
      <c r="K616" s="627" t="s">
        <v>1462</v>
      </c>
      <c r="L616" s="629">
        <v>292.14339180502833</v>
      </c>
      <c r="M616" s="629">
        <v>60</v>
      </c>
      <c r="N616" s="630">
        <v>17528.603508301701</v>
      </c>
    </row>
    <row r="617" spans="1:14" ht="14.4" customHeight="1" x14ac:dyDescent="0.3">
      <c r="A617" s="625" t="s">
        <v>525</v>
      </c>
      <c r="B617" s="626" t="s">
        <v>527</v>
      </c>
      <c r="C617" s="627" t="s">
        <v>551</v>
      </c>
      <c r="D617" s="628" t="s">
        <v>552</v>
      </c>
      <c r="E617" s="627" t="s">
        <v>528</v>
      </c>
      <c r="F617" s="628" t="s">
        <v>529</v>
      </c>
      <c r="G617" s="627" t="s">
        <v>570</v>
      </c>
      <c r="H617" s="627" t="s">
        <v>2087</v>
      </c>
      <c r="I617" s="627" t="s">
        <v>2088</v>
      </c>
      <c r="J617" s="627" t="s">
        <v>2089</v>
      </c>
      <c r="K617" s="627" t="s">
        <v>2090</v>
      </c>
      <c r="L617" s="629">
        <v>388.92665930420037</v>
      </c>
      <c r="M617" s="629">
        <v>27</v>
      </c>
      <c r="N617" s="630">
        <v>10501.01980121341</v>
      </c>
    </row>
    <row r="618" spans="1:14" ht="14.4" customHeight="1" x14ac:dyDescent="0.3">
      <c r="A618" s="625" t="s">
        <v>525</v>
      </c>
      <c r="B618" s="626" t="s">
        <v>527</v>
      </c>
      <c r="C618" s="627" t="s">
        <v>551</v>
      </c>
      <c r="D618" s="628" t="s">
        <v>552</v>
      </c>
      <c r="E618" s="627" t="s">
        <v>528</v>
      </c>
      <c r="F618" s="628" t="s">
        <v>529</v>
      </c>
      <c r="G618" s="627" t="s">
        <v>570</v>
      </c>
      <c r="H618" s="627" t="s">
        <v>2091</v>
      </c>
      <c r="I618" s="627" t="s">
        <v>2092</v>
      </c>
      <c r="J618" s="627" t="s">
        <v>2093</v>
      </c>
      <c r="K618" s="627" t="s">
        <v>2094</v>
      </c>
      <c r="L618" s="629">
        <v>121.88047913567399</v>
      </c>
      <c r="M618" s="629">
        <v>1</v>
      </c>
      <c r="N618" s="630">
        <v>121.88047913567399</v>
      </c>
    </row>
    <row r="619" spans="1:14" ht="14.4" customHeight="1" x14ac:dyDescent="0.3">
      <c r="A619" s="625" t="s">
        <v>525</v>
      </c>
      <c r="B619" s="626" t="s">
        <v>527</v>
      </c>
      <c r="C619" s="627" t="s">
        <v>551</v>
      </c>
      <c r="D619" s="628" t="s">
        <v>552</v>
      </c>
      <c r="E619" s="627" t="s">
        <v>528</v>
      </c>
      <c r="F619" s="628" t="s">
        <v>529</v>
      </c>
      <c r="G619" s="627" t="s">
        <v>570</v>
      </c>
      <c r="H619" s="627" t="s">
        <v>731</v>
      </c>
      <c r="I619" s="627" t="s">
        <v>732</v>
      </c>
      <c r="J619" s="627" t="s">
        <v>733</v>
      </c>
      <c r="K619" s="627" t="s">
        <v>734</v>
      </c>
      <c r="L619" s="629">
        <v>49.599843917964201</v>
      </c>
      <c r="M619" s="629">
        <v>1</v>
      </c>
      <c r="N619" s="630">
        <v>49.599843917964201</v>
      </c>
    </row>
    <row r="620" spans="1:14" ht="14.4" customHeight="1" x14ac:dyDescent="0.3">
      <c r="A620" s="625" t="s">
        <v>525</v>
      </c>
      <c r="B620" s="626" t="s">
        <v>527</v>
      </c>
      <c r="C620" s="627" t="s">
        <v>551</v>
      </c>
      <c r="D620" s="628" t="s">
        <v>552</v>
      </c>
      <c r="E620" s="627" t="s">
        <v>528</v>
      </c>
      <c r="F620" s="628" t="s">
        <v>529</v>
      </c>
      <c r="G620" s="627" t="s">
        <v>570</v>
      </c>
      <c r="H620" s="627" t="s">
        <v>1463</v>
      </c>
      <c r="I620" s="627" t="s">
        <v>1464</v>
      </c>
      <c r="J620" s="627" t="s">
        <v>733</v>
      </c>
      <c r="K620" s="627" t="s">
        <v>1465</v>
      </c>
      <c r="L620" s="629">
        <v>91.607807231067085</v>
      </c>
      <c r="M620" s="629">
        <v>5</v>
      </c>
      <c r="N620" s="630">
        <v>458.0390361553354</v>
      </c>
    </row>
    <row r="621" spans="1:14" ht="14.4" customHeight="1" x14ac:dyDescent="0.3">
      <c r="A621" s="625" t="s">
        <v>525</v>
      </c>
      <c r="B621" s="626" t="s">
        <v>527</v>
      </c>
      <c r="C621" s="627" t="s">
        <v>551</v>
      </c>
      <c r="D621" s="628" t="s">
        <v>552</v>
      </c>
      <c r="E621" s="627" t="s">
        <v>528</v>
      </c>
      <c r="F621" s="628" t="s">
        <v>529</v>
      </c>
      <c r="G621" s="627" t="s">
        <v>570</v>
      </c>
      <c r="H621" s="627" t="s">
        <v>2095</v>
      </c>
      <c r="I621" s="627" t="s">
        <v>2096</v>
      </c>
      <c r="J621" s="627" t="s">
        <v>2097</v>
      </c>
      <c r="K621" s="627" t="s">
        <v>2098</v>
      </c>
      <c r="L621" s="629">
        <v>56.109742976398401</v>
      </c>
      <c r="M621" s="629">
        <v>2</v>
      </c>
      <c r="N621" s="630">
        <v>112.2194859527968</v>
      </c>
    </row>
    <row r="622" spans="1:14" ht="14.4" customHeight="1" x14ac:dyDescent="0.3">
      <c r="A622" s="625" t="s">
        <v>525</v>
      </c>
      <c r="B622" s="626" t="s">
        <v>527</v>
      </c>
      <c r="C622" s="627" t="s">
        <v>551</v>
      </c>
      <c r="D622" s="628" t="s">
        <v>552</v>
      </c>
      <c r="E622" s="627" t="s">
        <v>528</v>
      </c>
      <c r="F622" s="628" t="s">
        <v>529</v>
      </c>
      <c r="G622" s="627" t="s">
        <v>570</v>
      </c>
      <c r="H622" s="627" t="s">
        <v>1466</v>
      </c>
      <c r="I622" s="627" t="s">
        <v>1467</v>
      </c>
      <c r="J622" s="627" t="s">
        <v>1468</v>
      </c>
      <c r="K622" s="627" t="s">
        <v>1469</v>
      </c>
      <c r="L622" s="629">
        <v>38.030055775396001</v>
      </c>
      <c r="M622" s="629">
        <v>1</v>
      </c>
      <c r="N622" s="630">
        <v>38.030055775396001</v>
      </c>
    </row>
    <row r="623" spans="1:14" ht="14.4" customHeight="1" x14ac:dyDescent="0.3">
      <c r="A623" s="625" t="s">
        <v>525</v>
      </c>
      <c r="B623" s="626" t="s">
        <v>527</v>
      </c>
      <c r="C623" s="627" t="s">
        <v>551</v>
      </c>
      <c r="D623" s="628" t="s">
        <v>552</v>
      </c>
      <c r="E623" s="627" t="s">
        <v>528</v>
      </c>
      <c r="F623" s="628" t="s">
        <v>529</v>
      </c>
      <c r="G623" s="627" t="s">
        <v>570</v>
      </c>
      <c r="H623" s="627" t="s">
        <v>2099</v>
      </c>
      <c r="I623" s="627" t="s">
        <v>2100</v>
      </c>
      <c r="J623" s="627" t="s">
        <v>2101</v>
      </c>
      <c r="K623" s="627" t="s">
        <v>2102</v>
      </c>
      <c r="L623" s="629">
        <v>107.35</v>
      </c>
      <c r="M623" s="629">
        <v>1</v>
      </c>
      <c r="N623" s="630">
        <v>107.35</v>
      </c>
    </row>
    <row r="624" spans="1:14" ht="14.4" customHeight="1" x14ac:dyDescent="0.3">
      <c r="A624" s="625" t="s">
        <v>525</v>
      </c>
      <c r="B624" s="626" t="s">
        <v>527</v>
      </c>
      <c r="C624" s="627" t="s">
        <v>551</v>
      </c>
      <c r="D624" s="628" t="s">
        <v>552</v>
      </c>
      <c r="E624" s="627" t="s">
        <v>528</v>
      </c>
      <c r="F624" s="628" t="s">
        <v>529</v>
      </c>
      <c r="G624" s="627" t="s">
        <v>570</v>
      </c>
      <c r="H624" s="627" t="s">
        <v>2103</v>
      </c>
      <c r="I624" s="627" t="s">
        <v>2104</v>
      </c>
      <c r="J624" s="627" t="s">
        <v>2105</v>
      </c>
      <c r="K624" s="627" t="s">
        <v>2106</v>
      </c>
      <c r="L624" s="629">
        <v>28.8900536005155</v>
      </c>
      <c r="M624" s="629">
        <v>2</v>
      </c>
      <c r="N624" s="630">
        <v>57.780107201031001</v>
      </c>
    </row>
    <row r="625" spans="1:14" ht="14.4" customHeight="1" x14ac:dyDescent="0.3">
      <c r="A625" s="625" t="s">
        <v>525</v>
      </c>
      <c r="B625" s="626" t="s">
        <v>527</v>
      </c>
      <c r="C625" s="627" t="s">
        <v>551</v>
      </c>
      <c r="D625" s="628" t="s">
        <v>552</v>
      </c>
      <c r="E625" s="627" t="s">
        <v>528</v>
      </c>
      <c r="F625" s="628" t="s">
        <v>529</v>
      </c>
      <c r="G625" s="627" t="s">
        <v>570</v>
      </c>
      <c r="H625" s="627" t="s">
        <v>739</v>
      </c>
      <c r="I625" s="627" t="s">
        <v>740</v>
      </c>
      <c r="J625" s="627" t="s">
        <v>741</v>
      </c>
      <c r="K625" s="627" t="s">
        <v>742</v>
      </c>
      <c r="L625" s="629">
        <v>116.85990756700551</v>
      </c>
      <c r="M625" s="629">
        <v>2</v>
      </c>
      <c r="N625" s="630">
        <v>233.71981513401101</v>
      </c>
    </row>
    <row r="626" spans="1:14" ht="14.4" customHeight="1" x14ac:dyDescent="0.3">
      <c r="A626" s="625" t="s">
        <v>525</v>
      </c>
      <c r="B626" s="626" t="s">
        <v>527</v>
      </c>
      <c r="C626" s="627" t="s">
        <v>551</v>
      </c>
      <c r="D626" s="628" t="s">
        <v>552</v>
      </c>
      <c r="E626" s="627" t="s">
        <v>528</v>
      </c>
      <c r="F626" s="628" t="s">
        <v>529</v>
      </c>
      <c r="G626" s="627" t="s">
        <v>570</v>
      </c>
      <c r="H626" s="627" t="s">
        <v>1470</v>
      </c>
      <c r="I626" s="627" t="s">
        <v>1471</v>
      </c>
      <c r="J626" s="627" t="s">
        <v>1368</v>
      </c>
      <c r="K626" s="627" t="s">
        <v>1472</v>
      </c>
      <c r="L626" s="629">
        <v>166.82666666666668</v>
      </c>
      <c r="M626" s="629">
        <v>3</v>
      </c>
      <c r="N626" s="630">
        <v>500.48</v>
      </c>
    </row>
    <row r="627" spans="1:14" ht="14.4" customHeight="1" x14ac:dyDescent="0.3">
      <c r="A627" s="625" t="s">
        <v>525</v>
      </c>
      <c r="B627" s="626" t="s">
        <v>527</v>
      </c>
      <c r="C627" s="627" t="s">
        <v>551</v>
      </c>
      <c r="D627" s="628" t="s">
        <v>552</v>
      </c>
      <c r="E627" s="627" t="s">
        <v>528</v>
      </c>
      <c r="F627" s="628" t="s">
        <v>529</v>
      </c>
      <c r="G627" s="627" t="s">
        <v>570</v>
      </c>
      <c r="H627" s="627" t="s">
        <v>2107</v>
      </c>
      <c r="I627" s="627" t="s">
        <v>2108</v>
      </c>
      <c r="J627" s="627" t="s">
        <v>2109</v>
      </c>
      <c r="K627" s="627" t="s">
        <v>2110</v>
      </c>
      <c r="L627" s="629">
        <v>19.41</v>
      </c>
      <c r="M627" s="629">
        <v>30</v>
      </c>
      <c r="N627" s="630">
        <v>582.29999999999995</v>
      </c>
    </row>
    <row r="628" spans="1:14" ht="14.4" customHeight="1" x14ac:dyDescent="0.3">
      <c r="A628" s="625" t="s">
        <v>525</v>
      </c>
      <c r="B628" s="626" t="s">
        <v>527</v>
      </c>
      <c r="C628" s="627" t="s">
        <v>551</v>
      </c>
      <c r="D628" s="628" t="s">
        <v>552</v>
      </c>
      <c r="E628" s="627" t="s">
        <v>528</v>
      </c>
      <c r="F628" s="628" t="s">
        <v>529</v>
      </c>
      <c r="G628" s="627" t="s">
        <v>570</v>
      </c>
      <c r="H628" s="627" t="s">
        <v>1473</v>
      </c>
      <c r="I628" s="627" t="s">
        <v>1474</v>
      </c>
      <c r="J628" s="627" t="s">
        <v>1475</v>
      </c>
      <c r="K628" s="627" t="s">
        <v>1476</v>
      </c>
      <c r="L628" s="629">
        <v>47.919999999999995</v>
      </c>
      <c r="M628" s="629">
        <v>4</v>
      </c>
      <c r="N628" s="630">
        <v>191.67999999999998</v>
      </c>
    </row>
    <row r="629" spans="1:14" ht="14.4" customHeight="1" x14ac:dyDescent="0.3">
      <c r="A629" s="625" t="s">
        <v>525</v>
      </c>
      <c r="B629" s="626" t="s">
        <v>527</v>
      </c>
      <c r="C629" s="627" t="s">
        <v>551</v>
      </c>
      <c r="D629" s="628" t="s">
        <v>552</v>
      </c>
      <c r="E629" s="627" t="s">
        <v>528</v>
      </c>
      <c r="F629" s="628" t="s">
        <v>529</v>
      </c>
      <c r="G629" s="627" t="s">
        <v>570</v>
      </c>
      <c r="H629" s="627" t="s">
        <v>743</v>
      </c>
      <c r="I629" s="627" t="s">
        <v>744</v>
      </c>
      <c r="J629" s="627" t="s">
        <v>745</v>
      </c>
      <c r="K629" s="627" t="s">
        <v>746</v>
      </c>
      <c r="L629" s="629">
        <v>27.495040677652199</v>
      </c>
      <c r="M629" s="629">
        <v>2</v>
      </c>
      <c r="N629" s="630">
        <v>54.990081355304397</v>
      </c>
    </row>
    <row r="630" spans="1:14" ht="14.4" customHeight="1" x14ac:dyDescent="0.3">
      <c r="A630" s="625" t="s">
        <v>525</v>
      </c>
      <c r="B630" s="626" t="s">
        <v>527</v>
      </c>
      <c r="C630" s="627" t="s">
        <v>551</v>
      </c>
      <c r="D630" s="628" t="s">
        <v>552</v>
      </c>
      <c r="E630" s="627" t="s">
        <v>528</v>
      </c>
      <c r="F630" s="628" t="s">
        <v>529</v>
      </c>
      <c r="G630" s="627" t="s">
        <v>570</v>
      </c>
      <c r="H630" s="627" t="s">
        <v>2111</v>
      </c>
      <c r="I630" s="627" t="s">
        <v>2112</v>
      </c>
      <c r="J630" s="627" t="s">
        <v>2113</v>
      </c>
      <c r="K630" s="627" t="s">
        <v>2114</v>
      </c>
      <c r="L630" s="629">
        <v>215.62071420415691</v>
      </c>
      <c r="M630" s="629">
        <v>32</v>
      </c>
      <c r="N630" s="630">
        <v>6899.8628545330212</v>
      </c>
    </row>
    <row r="631" spans="1:14" ht="14.4" customHeight="1" x14ac:dyDescent="0.3">
      <c r="A631" s="625" t="s">
        <v>525</v>
      </c>
      <c r="B631" s="626" t="s">
        <v>527</v>
      </c>
      <c r="C631" s="627" t="s">
        <v>551</v>
      </c>
      <c r="D631" s="628" t="s">
        <v>552</v>
      </c>
      <c r="E631" s="627" t="s">
        <v>528</v>
      </c>
      <c r="F631" s="628" t="s">
        <v>529</v>
      </c>
      <c r="G631" s="627" t="s">
        <v>570</v>
      </c>
      <c r="H631" s="627" t="s">
        <v>1477</v>
      </c>
      <c r="I631" s="627" t="s">
        <v>748</v>
      </c>
      <c r="J631" s="627" t="s">
        <v>1478</v>
      </c>
      <c r="K631" s="627"/>
      <c r="L631" s="629">
        <v>675.219179906504</v>
      </c>
      <c r="M631" s="629">
        <v>3</v>
      </c>
      <c r="N631" s="630">
        <v>2025.657539719512</v>
      </c>
    </row>
    <row r="632" spans="1:14" ht="14.4" customHeight="1" x14ac:dyDescent="0.3">
      <c r="A632" s="625" t="s">
        <v>525</v>
      </c>
      <c r="B632" s="626" t="s">
        <v>527</v>
      </c>
      <c r="C632" s="627" t="s">
        <v>551</v>
      </c>
      <c r="D632" s="628" t="s">
        <v>552</v>
      </c>
      <c r="E632" s="627" t="s">
        <v>528</v>
      </c>
      <c r="F632" s="628" t="s">
        <v>529</v>
      </c>
      <c r="G632" s="627" t="s">
        <v>570</v>
      </c>
      <c r="H632" s="627" t="s">
        <v>1479</v>
      </c>
      <c r="I632" s="627" t="s">
        <v>1480</v>
      </c>
      <c r="J632" s="627" t="s">
        <v>1481</v>
      </c>
      <c r="K632" s="627" t="s">
        <v>1482</v>
      </c>
      <c r="L632" s="629">
        <v>152.76458161570272</v>
      </c>
      <c r="M632" s="629">
        <v>72</v>
      </c>
      <c r="N632" s="630">
        <v>10999.049876330597</v>
      </c>
    </row>
    <row r="633" spans="1:14" ht="14.4" customHeight="1" x14ac:dyDescent="0.3">
      <c r="A633" s="625" t="s">
        <v>525</v>
      </c>
      <c r="B633" s="626" t="s">
        <v>527</v>
      </c>
      <c r="C633" s="627" t="s">
        <v>551</v>
      </c>
      <c r="D633" s="628" t="s">
        <v>552</v>
      </c>
      <c r="E633" s="627" t="s">
        <v>528</v>
      </c>
      <c r="F633" s="628" t="s">
        <v>529</v>
      </c>
      <c r="G633" s="627" t="s">
        <v>570</v>
      </c>
      <c r="H633" s="627" t="s">
        <v>2115</v>
      </c>
      <c r="I633" s="627" t="s">
        <v>2116</v>
      </c>
      <c r="J633" s="627" t="s">
        <v>2117</v>
      </c>
      <c r="K633" s="627" t="s">
        <v>2118</v>
      </c>
      <c r="L633" s="629">
        <v>230.91800000000001</v>
      </c>
      <c r="M633" s="629">
        <v>11</v>
      </c>
      <c r="N633" s="630">
        <v>2540.098</v>
      </c>
    </row>
    <row r="634" spans="1:14" ht="14.4" customHeight="1" x14ac:dyDescent="0.3">
      <c r="A634" s="625" t="s">
        <v>525</v>
      </c>
      <c r="B634" s="626" t="s">
        <v>527</v>
      </c>
      <c r="C634" s="627" t="s">
        <v>551</v>
      </c>
      <c r="D634" s="628" t="s">
        <v>552</v>
      </c>
      <c r="E634" s="627" t="s">
        <v>528</v>
      </c>
      <c r="F634" s="628" t="s">
        <v>529</v>
      </c>
      <c r="G634" s="627" t="s">
        <v>570</v>
      </c>
      <c r="H634" s="627" t="s">
        <v>747</v>
      </c>
      <c r="I634" s="627" t="s">
        <v>748</v>
      </c>
      <c r="J634" s="627" t="s">
        <v>749</v>
      </c>
      <c r="K634" s="627"/>
      <c r="L634" s="629">
        <v>98.130985233463207</v>
      </c>
      <c r="M634" s="629">
        <v>5</v>
      </c>
      <c r="N634" s="630">
        <v>490.65492616731603</v>
      </c>
    </row>
    <row r="635" spans="1:14" ht="14.4" customHeight="1" x14ac:dyDescent="0.3">
      <c r="A635" s="625" t="s">
        <v>525</v>
      </c>
      <c r="B635" s="626" t="s">
        <v>527</v>
      </c>
      <c r="C635" s="627" t="s">
        <v>551</v>
      </c>
      <c r="D635" s="628" t="s">
        <v>552</v>
      </c>
      <c r="E635" s="627" t="s">
        <v>528</v>
      </c>
      <c r="F635" s="628" t="s">
        <v>529</v>
      </c>
      <c r="G635" s="627" t="s">
        <v>570</v>
      </c>
      <c r="H635" s="627" t="s">
        <v>2119</v>
      </c>
      <c r="I635" s="627" t="s">
        <v>2120</v>
      </c>
      <c r="J635" s="627" t="s">
        <v>2121</v>
      </c>
      <c r="K635" s="627" t="s">
        <v>2122</v>
      </c>
      <c r="L635" s="629">
        <v>250.01</v>
      </c>
      <c r="M635" s="629">
        <v>2</v>
      </c>
      <c r="N635" s="630">
        <v>500.02</v>
      </c>
    </row>
    <row r="636" spans="1:14" ht="14.4" customHeight="1" x14ac:dyDescent="0.3">
      <c r="A636" s="625" t="s">
        <v>525</v>
      </c>
      <c r="B636" s="626" t="s">
        <v>527</v>
      </c>
      <c r="C636" s="627" t="s">
        <v>551</v>
      </c>
      <c r="D636" s="628" t="s">
        <v>552</v>
      </c>
      <c r="E636" s="627" t="s">
        <v>528</v>
      </c>
      <c r="F636" s="628" t="s">
        <v>529</v>
      </c>
      <c r="G636" s="627" t="s">
        <v>570</v>
      </c>
      <c r="H636" s="627" t="s">
        <v>2123</v>
      </c>
      <c r="I636" s="627" t="s">
        <v>748</v>
      </c>
      <c r="J636" s="627" t="s">
        <v>2124</v>
      </c>
      <c r="K636" s="627"/>
      <c r="L636" s="629">
        <v>47.359984841030283</v>
      </c>
      <c r="M636" s="629">
        <v>5</v>
      </c>
      <c r="N636" s="630">
        <v>236.7999242051514</v>
      </c>
    </row>
    <row r="637" spans="1:14" ht="14.4" customHeight="1" x14ac:dyDescent="0.3">
      <c r="A637" s="625" t="s">
        <v>525</v>
      </c>
      <c r="B637" s="626" t="s">
        <v>527</v>
      </c>
      <c r="C637" s="627" t="s">
        <v>551</v>
      </c>
      <c r="D637" s="628" t="s">
        <v>552</v>
      </c>
      <c r="E637" s="627" t="s">
        <v>528</v>
      </c>
      <c r="F637" s="628" t="s">
        <v>529</v>
      </c>
      <c r="G637" s="627" t="s">
        <v>570</v>
      </c>
      <c r="H637" s="627" t="s">
        <v>2125</v>
      </c>
      <c r="I637" s="627" t="s">
        <v>748</v>
      </c>
      <c r="J637" s="627" t="s">
        <v>2126</v>
      </c>
      <c r="K637" s="627"/>
      <c r="L637" s="629">
        <v>68.14</v>
      </c>
      <c r="M637" s="629">
        <v>3</v>
      </c>
      <c r="N637" s="630">
        <v>204.42000000000002</v>
      </c>
    </row>
    <row r="638" spans="1:14" ht="14.4" customHeight="1" x14ac:dyDescent="0.3">
      <c r="A638" s="625" t="s">
        <v>525</v>
      </c>
      <c r="B638" s="626" t="s">
        <v>527</v>
      </c>
      <c r="C638" s="627" t="s">
        <v>551</v>
      </c>
      <c r="D638" s="628" t="s">
        <v>552</v>
      </c>
      <c r="E638" s="627" t="s">
        <v>528</v>
      </c>
      <c r="F638" s="628" t="s">
        <v>529</v>
      </c>
      <c r="G638" s="627" t="s">
        <v>570</v>
      </c>
      <c r="H638" s="627" t="s">
        <v>750</v>
      </c>
      <c r="I638" s="627" t="s">
        <v>748</v>
      </c>
      <c r="J638" s="627" t="s">
        <v>751</v>
      </c>
      <c r="K638" s="627"/>
      <c r="L638" s="629">
        <v>39.610986174118082</v>
      </c>
      <c r="M638" s="629">
        <v>10</v>
      </c>
      <c r="N638" s="630">
        <v>396.10986174118085</v>
      </c>
    </row>
    <row r="639" spans="1:14" ht="14.4" customHeight="1" x14ac:dyDescent="0.3">
      <c r="A639" s="625" t="s">
        <v>525</v>
      </c>
      <c r="B639" s="626" t="s">
        <v>527</v>
      </c>
      <c r="C639" s="627" t="s">
        <v>551</v>
      </c>
      <c r="D639" s="628" t="s">
        <v>552</v>
      </c>
      <c r="E639" s="627" t="s">
        <v>528</v>
      </c>
      <c r="F639" s="628" t="s">
        <v>529</v>
      </c>
      <c r="G639" s="627" t="s">
        <v>570</v>
      </c>
      <c r="H639" s="627" t="s">
        <v>2127</v>
      </c>
      <c r="I639" s="627" t="s">
        <v>748</v>
      </c>
      <c r="J639" s="627" t="s">
        <v>2128</v>
      </c>
      <c r="K639" s="627"/>
      <c r="L639" s="629">
        <v>35.313274627592122</v>
      </c>
      <c r="M639" s="629">
        <v>61</v>
      </c>
      <c r="N639" s="630">
        <v>2154.1097522831196</v>
      </c>
    </row>
    <row r="640" spans="1:14" ht="14.4" customHeight="1" x14ac:dyDescent="0.3">
      <c r="A640" s="625" t="s">
        <v>525</v>
      </c>
      <c r="B640" s="626" t="s">
        <v>527</v>
      </c>
      <c r="C640" s="627" t="s">
        <v>551</v>
      </c>
      <c r="D640" s="628" t="s">
        <v>552</v>
      </c>
      <c r="E640" s="627" t="s">
        <v>528</v>
      </c>
      <c r="F640" s="628" t="s">
        <v>529</v>
      </c>
      <c r="G640" s="627" t="s">
        <v>570</v>
      </c>
      <c r="H640" s="627" t="s">
        <v>752</v>
      </c>
      <c r="I640" s="627" t="s">
        <v>748</v>
      </c>
      <c r="J640" s="627" t="s">
        <v>753</v>
      </c>
      <c r="K640" s="627"/>
      <c r="L640" s="629">
        <v>146.10943437284601</v>
      </c>
      <c r="M640" s="629">
        <v>1</v>
      </c>
      <c r="N640" s="630">
        <v>146.10943437284601</v>
      </c>
    </row>
    <row r="641" spans="1:14" ht="14.4" customHeight="1" x14ac:dyDescent="0.3">
      <c r="A641" s="625" t="s">
        <v>525</v>
      </c>
      <c r="B641" s="626" t="s">
        <v>527</v>
      </c>
      <c r="C641" s="627" t="s">
        <v>551</v>
      </c>
      <c r="D641" s="628" t="s">
        <v>552</v>
      </c>
      <c r="E641" s="627" t="s">
        <v>528</v>
      </c>
      <c r="F641" s="628" t="s">
        <v>529</v>
      </c>
      <c r="G641" s="627" t="s">
        <v>570</v>
      </c>
      <c r="H641" s="627" t="s">
        <v>1486</v>
      </c>
      <c r="I641" s="627" t="s">
        <v>748</v>
      </c>
      <c r="J641" s="627" t="s">
        <v>1487</v>
      </c>
      <c r="K641" s="627"/>
      <c r="L641" s="629">
        <v>100.22321927039721</v>
      </c>
      <c r="M641" s="629">
        <v>70</v>
      </c>
      <c r="N641" s="630">
        <v>7015.6253489278042</v>
      </c>
    </row>
    <row r="642" spans="1:14" ht="14.4" customHeight="1" x14ac:dyDescent="0.3">
      <c r="A642" s="625" t="s">
        <v>525</v>
      </c>
      <c r="B642" s="626" t="s">
        <v>527</v>
      </c>
      <c r="C642" s="627" t="s">
        <v>551</v>
      </c>
      <c r="D642" s="628" t="s">
        <v>552</v>
      </c>
      <c r="E642" s="627" t="s">
        <v>528</v>
      </c>
      <c r="F642" s="628" t="s">
        <v>529</v>
      </c>
      <c r="G642" s="627" t="s">
        <v>570</v>
      </c>
      <c r="H642" s="627" t="s">
        <v>756</v>
      </c>
      <c r="I642" s="627" t="s">
        <v>757</v>
      </c>
      <c r="J642" s="627" t="s">
        <v>758</v>
      </c>
      <c r="K642" s="627" t="s">
        <v>759</v>
      </c>
      <c r="L642" s="629">
        <v>25.984969468717502</v>
      </c>
      <c r="M642" s="629">
        <v>2</v>
      </c>
      <c r="N642" s="630">
        <v>51.969938937435003</v>
      </c>
    </row>
    <row r="643" spans="1:14" ht="14.4" customHeight="1" x14ac:dyDescent="0.3">
      <c r="A643" s="625" t="s">
        <v>525</v>
      </c>
      <c r="B643" s="626" t="s">
        <v>527</v>
      </c>
      <c r="C643" s="627" t="s">
        <v>551</v>
      </c>
      <c r="D643" s="628" t="s">
        <v>552</v>
      </c>
      <c r="E643" s="627" t="s">
        <v>528</v>
      </c>
      <c r="F643" s="628" t="s">
        <v>529</v>
      </c>
      <c r="G643" s="627" t="s">
        <v>570</v>
      </c>
      <c r="H643" s="627" t="s">
        <v>2129</v>
      </c>
      <c r="I643" s="627" t="s">
        <v>2130</v>
      </c>
      <c r="J643" s="627" t="s">
        <v>2131</v>
      </c>
      <c r="K643" s="627" t="s">
        <v>838</v>
      </c>
      <c r="L643" s="629">
        <v>108.28501446581446</v>
      </c>
      <c r="M643" s="629">
        <v>2</v>
      </c>
      <c r="N643" s="630">
        <v>216.57002893162891</v>
      </c>
    </row>
    <row r="644" spans="1:14" ht="14.4" customHeight="1" x14ac:dyDescent="0.3">
      <c r="A644" s="625" t="s">
        <v>525</v>
      </c>
      <c r="B644" s="626" t="s">
        <v>527</v>
      </c>
      <c r="C644" s="627" t="s">
        <v>551</v>
      </c>
      <c r="D644" s="628" t="s">
        <v>552</v>
      </c>
      <c r="E644" s="627" t="s">
        <v>528</v>
      </c>
      <c r="F644" s="628" t="s">
        <v>529</v>
      </c>
      <c r="G644" s="627" t="s">
        <v>570</v>
      </c>
      <c r="H644" s="627" t="s">
        <v>2132</v>
      </c>
      <c r="I644" s="627" t="s">
        <v>2133</v>
      </c>
      <c r="J644" s="627" t="s">
        <v>2134</v>
      </c>
      <c r="K644" s="627" t="s">
        <v>1163</v>
      </c>
      <c r="L644" s="629">
        <v>176.41852342691601</v>
      </c>
      <c r="M644" s="629">
        <v>1</v>
      </c>
      <c r="N644" s="630">
        <v>176.41852342691601</v>
      </c>
    </row>
    <row r="645" spans="1:14" ht="14.4" customHeight="1" x14ac:dyDescent="0.3">
      <c r="A645" s="625" t="s">
        <v>525</v>
      </c>
      <c r="B645" s="626" t="s">
        <v>527</v>
      </c>
      <c r="C645" s="627" t="s">
        <v>551</v>
      </c>
      <c r="D645" s="628" t="s">
        <v>552</v>
      </c>
      <c r="E645" s="627" t="s">
        <v>528</v>
      </c>
      <c r="F645" s="628" t="s">
        <v>529</v>
      </c>
      <c r="G645" s="627" t="s">
        <v>570</v>
      </c>
      <c r="H645" s="627" t="s">
        <v>2135</v>
      </c>
      <c r="I645" s="627" t="s">
        <v>2136</v>
      </c>
      <c r="J645" s="627" t="s">
        <v>745</v>
      </c>
      <c r="K645" s="627" t="s">
        <v>2137</v>
      </c>
      <c r="L645" s="629">
        <v>59.46</v>
      </c>
      <c r="M645" s="629">
        <v>1</v>
      </c>
      <c r="N645" s="630">
        <v>59.46</v>
      </c>
    </row>
    <row r="646" spans="1:14" ht="14.4" customHeight="1" x14ac:dyDescent="0.3">
      <c r="A646" s="625" t="s">
        <v>525</v>
      </c>
      <c r="B646" s="626" t="s">
        <v>527</v>
      </c>
      <c r="C646" s="627" t="s">
        <v>551</v>
      </c>
      <c r="D646" s="628" t="s">
        <v>552</v>
      </c>
      <c r="E646" s="627" t="s">
        <v>528</v>
      </c>
      <c r="F646" s="628" t="s">
        <v>529</v>
      </c>
      <c r="G646" s="627" t="s">
        <v>570</v>
      </c>
      <c r="H646" s="627" t="s">
        <v>764</v>
      </c>
      <c r="I646" s="627" t="s">
        <v>765</v>
      </c>
      <c r="J646" s="627" t="s">
        <v>766</v>
      </c>
      <c r="K646" s="627" t="s">
        <v>767</v>
      </c>
      <c r="L646" s="629">
        <v>120.498676243454</v>
      </c>
      <c r="M646" s="629">
        <v>1</v>
      </c>
      <c r="N646" s="630">
        <v>120.498676243454</v>
      </c>
    </row>
    <row r="647" spans="1:14" ht="14.4" customHeight="1" x14ac:dyDescent="0.3">
      <c r="A647" s="625" t="s">
        <v>525</v>
      </c>
      <c r="B647" s="626" t="s">
        <v>527</v>
      </c>
      <c r="C647" s="627" t="s">
        <v>551</v>
      </c>
      <c r="D647" s="628" t="s">
        <v>552</v>
      </c>
      <c r="E647" s="627" t="s">
        <v>528</v>
      </c>
      <c r="F647" s="628" t="s">
        <v>529</v>
      </c>
      <c r="G647" s="627" t="s">
        <v>570</v>
      </c>
      <c r="H647" s="627" t="s">
        <v>768</v>
      </c>
      <c r="I647" s="627" t="s">
        <v>769</v>
      </c>
      <c r="J647" s="627" t="s">
        <v>770</v>
      </c>
      <c r="K647" s="627" t="s">
        <v>771</v>
      </c>
      <c r="L647" s="629">
        <v>121.93</v>
      </c>
      <c r="M647" s="629">
        <v>1</v>
      </c>
      <c r="N647" s="630">
        <v>121.93</v>
      </c>
    </row>
    <row r="648" spans="1:14" ht="14.4" customHeight="1" x14ac:dyDescent="0.3">
      <c r="A648" s="625" t="s">
        <v>525</v>
      </c>
      <c r="B648" s="626" t="s">
        <v>527</v>
      </c>
      <c r="C648" s="627" t="s">
        <v>551</v>
      </c>
      <c r="D648" s="628" t="s">
        <v>552</v>
      </c>
      <c r="E648" s="627" t="s">
        <v>528</v>
      </c>
      <c r="F648" s="628" t="s">
        <v>529</v>
      </c>
      <c r="G648" s="627" t="s">
        <v>570</v>
      </c>
      <c r="H648" s="627" t="s">
        <v>2138</v>
      </c>
      <c r="I648" s="627" t="s">
        <v>2139</v>
      </c>
      <c r="J648" s="627" t="s">
        <v>2140</v>
      </c>
      <c r="K648" s="627" t="s">
        <v>2141</v>
      </c>
      <c r="L648" s="629">
        <v>42.407242892345074</v>
      </c>
      <c r="M648" s="629">
        <v>21</v>
      </c>
      <c r="N648" s="630">
        <v>890.55210073924661</v>
      </c>
    </row>
    <row r="649" spans="1:14" ht="14.4" customHeight="1" x14ac:dyDescent="0.3">
      <c r="A649" s="625" t="s">
        <v>525</v>
      </c>
      <c r="B649" s="626" t="s">
        <v>527</v>
      </c>
      <c r="C649" s="627" t="s">
        <v>551</v>
      </c>
      <c r="D649" s="628" t="s">
        <v>552</v>
      </c>
      <c r="E649" s="627" t="s">
        <v>528</v>
      </c>
      <c r="F649" s="628" t="s">
        <v>529</v>
      </c>
      <c r="G649" s="627" t="s">
        <v>570</v>
      </c>
      <c r="H649" s="627" t="s">
        <v>776</v>
      </c>
      <c r="I649" s="627" t="s">
        <v>777</v>
      </c>
      <c r="J649" s="627" t="s">
        <v>778</v>
      </c>
      <c r="K649" s="627" t="s">
        <v>779</v>
      </c>
      <c r="L649" s="629">
        <v>70.921504629629567</v>
      </c>
      <c r="M649" s="629">
        <v>3</v>
      </c>
      <c r="N649" s="630">
        <v>212.7645138888887</v>
      </c>
    </row>
    <row r="650" spans="1:14" ht="14.4" customHeight="1" x14ac:dyDescent="0.3">
      <c r="A650" s="625" t="s">
        <v>525</v>
      </c>
      <c r="B650" s="626" t="s">
        <v>527</v>
      </c>
      <c r="C650" s="627" t="s">
        <v>551</v>
      </c>
      <c r="D650" s="628" t="s">
        <v>552</v>
      </c>
      <c r="E650" s="627" t="s">
        <v>528</v>
      </c>
      <c r="F650" s="628" t="s">
        <v>529</v>
      </c>
      <c r="G650" s="627" t="s">
        <v>570</v>
      </c>
      <c r="H650" s="627" t="s">
        <v>780</v>
      </c>
      <c r="I650" s="627" t="s">
        <v>781</v>
      </c>
      <c r="J650" s="627" t="s">
        <v>778</v>
      </c>
      <c r="K650" s="627" t="s">
        <v>782</v>
      </c>
      <c r="L650" s="629">
        <v>29.52</v>
      </c>
      <c r="M650" s="629">
        <v>2</v>
      </c>
      <c r="N650" s="630">
        <v>59.04</v>
      </c>
    </row>
    <row r="651" spans="1:14" ht="14.4" customHeight="1" x14ac:dyDescent="0.3">
      <c r="A651" s="625" t="s">
        <v>525</v>
      </c>
      <c r="B651" s="626" t="s">
        <v>527</v>
      </c>
      <c r="C651" s="627" t="s">
        <v>551</v>
      </c>
      <c r="D651" s="628" t="s">
        <v>552</v>
      </c>
      <c r="E651" s="627" t="s">
        <v>528</v>
      </c>
      <c r="F651" s="628" t="s">
        <v>529</v>
      </c>
      <c r="G651" s="627" t="s">
        <v>570</v>
      </c>
      <c r="H651" s="627" t="s">
        <v>1491</v>
      </c>
      <c r="I651" s="627" t="s">
        <v>1492</v>
      </c>
      <c r="J651" s="627" t="s">
        <v>667</v>
      </c>
      <c r="K651" s="627" t="s">
        <v>1493</v>
      </c>
      <c r="L651" s="629">
        <v>61.379995596566651</v>
      </c>
      <c r="M651" s="629">
        <v>24</v>
      </c>
      <c r="N651" s="630">
        <v>1473.1198943175996</v>
      </c>
    </row>
    <row r="652" spans="1:14" ht="14.4" customHeight="1" x14ac:dyDescent="0.3">
      <c r="A652" s="625" t="s">
        <v>525</v>
      </c>
      <c r="B652" s="626" t="s">
        <v>527</v>
      </c>
      <c r="C652" s="627" t="s">
        <v>551</v>
      </c>
      <c r="D652" s="628" t="s">
        <v>552</v>
      </c>
      <c r="E652" s="627" t="s">
        <v>528</v>
      </c>
      <c r="F652" s="628" t="s">
        <v>529</v>
      </c>
      <c r="G652" s="627" t="s">
        <v>570</v>
      </c>
      <c r="H652" s="627" t="s">
        <v>2142</v>
      </c>
      <c r="I652" s="627" t="s">
        <v>748</v>
      </c>
      <c r="J652" s="627" t="s">
        <v>2143</v>
      </c>
      <c r="K652" s="627"/>
      <c r="L652" s="629">
        <v>55.201999856107115</v>
      </c>
      <c r="M652" s="629">
        <v>94</v>
      </c>
      <c r="N652" s="630">
        <v>5188.9879864740687</v>
      </c>
    </row>
    <row r="653" spans="1:14" ht="14.4" customHeight="1" x14ac:dyDescent="0.3">
      <c r="A653" s="625" t="s">
        <v>525</v>
      </c>
      <c r="B653" s="626" t="s">
        <v>527</v>
      </c>
      <c r="C653" s="627" t="s">
        <v>551</v>
      </c>
      <c r="D653" s="628" t="s">
        <v>552</v>
      </c>
      <c r="E653" s="627" t="s">
        <v>528</v>
      </c>
      <c r="F653" s="628" t="s">
        <v>529</v>
      </c>
      <c r="G653" s="627" t="s">
        <v>570</v>
      </c>
      <c r="H653" s="627" t="s">
        <v>1494</v>
      </c>
      <c r="I653" s="627" t="s">
        <v>1495</v>
      </c>
      <c r="J653" s="627" t="s">
        <v>741</v>
      </c>
      <c r="K653" s="627" t="s">
        <v>1496</v>
      </c>
      <c r="L653" s="629">
        <v>179.94190448405919</v>
      </c>
      <c r="M653" s="629">
        <v>5</v>
      </c>
      <c r="N653" s="630">
        <v>899.70952242029591</v>
      </c>
    </row>
    <row r="654" spans="1:14" ht="14.4" customHeight="1" x14ac:dyDescent="0.3">
      <c r="A654" s="625" t="s">
        <v>525</v>
      </c>
      <c r="B654" s="626" t="s">
        <v>527</v>
      </c>
      <c r="C654" s="627" t="s">
        <v>551</v>
      </c>
      <c r="D654" s="628" t="s">
        <v>552</v>
      </c>
      <c r="E654" s="627" t="s">
        <v>528</v>
      </c>
      <c r="F654" s="628" t="s">
        <v>529</v>
      </c>
      <c r="G654" s="627" t="s">
        <v>570</v>
      </c>
      <c r="H654" s="627" t="s">
        <v>783</v>
      </c>
      <c r="I654" s="627" t="s">
        <v>784</v>
      </c>
      <c r="J654" s="627" t="s">
        <v>785</v>
      </c>
      <c r="K654" s="627" t="s">
        <v>786</v>
      </c>
      <c r="L654" s="629">
        <v>19.079999999999998</v>
      </c>
      <c r="M654" s="629">
        <v>2</v>
      </c>
      <c r="N654" s="630">
        <v>38.159999999999997</v>
      </c>
    </row>
    <row r="655" spans="1:14" ht="14.4" customHeight="1" x14ac:dyDescent="0.3">
      <c r="A655" s="625" t="s">
        <v>525</v>
      </c>
      <c r="B655" s="626" t="s">
        <v>527</v>
      </c>
      <c r="C655" s="627" t="s">
        <v>551</v>
      </c>
      <c r="D655" s="628" t="s">
        <v>552</v>
      </c>
      <c r="E655" s="627" t="s">
        <v>528</v>
      </c>
      <c r="F655" s="628" t="s">
        <v>529</v>
      </c>
      <c r="G655" s="627" t="s">
        <v>570</v>
      </c>
      <c r="H655" s="627" t="s">
        <v>1497</v>
      </c>
      <c r="I655" s="627" t="s">
        <v>1498</v>
      </c>
      <c r="J655" s="627" t="s">
        <v>1499</v>
      </c>
      <c r="K655" s="627" t="s">
        <v>767</v>
      </c>
      <c r="L655" s="629">
        <v>198.83351406523767</v>
      </c>
      <c r="M655" s="629">
        <v>3</v>
      </c>
      <c r="N655" s="630">
        <v>596.50054219571302</v>
      </c>
    </row>
    <row r="656" spans="1:14" ht="14.4" customHeight="1" x14ac:dyDescent="0.3">
      <c r="A656" s="625" t="s">
        <v>525</v>
      </c>
      <c r="B656" s="626" t="s">
        <v>527</v>
      </c>
      <c r="C656" s="627" t="s">
        <v>551</v>
      </c>
      <c r="D656" s="628" t="s">
        <v>552</v>
      </c>
      <c r="E656" s="627" t="s">
        <v>528</v>
      </c>
      <c r="F656" s="628" t="s">
        <v>529</v>
      </c>
      <c r="G656" s="627" t="s">
        <v>570</v>
      </c>
      <c r="H656" s="627" t="s">
        <v>1500</v>
      </c>
      <c r="I656" s="627" t="s">
        <v>1501</v>
      </c>
      <c r="J656" s="627" t="s">
        <v>785</v>
      </c>
      <c r="K656" s="627" t="s">
        <v>1502</v>
      </c>
      <c r="L656" s="629">
        <v>27.978672046149484</v>
      </c>
      <c r="M656" s="629">
        <v>24</v>
      </c>
      <c r="N656" s="630">
        <v>671.48812910758761</v>
      </c>
    </row>
    <row r="657" spans="1:14" ht="14.4" customHeight="1" x14ac:dyDescent="0.3">
      <c r="A657" s="625" t="s">
        <v>525</v>
      </c>
      <c r="B657" s="626" t="s">
        <v>527</v>
      </c>
      <c r="C657" s="627" t="s">
        <v>551</v>
      </c>
      <c r="D657" s="628" t="s">
        <v>552</v>
      </c>
      <c r="E657" s="627" t="s">
        <v>528</v>
      </c>
      <c r="F657" s="628" t="s">
        <v>529</v>
      </c>
      <c r="G657" s="627" t="s">
        <v>570</v>
      </c>
      <c r="H657" s="627" t="s">
        <v>2144</v>
      </c>
      <c r="I657" s="627" t="s">
        <v>2145</v>
      </c>
      <c r="J657" s="627" t="s">
        <v>2146</v>
      </c>
      <c r="K657" s="627" t="s">
        <v>2147</v>
      </c>
      <c r="L657" s="629">
        <v>235.13</v>
      </c>
      <c r="M657" s="629">
        <v>1</v>
      </c>
      <c r="N657" s="630">
        <v>235.13</v>
      </c>
    </row>
    <row r="658" spans="1:14" ht="14.4" customHeight="1" x14ac:dyDescent="0.3">
      <c r="A658" s="625" t="s">
        <v>525</v>
      </c>
      <c r="B658" s="626" t="s">
        <v>527</v>
      </c>
      <c r="C658" s="627" t="s">
        <v>551</v>
      </c>
      <c r="D658" s="628" t="s">
        <v>552</v>
      </c>
      <c r="E658" s="627" t="s">
        <v>528</v>
      </c>
      <c r="F658" s="628" t="s">
        <v>529</v>
      </c>
      <c r="G658" s="627" t="s">
        <v>570</v>
      </c>
      <c r="H658" s="627" t="s">
        <v>2148</v>
      </c>
      <c r="I658" s="627" t="s">
        <v>748</v>
      </c>
      <c r="J658" s="627" t="s">
        <v>2149</v>
      </c>
      <c r="K658" s="627"/>
      <c r="L658" s="629">
        <v>42.580000000000005</v>
      </c>
      <c r="M658" s="629">
        <v>6</v>
      </c>
      <c r="N658" s="630">
        <v>255.48000000000002</v>
      </c>
    </row>
    <row r="659" spans="1:14" ht="14.4" customHeight="1" x14ac:dyDescent="0.3">
      <c r="A659" s="625" t="s">
        <v>525</v>
      </c>
      <c r="B659" s="626" t="s">
        <v>527</v>
      </c>
      <c r="C659" s="627" t="s">
        <v>551</v>
      </c>
      <c r="D659" s="628" t="s">
        <v>552</v>
      </c>
      <c r="E659" s="627" t="s">
        <v>528</v>
      </c>
      <c r="F659" s="628" t="s">
        <v>529</v>
      </c>
      <c r="G659" s="627" t="s">
        <v>570</v>
      </c>
      <c r="H659" s="627" t="s">
        <v>790</v>
      </c>
      <c r="I659" s="627" t="s">
        <v>791</v>
      </c>
      <c r="J659" s="627" t="s">
        <v>792</v>
      </c>
      <c r="K659" s="627" t="s">
        <v>793</v>
      </c>
      <c r="L659" s="629">
        <v>218.17801790147288</v>
      </c>
      <c r="M659" s="629">
        <v>9</v>
      </c>
      <c r="N659" s="630">
        <v>1963.602161113256</v>
      </c>
    </row>
    <row r="660" spans="1:14" ht="14.4" customHeight="1" x14ac:dyDescent="0.3">
      <c r="A660" s="625" t="s">
        <v>525</v>
      </c>
      <c r="B660" s="626" t="s">
        <v>527</v>
      </c>
      <c r="C660" s="627" t="s">
        <v>551</v>
      </c>
      <c r="D660" s="628" t="s">
        <v>552</v>
      </c>
      <c r="E660" s="627" t="s">
        <v>528</v>
      </c>
      <c r="F660" s="628" t="s">
        <v>529</v>
      </c>
      <c r="G660" s="627" t="s">
        <v>570</v>
      </c>
      <c r="H660" s="627" t="s">
        <v>2150</v>
      </c>
      <c r="I660" s="627" t="s">
        <v>748</v>
      </c>
      <c r="J660" s="627" t="s">
        <v>2151</v>
      </c>
      <c r="K660" s="627"/>
      <c r="L660" s="629">
        <v>185.56399365633897</v>
      </c>
      <c r="M660" s="629">
        <v>5</v>
      </c>
      <c r="N660" s="630">
        <v>927.81996828169486</v>
      </c>
    </row>
    <row r="661" spans="1:14" ht="14.4" customHeight="1" x14ac:dyDescent="0.3">
      <c r="A661" s="625" t="s">
        <v>525</v>
      </c>
      <c r="B661" s="626" t="s">
        <v>527</v>
      </c>
      <c r="C661" s="627" t="s">
        <v>551</v>
      </c>
      <c r="D661" s="628" t="s">
        <v>552</v>
      </c>
      <c r="E661" s="627" t="s">
        <v>528</v>
      </c>
      <c r="F661" s="628" t="s">
        <v>529</v>
      </c>
      <c r="G661" s="627" t="s">
        <v>570</v>
      </c>
      <c r="H661" s="627" t="s">
        <v>796</v>
      </c>
      <c r="I661" s="627" t="s">
        <v>748</v>
      </c>
      <c r="J661" s="627" t="s">
        <v>797</v>
      </c>
      <c r="K661" s="627"/>
      <c r="L661" s="629">
        <v>166.03013748825998</v>
      </c>
      <c r="M661" s="629">
        <v>2</v>
      </c>
      <c r="N661" s="630">
        <v>332.06027497651996</v>
      </c>
    </row>
    <row r="662" spans="1:14" ht="14.4" customHeight="1" x14ac:dyDescent="0.3">
      <c r="A662" s="625" t="s">
        <v>525</v>
      </c>
      <c r="B662" s="626" t="s">
        <v>527</v>
      </c>
      <c r="C662" s="627" t="s">
        <v>551</v>
      </c>
      <c r="D662" s="628" t="s">
        <v>552</v>
      </c>
      <c r="E662" s="627" t="s">
        <v>528</v>
      </c>
      <c r="F662" s="628" t="s">
        <v>529</v>
      </c>
      <c r="G662" s="627" t="s">
        <v>570</v>
      </c>
      <c r="H662" s="627" t="s">
        <v>1510</v>
      </c>
      <c r="I662" s="627" t="s">
        <v>748</v>
      </c>
      <c r="J662" s="627" t="s">
        <v>1511</v>
      </c>
      <c r="K662" s="627"/>
      <c r="L662" s="629">
        <v>97.225039140835662</v>
      </c>
      <c r="M662" s="629">
        <v>40</v>
      </c>
      <c r="N662" s="630">
        <v>3889.0015656334263</v>
      </c>
    </row>
    <row r="663" spans="1:14" ht="14.4" customHeight="1" x14ac:dyDescent="0.3">
      <c r="A663" s="625" t="s">
        <v>525</v>
      </c>
      <c r="B663" s="626" t="s">
        <v>527</v>
      </c>
      <c r="C663" s="627" t="s">
        <v>551</v>
      </c>
      <c r="D663" s="628" t="s">
        <v>552</v>
      </c>
      <c r="E663" s="627" t="s">
        <v>528</v>
      </c>
      <c r="F663" s="628" t="s">
        <v>529</v>
      </c>
      <c r="G663" s="627" t="s">
        <v>570</v>
      </c>
      <c r="H663" s="627" t="s">
        <v>2152</v>
      </c>
      <c r="I663" s="627" t="s">
        <v>748</v>
      </c>
      <c r="J663" s="627" t="s">
        <v>2153</v>
      </c>
      <c r="K663" s="627"/>
      <c r="L663" s="629">
        <v>84.53</v>
      </c>
      <c r="M663" s="629">
        <v>3</v>
      </c>
      <c r="N663" s="630">
        <v>253.59</v>
      </c>
    </row>
    <row r="664" spans="1:14" ht="14.4" customHeight="1" x14ac:dyDescent="0.3">
      <c r="A664" s="625" t="s">
        <v>525</v>
      </c>
      <c r="B664" s="626" t="s">
        <v>527</v>
      </c>
      <c r="C664" s="627" t="s">
        <v>551</v>
      </c>
      <c r="D664" s="628" t="s">
        <v>552</v>
      </c>
      <c r="E664" s="627" t="s">
        <v>528</v>
      </c>
      <c r="F664" s="628" t="s">
        <v>529</v>
      </c>
      <c r="G664" s="627" t="s">
        <v>570</v>
      </c>
      <c r="H664" s="627" t="s">
        <v>2154</v>
      </c>
      <c r="I664" s="627" t="s">
        <v>2154</v>
      </c>
      <c r="J664" s="627" t="s">
        <v>572</v>
      </c>
      <c r="K664" s="627" t="s">
        <v>2155</v>
      </c>
      <c r="L664" s="629">
        <v>269.99347831309245</v>
      </c>
      <c r="M664" s="629">
        <v>15</v>
      </c>
      <c r="N664" s="630">
        <v>4049.9021746963872</v>
      </c>
    </row>
    <row r="665" spans="1:14" ht="14.4" customHeight="1" x14ac:dyDescent="0.3">
      <c r="A665" s="625" t="s">
        <v>525</v>
      </c>
      <c r="B665" s="626" t="s">
        <v>527</v>
      </c>
      <c r="C665" s="627" t="s">
        <v>551</v>
      </c>
      <c r="D665" s="628" t="s">
        <v>552</v>
      </c>
      <c r="E665" s="627" t="s">
        <v>528</v>
      </c>
      <c r="F665" s="628" t="s">
        <v>529</v>
      </c>
      <c r="G665" s="627" t="s">
        <v>570</v>
      </c>
      <c r="H665" s="627" t="s">
        <v>798</v>
      </c>
      <c r="I665" s="627" t="s">
        <v>799</v>
      </c>
      <c r="J665" s="627" t="s">
        <v>800</v>
      </c>
      <c r="K665" s="627" t="s">
        <v>801</v>
      </c>
      <c r="L665" s="629">
        <v>41.725879603640884</v>
      </c>
      <c r="M665" s="629">
        <v>31</v>
      </c>
      <c r="N665" s="630">
        <v>1293.5022677128675</v>
      </c>
    </row>
    <row r="666" spans="1:14" ht="14.4" customHeight="1" x14ac:dyDescent="0.3">
      <c r="A666" s="625" t="s">
        <v>525</v>
      </c>
      <c r="B666" s="626" t="s">
        <v>527</v>
      </c>
      <c r="C666" s="627" t="s">
        <v>551</v>
      </c>
      <c r="D666" s="628" t="s">
        <v>552</v>
      </c>
      <c r="E666" s="627" t="s">
        <v>528</v>
      </c>
      <c r="F666" s="628" t="s">
        <v>529</v>
      </c>
      <c r="G666" s="627" t="s">
        <v>570</v>
      </c>
      <c r="H666" s="627" t="s">
        <v>802</v>
      </c>
      <c r="I666" s="627" t="s">
        <v>803</v>
      </c>
      <c r="J666" s="627" t="s">
        <v>804</v>
      </c>
      <c r="K666" s="627" t="s">
        <v>588</v>
      </c>
      <c r="L666" s="629">
        <v>56.235080711074417</v>
      </c>
      <c r="M666" s="629">
        <v>94</v>
      </c>
      <c r="N666" s="630">
        <v>5286.0975868409951</v>
      </c>
    </row>
    <row r="667" spans="1:14" ht="14.4" customHeight="1" x14ac:dyDescent="0.3">
      <c r="A667" s="625" t="s">
        <v>525</v>
      </c>
      <c r="B667" s="626" t="s">
        <v>527</v>
      </c>
      <c r="C667" s="627" t="s">
        <v>551</v>
      </c>
      <c r="D667" s="628" t="s">
        <v>552</v>
      </c>
      <c r="E667" s="627" t="s">
        <v>528</v>
      </c>
      <c r="F667" s="628" t="s">
        <v>529</v>
      </c>
      <c r="G667" s="627" t="s">
        <v>570</v>
      </c>
      <c r="H667" s="627" t="s">
        <v>2156</v>
      </c>
      <c r="I667" s="627" t="s">
        <v>2157</v>
      </c>
      <c r="J667" s="627" t="s">
        <v>2158</v>
      </c>
      <c r="K667" s="627" t="s">
        <v>584</v>
      </c>
      <c r="L667" s="629">
        <v>118.69954577825973</v>
      </c>
      <c r="M667" s="629">
        <v>955</v>
      </c>
      <c r="N667" s="630">
        <v>113358.06621823805</v>
      </c>
    </row>
    <row r="668" spans="1:14" ht="14.4" customHeight="1" x14ac:dyDescent="0.3">
      <c r="A668" s="625" t="s">
        <v>525</v>
      </c>
      <c r="B668" s="626" t="s">
        <v>527</v>
      </c>
      <c r="C668" s="627" t="s">
        <v>551</v>
      </c>
      <c r="D668" s="628" t="s">
        <v>552</v>
      </c>
      <c r="E668" s="627" t="s">
        <v>528</v>
      </c>
      <c r="F668" s="628" t="s">
        <v>529</v>
      </c>
      <c r="G668" s="627" t="s">
        <v>570</v>
      </c>
      <c r="H668" s="627" t="s">
        <v>805</v>
      </c>
      <c r="I668" s="627" t="s">
        <v>806</v>
      </c>
      <c r="J668" s="627" t="s">
        <v>807</v>
      </c>
      <c r="K668" s="627" t="s">
        <v>808</v>
      </c>
      <c r="L668" s="629">
        <v>59.509999999999991</v>
      </c>
      <c r="M668" s="629">
        <v>21</v>
      </c>
      <c r="N668" s="630">
        <v>1249.7099999999998</v>
      </c>
    </row>
    <row r="669" spans="1:14" ht="14.4" customHeight="1" x14ac:dyDescent="0.3">
      <c r="A669" s="625" t="s">
        <v>525</v>
      </c>
      <c r="B669" s="626" t="s">
        <v>527</v>
      </c>
      <c r="C669" s="627" t="s">
        <v>551</v>
      </c>
      <c r="D669" s="628" t="s">
        <v>552</v>
      </c>
      <c r="E669" s="627" t="s">
        <v>528</v>
      </c>
      <c r="F669" s="628" t="s">
        <v>529</v>
      </c>
      <c r="G669" s="627" t="s">
        <v>570</v>
      </c>
      <c r="H669" s="627" t="s">
        <v>1516</v>
      </c>
      <c r="I669" s="627" t="s">
        <v>1517</v>
      </c>
      <c r="J669" s="627" t="s">
        <v>1518</v>
      </c>
      <c r="K669" s="627" t="s">
        <v>978</v>
      </c>
      <c r="L669" s="629">
        <v>59.558827119073534</v>
      </c>
      <c r="M669" s="629">
        <v>83</v>
      </c>
      <c r="N669" s="630">
        <v>4943.3826508831035</v>
      </c>
    </row>
    <row r="670" spans="1:14" ht="14.4" customHeight="1" x14ac:dyDescent="0.3">
      <c r="A670" s="625" t="s">
        <v>525</v>
      </c>
      <c r="B670" s="626" t="s">
        <v>527</v>
      </c>
      <c r="C670" s="627" t="s">
        <v>551</v>
      </c>
      <c r="D670" s="628" t="s">
        <v>552</v>
      </c>
      <c r="E670" s="627" t="s">
        <v>528</v>
      </c>
      <c r="F670" s="628" t="s">
        <v>529</v>
      </c>
      <c r="G670" s="627" t="s">
        <v>570</v>
      </c>
      <c r="H670" s="627" t="s">
        <v>809</v>
      </c>
      <c r="I670" s="627" t="s">
        <v>810</v>
      </c>
      <c r="J670" s="627" t="s">
        <v>811</v>
      </c>
      <c r="K670" s="627" t="s">
        <v>812</v>
      </c>
      <c r="L670" s="629">
        <v>91.75</v>
      </c>
      <c r="M670" s="629">
        <v>2</v>
      </c>
      <c r="N670" s="630">
        <v>183.5</v>
      </c>
    </row>
    <row r="671" spans="1:14" ht="14.4" customHeight="1" x14ac:dyDescent="0.3">
      <c r="A671" s="625" t="s">
        <v>525</v>
      </c>
      <c r="B671" s="626" t="s">
        <v>527</v>
      </c>
      <c r="C671" s="627" t="s">
        <v>551</v>
      </c>
      <c r="D671" s="628" t="s">
        <v>552</v>
      </c>
      <c r="E671" s="627" t="s">
        <v>528</v>
      </c>
      <c r="F671" s="628" t="s">
        <v>529</v>
      </c>
      <c r="G671" s="627" t="s">
        <v>570</v>
      </c>
      <c r="H671" s="627" t="s">
        <v>2159</v>
      </c>
      <c r="I671" s="627" t="s">
        <v>2160</v>
      </c>
      <c r="J671" s="627" t="s">
        <v>2161</v>
      </c>
      <c r="K671" s="627" t="s">
        <v>2162</v>
      </c>
      <c r="L671" s="629">
        <v>81.38</v>
      </c>
      <c r="M671" s="629">
        <v>2</v>
      </c>
      <c r="N671" s="630">
        <v>162.76</v>
      </c>
    </row>
    <row r="672" spans="1:14" ht="14.4" customHeight="1" x14ac:dyDescent="0.3">
      <c r="A672" s="625" t="s">
        <v>525</v>
      </c>
      <c r="B672" s="626" t="s">
        <v>527</v>
      </c>
      <c r="C672" s="627" t="s">
        <v>551</v>
      </c>
      <c r="D672" s="628" t="s">
        <v>552</v>
      </c>
      <c r="E672" s="627" t="s">
        <v>528</v>
      </c>
      <c r="F672" s="628" t="s">
        <v>529</v>
      </c>
      <c r="G672" s="627" t="s">
        <v>570</v>
      </c>
      <c r="H672" s="627" t="s">
        <v>813</v>
      </c>
      <c r="I672" s="627" t="s">
        <v>814</v>
      </c>
      <c r="J672" s="627" t="s">
        <v>815</v>
      </c>
      <c r="K672" s="627" t="s">
        <v>816</v>
      </c>
      <c r="L672" s="629">
        <v>706.99982979074787</v>
      </c>
      <c r="M672" s="629">
        <v>8</v>
      </c>
      <c r="N672" s="630">
        <v>5655.9986383259829</v>
      </c>
    </row>
    <row r="673" spans="1:14" ht="14.4" customHeight="1" x14ac:dyDescent="0.3">
      <c r="A673" s="625" t="s">
        <v>525</v>
      </c>
      <c r="B673" s="626" t="s">
        <v>527</v>
      </c>
      <c r="C673" s="627" t="s">
        <v>551</v>
      </c>
      <c r="D673" s="628" t="s">
        <v>552</v>
      </c>
      <c r="E673" s="627" t="s">
        <v>528</v>
      </c>
      <c r="F673" s="628" t="s">
        <v>529</v>
      </c>
      <c r="G673" s="627" t="s">
        <v>570</v>
      </c>
      <c r="H673" s="627" t="s">
        <v>2163</v>
      </c>
      <c r="I673" s="627" t="s">
        <v>2164</v>
      </c>
      <c r="J673" s="627" t="s">
        <v>2165</v>
      </c>
      <c r="K673" s="627" t="s">
        <v>2166</v>
      </c>
      <c r="L673" s="629">
        <v>79.13808930639</v>
      </c>
      <c r="M673" s="629">
        <v>65</v>
      </c>
      <c r="N673" s="630">
        <v>5143.9758049153497</v>
      </c>
    </row>
    <row r="674" spans="1:14" ht="14.4" customHeight="1" x14ac:dyDescent="0.3">
      <c r="A674" s="625" t="s">
        <v>525</v>
      </c>
      <c r="B674" s="626" t="s">
        <v>527</v>
      </c>
      <c r="C674" s="627" t="s">
        <v>551</v>
      </c>
      <c r="D674" s="628" t="s">
        <v>552</v>
      </c>
      <c r="E674" s="627" t="s">
        <v>528</v>
      </c>
      <c r="F674" s="628" t="s">
        <v>529</v>
      </c>
      <c r="G674" s="627" t="s">
        <v>570</v>
      </c>
      <c r="H674" s="627" t="s">
        <v>1523</v>
      </c>
      <c r="I674" s="627" t="s">
        <v>1524</v>
      </c>
      <c r="J674" s="627" t="s">
        <v>1525</v>
      </c>
      <c r="K674" s="627" t="s">
        <v>1526</v>
      </c>
      <c r="L674" s="629">
        <v>65.799959309753149</v>
      </c>
      <c r="M674" s="629">
        <v>4</v>
      </c>
      <c r="N674" s="630">
        <v>263.1998372390126</v>
      </c>
    </row>
    <row r="675" spans="1:14" ht="14.4" customHeight="1" x14ac:dyDescent="0.3">
      <c r="A675" s="625" t="s">
        <v>525</v>
      </c>
      <c r="B675" s="626" t="s">
        <v>527</v>
      </c>
      <c r="C675" s="627" t="s">
        <v>551</v>
      </c>
      <c r="D675" s="628" t="s">
        <v>552</v>
      </c>
      <c r="E675" s="627" t="s">
        <v>528</v>
      </c>
      <c r="F675" s="628" t="s">
        <v>529</v>
      </c>
      <c r="G675" s="627" t="s">
        <v>570</v>
      </c>
      <c r="H675" s="627" t="s">
        <v>2167</v>
      </c>
      <c r="I675" s="627" t="s">
        <v>2168</v>
      </c>
      <c r="J675" s="627" t="s">
        <v>2169</v>
      </c>
      <c r="K675" s="627" t="s">
        <v>2170</v>
      </c>
      <c r="L675" s="629">
        <v>67.099999999999994</v>
      </c>
      <c r="M675" s="629">
        <v>1</v>
      </c>
      <c r="N675" s="630">
        <v>67.099999999999994</v>
      </c>
    </row>
    <row r="676" spans="1:14" ht="14.4" customHeight="1" x14ac:dyDescent="0.3">
      <c r="A676" s="625" t="s">
        <v>525</v>
      </c>
      <c r="B676" s="626" t="s">
        <v>527</v>
      </c>
      <c r="C676" s="627" t="s">
        <v>551</v>
      </c>
      <c r="D676" s="628" t="s">
        <v>552</v>
      </c>
      <c r="E676" s="627" t="s">
        <v>528</v>
      </c>
      <c r="F676" s="628" t="s">
        <v>529</v>
      </c>
      <c r="G676" s="627" t="s">
        <v>570</v>
      </c>
      <c r="H676" s="627" t="s">
        <v>2171</v>
      </c>
      <c r="I676" s="627" t="s">
        <v>2172</v>
      </c>
      <c r="J676" s="627" t="s">
        <v>2173</v>
      </c>
      <c r="K676" s="627" t="s">
        <v>558</v>
      </c>
      <c r="L676" s="629">
        <v>42.29</v>
      </c>
      <c r="M676" s="629">
        <v>1</v>
      </c>
      <c r="N676" s="630">
        <v>42.29</v>
      </c>
    </row>
    <row r="677" spans="1:14" ht="14.4" customHeight="1" x14ac:dyDescent="0.3">
      <c r="A677" s="625" t="s">
        <v>525</v>
      </c>
      <c r="B677" s="626" t="s">
        <v>527</v>
      </c>
      <c r="C677" s="627" t="s">
        <v>551</v>
      </c>
      <c r="D677" s="628" t="s">
        <v>552</v>
      </c>
      <c r="E677" s="627" t="s">
        <v>528</v>
      </c>
      <c r="F677" s="628" t="s">
        <v>529</v>
      </c>
      <c r="G677" s="627" t="s">
        <v>570</v>
      </c>
      <c r="H677" s="627" t="s">
        <v>825</v>
      </c>
      <c r="I677" s="627" t="s">
        <v>826</v>
      </c>
      <c r="J677" s="627" t="s">
        <v>649</v>
      </c>
      <c r="K677" s="627" t="s">
        <v>827</v>
      </c>
      <c r="L677" s="629">
        <v>265.21532076473773</v>
      </c>
      <c r="M677" s="629">
        <v>256</v>
      </c>
      <c r="N677" s="630">
        <v>67895.122115772858</v>
      </c>
    </row>
    <row r="678" spans="1:14" ht="14.4" customHeight="1" x14ac:dyDescent="0.3">
      <c r="A678" s="625" t="s">
        <v>525</v>
      </c>
      <c r="B678" s="626" t="s">
        <v>527</v>
      </c>
      <c r="C678" s="627" t="s">
        <v>551</v>
      </c>
      <c r="D678" s="628" t="s">
        <v>552</v>
      </c>
      <c r="E678" s="627" t="s">
        <v>528</v>
      </c>
      <c r="F678" s="628" t="s">
        <v>529</v>
      </c>
      <c r="G678" s="627" t="s">
        <v>570</v>
      </c>
      <c r="H678" s="627" t="s">
        <v>2174</v>
      </c>
      <c r="I678" s="627" t="s">
        <v>2175</v>
      </c>
      <c r="J678" s="627" t="s">
        <v>1980</v>
      </c>
      <c r="K678" s="627" t="s">
        <v>2176</v>
      </c>
      <c r="L678" s="629">
        <v>260.979857526209</v>
      </c>
      <c r="M678" s="629">
        <v>1</v>
      </c>
      <c r="N678" s="630">
        <v>260.979857526209</v>
      </c>
    </row>
    <row r="679" spans="1:14" ht="14.4" customHeight="1" x14ac:dyDescent="0.3">
      <c r="A679" s="625" t="s">
        <v>525</v>
      </c>
      <c r="B679" s="626" t="s">
        <v>527</v>
      </c>
      <c r="C679" s="627" t="s">
        <v>551</v>
      </c>
      <c r="D679" s="628" t="s">
        <v>552</v>
      </c>
      <c r="E679" s="627" t="s">
        <v>528</v>
      </c>
      <c r="F679" s="628" t="s">
        <v>529</v>
      </c>
      <c r="G679" s="627" t="s">
        <v>570</v>
      </c>
      <c r="H679" s="627" t="s">
        <v>2177</v>
      </c>
      <c r="I679" s="627" t="s">
        <v>2178</v>
      </c>
      <c r="J679" s="627" t="s">
        <v>2179</v>
      </c>
      <c r="K679" s="627" t="s">
        <v>2180</v>
      </c>
      <c r="L679" s="629">
        <v>265.04000000000002</v>
      </c>
      <c r="M679" s="629">
        <v>1</v>
      </c>
      <c r="N679" s="630">
        <v>265.04000000000002</v>
      </c>
    </row>
    <row r="680" spans="1:14" ht="14.4" customHeight="1" x14ac:dyDescent="0.3">
      <c r="A680" s="625" t="s">
        <v>525</v>
      </c>
      <c r="B680" s="626" t="s">
        <v>527</v>
      </c>
      <c r="C680" s="627" t="s">
        <v>551</v>
      </c>
      <c r="D680" s="628" t="s">
        <v>552</v>
      </c>
      <c r="E680" s="627" t="s">
        <v>528</v>
      </c>
      <c r="F680" s="628" t="s">
        <v>529</v>
      </c>
      <c r="G680" s="627" t="s">
        <v>570</v>
      </c>
      <c r="H680" s="627" t="s">
        <v>2181</v>
      </c>
      <c r="I680" s="627" t="s">
        <v>2181</v>
      </c>
      <c r="J680" s="627" t="s">
        <v>2182</v>
      </c>
      <c r="K680" s="627" t="s">
        <v>2183</v>
      </c>
      <c r="L680" s="629">
        <v>37.93</v>
      </c>
      <c r="M680" s="629">
        <v>1</v>
      </c>
      <c r="N680" s="630">
        <v>37.93</v>
      </c>
    </row>
    <row r="681" spans="1:14" ht="14.4" customHeight="1" x14ac:dyDescent="0.3">
      <c r="A681" s="625" t="s">
        <v>525</v>
      </c>
      <c r="B681" s="626" t="s">
        <v>527</v>
      </c>
      <c r="C681" s="627" t="s">
        <v>551</v>
      </c>
      <c r="D681" s="628" t="s">
        <v>552</v>
      </c>
      <c r="E681" s="627" t="s">
        <v>528</v>
      </c>
      <c r="F681" s="628" t="s">
        <v>529</v>
      </c>
      <c r="G681" s="627" t="s">
        <v>570</v>
      </c>
      <c r="H681" s="627" t="s">
        <v>843</v>
      </c>
      <c r="I681" s="627" t="s">
        <v>844</v>
      </c>
      <c r="J681" s="627" t="s">
        <v>633</v>
      </c>
      <c r="K681" s="627" t="s">
        <v>845</v>
      </c>
      <c r="L681" s="629">
        <v>60.349979267719512</v>
      </c>
      <c r="M681" s="629">
        <v>15</v>
      </c>
      <c r="N681" s="630">
        <v>905.24968901579268</v>
      </c>
    </row>
    <row r="682" spans="1:14" ht="14.4" customHeight="1" x14ac:dyDescent="0.3">
      <c r="A682" s="625" t="s">
        <v>525</v>
      </c>
      <c r="B682" s="626" t="s">
        <v>527</v>
      </c>
      <c r="C682" s="627" t="s">
        <v>551</v>
      </c>
      <c r="D682" s="628" t="s">
        <v>552</v>
      </c>
      <c r="E682" s="627" t="s">
        <v>528</v>
      </c>
      <c r="F682" s="628" t="s">
        <v>529</v>
      </c>
      <c r="G682" s="627" t="s">
        <v>570</v>
      </c>
      <c r="H682" s="627" t="s">
        <v>2184</v>
      </c>
      <c r="I682" s="627" t="s">
        <v>2185</v>
      </c>
      <c r="J682" s="627" t="s">
        <v>2186</v>
      </c>
      <c r="K682" s="627" t="s">
        <v>2187</v>
      </c>
      <c r="L682" s="629">
        <v>95.065126048034159</v>
      </c>
      <c r="M682" s="629">
        <v>2</v>
      </c>
      <c r="N682" s="630">
        <v>190.13025209606832</v>
      </c>
    </row>
    <row r="683" spans="1:14" ht="14.4" customHeight="1" x14ac:dyDescent="0.3">
      <c r="A683" s="625" t="s">
        <v>525</v>
      </c>
      <c r="B683" s="626" t="s">
        <v>527</v>
      </c>
      <c r="C683" s="627" t="s">
        <v>551</v>
      </c>
      <c r="D683" s="628" t="s">
        <v>552</v>
      </c>
      <c r="E683" s="627" t="s">
        <v>528</v>
      </c>
      <c r="F683" s="628" t="s">
        <v>529</v>
      </c>
      <c r="G683" s="627" t="s">
        <v>570</v>
      </c>
      <c r="H683" s="627" t="s">
        <v>1530</v>
      </c>
      <c r="I683" s="627" t="s">
        <v>1531</v>
      </c>
      <c r="J683" s="627" t="s">
        <v>1532</v>
      </c>
      <c r="K683" s="627" t="s">
        <v>1533</v>
      </c>
      <c r="L683" s="629">
        <v>282.73</v>
      </c>
      <c r="M683" s="629">
        <v>1</v>
      </c>
      <c r="N683" s="630">
        <v>282.73</v>
      </c>
    </row>
    <row r="684" spans="1:14" ht="14.4" customHeight="1" x14ac:dyDescent="0.3">
      <c r="A684" s="625" t="s">
        <v>525</v>
      </c>
      <c r="B684" s="626" t="s">
        <v>527</v>
      </c>
      <c r="C684" s="627" t="s">
        <v>551</v>
      </c>
      <c r="D684" s="628" t="s">
        <v>552</v>
      </c>
      <c r="E684" s="627" t="s">
        <v>528</v>
      </c>
      <c r="F684" s="628" t="s">
        <v>529</v>
      </c>
      <c r="G684" s="627" t="s">
        <v>570</v>
      </c>
      <c r="H684" s="627" t="s">
        <v>2188</v>
      </c>
      <c r="I684" s="627" t="s">
        <v>2188</v>
      </c>
      <c r="J684" s="627" t="s">
        <v>2189</v>
      </c>
      <c r="K684" s="627" t="s">
        <v>2190</v>
      </c>
      <c r="L684" s="629">
        <v>332.28</v>
      </c>
      <c r="M684" s="629">
        <v>1</v>
      </c>
      <c r="N684" s="630">
        <v>332.28</v>
      </c>
    </row>
    <row r="685" spans="1:14" ht="14.4" customHeight="1" x14ac:dyDescent="0.3">
      <c r="A685" s="625" t="s">
        <v>525</v>
      </c>
      <c r="B685" s="626" t="s">
        <v>527</v>
      </c>
      <c r="C685" s="627" t="s">
        <v>551</v>
      </c>
      <c r="D685" s="628" t="s">
        <v>552</v>
      </c>
      <c r="E685" s="627" t="s">
        <v>528</v>
      </c>
      <c r="F685" s="628" t="s">
        <v>529</v>
      </c>
      <c r="G685" s="627" t="s">
        <v>570</v>
      </c>
      <c r="H685" s="627" t="s">
        <v>2191</v>
      </c>
      <c r="I685" s="627" t="s">
        <v>2192</v>
      </c>
      <c r="J685" s="627" t="s">
        <v>2193</v>
      </c>
      <c r="K685" s="627" t="s">
        <v>2194</v>
      </c>
      <c r="L685" s="629">
        <v>789.82018020103442</v>
      </c>
      <c r="M685" s="629">
        <v>124</v>
      </c>
      <c r="N685" s="630">
        <v>97937.702344928271</v>
      </c>
    </row>
    <row r="686" spans="1:14" ht="14.4" customHeight="1" x14ac:dyDescent="0.3">
      <c r="A686" s="625" t="s">
        <v>525</v>
      </c>
      <c r="B686" s="626" t="s">
        <v>527</v>
      </c>
      <c r="C686" s="627" t="s">
        <v>551</v>
      </c>
      <c r="D686" s="628" t="s">
        <v>552</v>
      </c>
      <c r="E686" s="627" t="s">
        <v>528</v>
      </c>
      <c r="F686" s="628" t="s">
        <v>529</v>
      </c>
      <c r="G686" s="627" t="s">
        <v>570</v>
      </c>
      <c r="H686" s="627" t="s">
        <v>1534</v>
      </c>
      <c r="I686" s="627" t="s">
        <v>1535</v>
      </c>
      <c r="J686" s="627" t="s">
        <v>1536</v>
      </c>
      <c r="K686" s="627" t="s">
        <v>1094</v>
      </c>
      <c r="L686" s="629">
        <v>67.409849498382002</v>
      </c>
      <c r="M686" s="629">
        <v>1</v>
      </c>
      <c r="N686" s="630">
        <v>67.409849498382002</v>
      </c>
    </row>
    <row r="687" spans="1:14" ht="14.4" customHeight="1" x14ac:dyDescent="0.3">
      <c r="A687" s="625" t="s">
        <v>525</v>
      </c>
      <c r="B687" s="626" t="s">
        <v>527</v>
      </c>
      <c r="C687" s="627" t="s">
        <v>551</v>
      </c>
      <c r="D687" s="628" t="s">
        <v>552</v>
      </c>
      <c r="E687" s="627" t="s">
        <v>528</v>
      </c>
      <c r="F687" s="628" t="s">
        <v>529</v>
      </c>
      <c r="G687" s="627" t="s">
        <v>570</v>
      </c>
      <c r="H687" s="627" t="s">
        <v>1541</v>
      </c>
      <c r="I687" s="627" t="s">
        <v>1542</v>
      </c>
      <c r="J687" s="627" t="s">
        <v>1543</v>
      </c>
      <c r="K687" s="627" t="s">
        <v>1544</v>
      </c>
      <c r="L687" s="629">
        <v>22.328053276920503</v>
      </c>
      <c r="M687" s="629">
        <v>1951</v>
      </c>
      <c r="N687" s="630">
        <v>43562.031943271904</v>
      </c>
    </row>
    <row r="688" spans="1:14" ht="14.4" customHeight="1" x14ac:dyDescent="0.3">
      <c r="A688" s="625" t="s">
        <v>525</v>
      </c>
      <c r="B688" s="626" t="s">
        <v>527</v>
      </c>
      <c r="C688" s="627" t="s">
        <v>551</v>
      </c>
      <c r="D688" s="628" t="s">
        <v>552</v>
      </c>
      <c r="E688" s="627" t="s">
        <v>528</v>
      </c>
      <c r="F688" s="628" t="s">
        <v>529</v>
      </c>
      <c r="G688" s="627" t="s">
        <v>570</v>
      </c>
      <c r="H688" s="627" t="s">
        <v>1545</v>
      </c>
      <c r="I688" s="627" t="s">
        <v>1546</v>
      </c>
      <c r="J688" s="627" t="s">
        <v>1547</v>
      </c>
      <c r="K688" s="627" t="s">
        <v>1548</v>
      </c>
      <c r="L688" s="629">
        <v>47.514999999999993</v>
      </c>
      <c r="M688" s="629">
        <v>4</v>
      </c>
      <c r="N688" s="630">
        <v>190.05999999999997</v>
      </c>
    </row>
    <row r="689" spans="1:14" ht="14.4" customHeight="1" x14ac:dyDescent="0.3">
      <c r="A689" s="625" t="s">
        <v>525</v>
      </c>
      <c r="B689" s="626" t="s">
        <v>527</v>
      </c>
      <c r="C689" s="627" t="s">
        <v>551</v>
      </c>
      <c r="D689" s="628" t="s">
        <v>552</v>
      </c>
      <c r="E689" s="627" t="s">
        <v>528</v>
      </c>
      <c r="F689" s="628" t="s">
        <v>529</v>
      </c>
      <c r="G689" s="627" t="s">
        <v>570</v>
      </c>
      <c r="H689" s="627" t="s">
        <v>2195</v>
      </c>
      <c r="I689" s="627" t="s">
        <v>2196</v>
      </c>
      <c r="J689" s="627" t="s">
        <v>2021</v>
      </c>
      <c r="K689" s="627" t="s">
        <v>702</v>
      </c>
      <c r="L689" s="629">
        <v>55.73661641682164</v>
      </c>
      <c r="M689" s="629">
        <v>3</v>
      </c>
      <c r="N689" s="630">
        <v>167.20984925046491</v>
      </c>
    </row>
    <row r="690" spans="1:14" ht="14.4" customHeight="1" x14ac:dyDescent="0.3">
      <c r="A690" s="625" t="s">
        <v>525</v>
      </c>
      <c r="B690" s="626" t="s">
        <v>527</v>
      </c>
      <c r="C690" s="627" t="s">
        <v>551</v>
      </c>
      <c r="D690" s="628" t="s">
        <v>552</v>
      </c>
      <c r="E690" s="627" t="s">
        <v>528</v>
      </c>
      <c r="F690" s="628" t="s">
        <v>529</v>
      </c>
      <c r="G690" s="627" t="s">
        <v>570</v>
      </c>
      <c r="H690" s="627" t="s">
        <v>2197</v>
      </c>
      <c r="I690" s="627" t="s">
        <v>2198</v>
      </c>
      <c r="J690" s="627" t="s">
        <v>2199</v>
      </c>
      <c r="K690" s="627" t="s">
        <v>2200</v>
      </c>
      <c r="L690" s="629">
        <v>72.082945353675854</v>
      </c>
      <c r="M690" s="629">
        <v>7</v>
      </c>
      <c r="N690" s="630">
        <v>504.580617475731</v>
      </c>
    </row>
    <row r="691" spans="1:14" ht="14.4" customHeight="1" x14ac:dyDescent="0.3">
      <c r="A691" s="625" t="s">
        <v>525</v>
      </c>
      <c r="B691" s="626" t="s">
        <v>527</v>
      </c>
      <c r="C691" s="627" t="s">
        <v>551</v>
      </c>
      <c r="D691" s="628" t="s">
        <v>552</v>
      </c>
      <c r="E691" s="627" t="s">
        <v>528</v>
      </c>
      <c r="F691" s="628" t="s">
        <v>529</v>
      </c>
      <c r="G691" s="627" t="s">
        <v>570</v>
      </c>
      <c r="H691" s="627" t="s">
        <v>2201</v>
      </c>
      <c r="I691" s="627" t="s">
        <v>2202</v>
      </c>
      <c r="J691" s="627" t="s">
        <v>2203</v>
      </c>
      <c r="K691" s="627" t="s">
        <v>2204</v>
      </c>
      <c r="L691" s="629">
        <v>37.630038029931534</v>
      </c>
      <c r="M691" s="629">
        <v>6</v>
      </c>
      <c r="N691" s="630">
        <v>225.78022817958919</v>
      </c>
    </row>
    <row r="692" spans="1:14" ht="14.4" customHeight="1" x14ac:dyDescent="0.3">
      <c r="A692" s="625" t="s">
        <v>525</v>
      </c>
      <c r="B692" s="626" t="s">
        <v>527</v>
      </c>
      <c r="C692" s="627" t="s">
        <v>551</v>
      </c>
      <c r="D692" s="628" t="s">
        <v>552</v>
      </c>
      <c r="E692" s="627" t="s">
        <v>528</v>
      </c>
      <c r="F692" s="628" t="s">
        <v>529</v>
      </c>
      <c r="G692" s="627" t="s">
        <v>570</v>
      </c>
      <c r="H692" s="627" t="s">
        <v>2205</v>
      </c>
      <c r="I692" s="627" t="s">
        <v>2206</v>
      </c>
      <c r="J692" s="627" t="s">
        <v>2207</v>
      </c>
      <c r="K692" s="627" t="s">
        <v>2208</v>
      </c>
      <c r="L692" s="629">
        <v>53.463333333333331</v>
      </c>
      <c r="M692" s="629">
        <v>3</v>
      </c>
      <c r="N692" s="630">
        <v>160.38999999999999</v>
      </c>
    </row>
    <row r="693" spans="1:14" ht="14.4" customHeight="1" x14ac:dyDescent="0.3">
      <c r="A693" s="625" t="s">
        <v>525</v>
      </c>
      <c r="B693" s="626" t="s">
        <v>527</v>
      </c>
      <c r="C693" s="627" t="s">
        <v>551</v>
      </c>
      <c r="D693" s="628" t="s">
        <v>552</v>
      </c>
      <c r="E693" s="627" t="s">
        <v>528</v>
      </c>
      <c r="F693" s="628" t="s">
        <v>529</v>
      </c>
      <c r="G693" s="627" t="s">
        <v>570</v>
      </c>
      <c r="H693" s="627" t="s">
        <v>2209</v>
      </c>
      <c r="I693" s="627" t="s">
        <v>2210</v>
      </c>
      <c r="J693" s="627" t="s">
        <v>2211</v>
      </c>
      <c r="K693" s="627" t="s">
        <v>2212</v>
      </c>
      <c r="L693" s="629">
        <v>162.15</v>
      </c>
      <c r="M693" s="629">
        <v>5</v>
      </c>
      <c r="N693" s="630">
        <v>810.75</v>
      </c>
    </row>
    <row r="694" spans="1:14" ht="14.4" customHeight="1" x14ac:dyDescent="0.3">
      <c r="A694" s="625" t="s">
        <v>525</v>
      </c>
      <c r="B694" s="626" t="s">
        <v>527</v>
      </c>
      <c r="C694" s="627" t="s">
        <v>551</v>
      </c>
      <c r="D694" s="628" t="s">
        <v>552</v>
      </c>
      <c r="E694" s="627" t="s">
        <v>528</v>
      </c>
      <c r="F694" s="628" t="s">
        <v>529</v>
      </c>
      <c r="G694" s="627" t="s">
        <v>570</v>
      </c>
      <c r="H694" s="627" t="s">
        <v>2213</v>
      </c>
      <c r="I694" s="627" t="s">
        <v>2214</v>
      </c>
      <c r="J694" s="627" t="s">
        <v>2215</v>
      </c>
      <c r="K694" s="627" t="s">
        <v>2216</v>
      </c>
      <c r="L694" s="629">
        <v>181.59</v>
      </c>
      <c r="M694" s="629">
        <v>4</v>
      </c>
      <c r="N694" s="630">
        <v>726.36</v>
      </c>
    </row>
    <row r="695" spans="1:14" ht="14.4" customHeight="1" x14ac:dyDescent="0.3">
      <c r="A695" s="625" t="s">
        <v>525</v>
      </c>
      <c r="B695" s="626" t="s">
        <v>527</v>
      </c>
      <c r="C695" s="627" t="s">
        <v>551</v>
      </c>
      <c r="D695" s="628" t="s">
        <v>552</v>
      </c>
      <c r="E695" s="627" t="s">
        <v>528</v>
      </c>
      <c r="F695" s="628" t="s">
        <v>529</v>
      </c>
      <c r="G695" s="627" t="s">
        <v>570</v>
      </c>
      <c r="H695" s="627" t="s">
        <v>1553</v>
      </c>
      <c r="I695" s="627" t="s">
        <v>1554</v>
      </c>
      <c r="J695" s="627" t="s">
        <v>1555</v>
      </c>
      <c r="K695" s="627" t="s">
        <v>1556</v>
      </c>
      <c r="L695" s="629">
        <v>60.607943286560392</v>
      </c>
      <c r="M695" s="629">
        <v>43</v>
      </c>
      <c r="N695" s="630">
        <v>2606.141561322097</v>
      </c>
    </row>
    <row r="696" spans="1:14" ht="14.4" customHeight="1" x14ac:dyDescent="0.3">
      <c r="A696" s="625" t="s">
        <v>525</v>
      </c>
      <c r="B696" s="626" t="s">
        <v>527</v>
      </c>
      <c r="C696" s="627" t="s">
        <v>551</v>
      </c>
      <c r="D696" s="628" t="s">
        <v>552</v>
      </c>
      <c r="E696" s="627" t="s">
        <v>528</v>
      </c>
      <c r="F696" s="628" t="s">
        <v>529</v>
      </c>
      <c r="G696" s="627" t="s">
        <v>570</v>
      </c>
      <c r="H696" s="627" t="s">
        <v>2217</v>
      </c>
      <c r="I696" s="627" t="s">
        <v>2218</v>
      </c>
      <c r="J696" s="627" t="s">
        <v>2219</v>
      </c>
      <c r="K696" s="627" t="s">
        <v>2220</v>
      </c>
      <c r="L696" s="629">
        <v>94.69</v>
      </c>
      <c r="M696" s="629">
        <v>1</v>
      </c>
      <c r="N696" s="630">
        <v>94.69</v>
      </c>
    </row>
    <row r="697" spans="1:14" ht="14.4" customHeight="1" x14ac:dyDescent="0.3">
      <c r="A697" s="625" t="s">
        <v>525</v>
      </c>
      <c r="B697" s="626" t="s">
        <v>527</v>
      </c>
      <c r="C697" s="627" t="s">
        <v>551</v>
      </c>
      <c r="D697" s="628" t="s">
        <v>552</v>
      </c>
      <c r="E697" s="627" t="s">
        <v>528</v>
      </c>
      <c r="F697" s="628" t="s">
        <v>529</v>
      </c>
      <c r="G697" s="627" t="s">
        <v>570</v>
      </c>
      <c r="H697" s="627" t="s">
        <v>2221</v>
      </c>
      <c r="I697" s="627" t="s">
        <v>2222</v>
      </c>
      <c r="J697" s="627" t="s">
        <v>2223</v>
      </c>
      <c r="K697" s="627" t="s">
        <v>2224</v>
      </c>
      <c r="L697" s="629">
        <v>70.479883982222105</v>
      </c>
      <c r="M697" s="629">
        <v>1</v>
      </c>
      <c r="N697" s="630">
        <v>70.479883982222105</v>
      </c>
    </row>
    <row r="698" spans="1:14" ht="14.4" customHeight="1" x14ac:dyDescent="0.3">
      <c r="A698" s="625" t="s">
        <v>525</v>
      </c>
      <c r="B698" s="626" t="s">
        <v>527</v>
      </c>
      <c r="C698" s="627" t="s">
        <v>551</v>
      </c>
      <c r="D698" s="628" t="s">
        <v>552</v>
      </c>
      <c r="E698" s="627" t="s">
        <v>528</v>
      </c>
      <c r="F698" s="628" t="s">
        <v>529</v>
      </c>
      <c r="G698" s="627" t="s">
        <v>570</v>
      </c>
      <c r="H698" s="627" t="s">
        <v>861</v>
      </c>
      <c r="I698" s="627" t="s">
        <v>748</v>
      </c>
      <c r="J698" s="627" t="s">
        <v>862</v>
      </c>
      <c r="K698" s="627"/>
      <c r="L698" s="629">
        <v>114.44748448395769</v>
      </c>
      <c r="M698" s="629">
        <v>42</v>
      </c>
      <c r="N698" s="630">
        <v>4806.7943483262234</v>
      </c>
    </row>
    <row r="699" spans="1:14" ht="14.4" customHeight="1" x14ac:dyDescent="0.3">
      <c r="A699" s="625" t="s">
        <v>525</v>
      </c>
      <c r="B699" s="626" t="s">
        <v>527</v>
      </c>
      <c r="C699" s="627" t="s">
        <v>551</v>
      </c>
      <c r="D699" s="628" t="s">
        <v>552</v>
      </c>
      <c r="E699" s="627" t="s">
        <v>528</v>
      </c>
      <c r="F699" s="628" t="s">
        <v>529</v>
      </c>
      <c r="G699" s="627" t="s">
        <v>570</v>
      </c>
      <c r="H699" s="627" t="s">
        <v>2225</v>
      </c>
      <c r="I699" s="627" t="s">
        <v>748</v>
      </c>
      <c r="J699" s="627" t="s">
        <v>2226</v>
      </c>
      <c r="K699" s="627"/>
      <c r="L699" s="629">
        <v>99.669830374408093</v>
      </c>
      <c r="M699" s="629">
        <v>1</v>
      </c>
      <c r="N699" s="630">
        <v>99.669830374408093</v>
      </c>
    </row>
    <row r="700" spans="1:14" ht="14.4" customHeight="1" x14ac:dyDescent="0.3">
      <c r="A700" s="625" t="s">
        <v>525</v>
      </c>
      <c r="B700" s="626" t="s">
        <v>527</v>
      </c>
      <c r="C700" s="627" t="s">
        <v>551</v>
      </c>
      <c r="D700" s="628" t="s">
        <v>552</v>
      </c>
      <c r="E700" s="627" t="s">
        <v>528</v>
      </c>
      <c r="F700" s="628" t="s">
        <v>529</v>
      </c>
      <c r="G700" s="627" t="s">
        <v>570</v>
      </c>
      <c r="H700" s="627" t="s">
        <v>2227</v>
      </c>
      <c r="I700" s="627" t="s">
        <v>2228</v>
      </c>
      <c r="J700" s="627" t="s">
        <v>1761</v>
      </c>
      <c r="K700" s="627" t="s">
        <v>1436</v>
      </c>
      <c r="L700" s="629">
        <v>237.65</v>
      </c>
      <c r="M700" s="629">
        <v>2</v>
      </c>
      <c r="N700" s="630">
        <v>475.3</v>
      </c>
    </row>
    <row r="701" spans="1:14" ht="14.4" customHeight="1" x14ac:dyDescent="0.3">
      <c r="A701" s="625" t="s">
        <v>525</v>
      </c>
      <c r="B701" s="626" t="s">
        <v>527</v>
      </c>
      <c r="C701" s="627" t="s">
        <v>551</v>
      </c>
      <c r="D701" s="628" t="s">
        <v>552</v>
      </c>
      <c r="E701" s="627" t="s">
        <v>528</v>
      </c>
      <c r="F701" s="628" t="s">
        <v>529</v>
      </c>
      <c r="G701" s="627" t="s">
        <v>570</v>
      </c>
      <c r="H701" s="627" t="s">
        <v>2229</v>
      </c>
      <c r="I701" s="627" t="s">
        <v>748</v>
      </c>
      <c r="J701" s="627" t="s">
        <v>2230</v>
      </c>
      <c r="K701" s="627"/>
      <c r="L701" s="629">
        <v>199.35</v>
      </c>
      <c r="M701" s="629">
        <v>4</v>
      </c>
      <c r="N701" s="630">
        <v>797.4</v>
      </c>
    </row>
    <row r="702" spans="1:14" ht="14.4" customHeight="1" x14ac:dyDescent="0.3">
      <c r="A702" s="625" t="s">
        <v>525</v>
      </c>
      <c r="B702" s="626" t="s">
        <v>527</v>
      </c>
      <c r="C702" s="627" t="s">
        <v>551</v>
      </c>
      <c r="D702" s="628" t="s">
        <v>552</v>
      </c>
      <c r="E702" s="627" t="s">
        <v>528</v>
      </c>
      <c r="F702" s="628" t="s">
        <v>529</v>
      </c>
      <c r="G702" s="627" t="s">
        <v>570</v>
      </c>
      <c r="H702" s="627" t="s">
        <v>2231</v>
      </c>
      <c r="I702" s="627" t="s">
        <v>748</v>
      </c>
      <c r="J702" s="627" t="s">
        <v>2232</v>
      </c>
      <c r="K702" s="627"/>
      <c r="L702" s="629">
        <v>99.67</v>
      </c>
      <c r="M702" s="629">
        <v>2</v>
      </c>
      <c r="N702" s="630">
        <v>199.34</v>
      </c>
    </row>
    <row r="703" spans="1:14" ht="14.4" customHeight="1" x14ac:dyDescent="0.3">
      <c r="A703" s="625" t="s">
        <v>525</v>
      </c>
      <c r="B703" s="626" t="s">
        <v>527</v>
      </c>
      <c r="C703" s="627" t="s">
        <v>551</v>
      </c>
      <c r="D703" s="628" t="s">
        <v>552</v>
      </c>
      <c r="E703" s="627" t="s">
        <v>528</v>
      </c>
      <c r="F703" s="628" t="s">
        <v>529</v>
      </c>
      <c r="G703" s="627" t="s">
        <v>570</v>
      </c>
      <c r="H703" s="627" t="s">
        <v>1561</v>
      </c>
      <c r="I703" s="627" t="s">
        <v>1562</v>
      </c>
      <c r="J703" s="627" t="s">
        <v>1563</v>
      </c>
      <c r="K703" s="627" t="s">
        <v>1564</v>
      </c>
      <c r="L703" s="629">
        <v>178.04</v>
      </c>
      <c r="M703" s="629">
        <v>1</v>
      </c>
      <c r="N703" s="630">
        <v>178.04</v>
      </c>
    </row>
    <row r="704" spans="1:14" ht="14.4" customHeight="1" x14ac:dyDescent="0.3">
      <c r="A704" s="625" t="s">
        <v>525</v>
      </c>
      <c r="B704" s="626" t="s">
        <v>527</v>
      </c>
      <c r="C704" s="627" t="s">
        <v>551</v>
      </c>
      <c r="D704" s="628" t="s">
        <v>552</v>
      </c>
      <c r="E704" s="627" t="s">
        <v>528</v>
      </c>
      <c r="F704" s="628" t="s">
        <v>529</v>
      </c>
      <c r="G704" s="627" t="s">
        <v>570</v>
      </c>
      <c r="H704" s="627" t="s">
        <v>2233</v>
      </c>
      <c r="I704" s="627" t="s">
        <v>2234</v>
      </c>
      <c r="J704" s="627" t="s">
        <v>2182</v>
      </c>
      <c r="K704" s="627" t="s">
        <v>2235</v>
      </c>
      <c r="L704" s="629">
        <v>75.98</v>
      </c>
      <c r="M704" s="629">
        <v>1</v>
      </c>
      <c r="N704" s="630">
        <v>75.98</v>
      </c>
    </row>
    <row r="705" spans="1:14" ht="14.4" customHeight="1" x14ac:dyDescent="0.3">
      <c r="A705" s="625" t="s">
        <v>525</v>
      </c>
      <c r="B705" s="626" t="s">
        <v>527</v>
      </c>
      <c r="C705" s="627" t="s">
        <v>551</v>
      </c>
      <c r="D705" s="628" t="s">
        <v>552</v>
      </c>
      <c r="E705" s="627" t="s">
        <v>528</v>
      </c>
      <c r="F705" s="628" t="s">
        <v>529</v>
      </c>
      <c r="G705" s="627" t="s">
        <v>570</v>
      </c>
      <c r="H705" s="627" t="s">
        <v>863</v>
      </c>
      <c r="I705" s="627" t="s">
        <v>864</v>
      </c>
      <c r="J705" s="627" t="s">
        <v>865</v>
      </c>
      <c r="K705" s="627" t="s">
        <v>866</v>
      </c>
      <c r="L705" s="629">
        <v>50.137937682014346</v>
      </c>
      <c r="M705" s="629">
        <v>58</v>
      </c>
      <c r="N705" s="630">
        <v>2908.000385556832</v>
      </c>
    </row>
    <row r="706" spans="1:14" ht="14.4" customHeight="1" x14ac:dyDescent="0.3">
      <c r="A706" s="625" t="s">
        <v>525</v>
      </c>
      <c r="B706" s="626" t="s">
        <v>527</v>
      </c>
      <c r="C706" s="627" t="s">
        <v>551</v>
      </c>
      <c r="D706" s="628" t="s">
        <v>552</v>
      </c>
      <c r="E706" s="627" t="s">
        <v>528</v>
      </c>
      <c r="F706" s="628" t="s">
        <v>529</v>
      </c>
      <c r="G706" s="627" t="s">
        <v>570</v>
      </c>
      <c r="H706" s="627" t="s">
        <v>867</v>
      </c>
      <c r="I706" s="627" t="s">
        <v>868</v>
      </c>
      <c r="J706" s="627" t="s">
        <v>869</v>
      </c>
      <c r="K706" s="627" t="s">
        <v>870</v>
      </c>
      <c r="L706" s="629">
        <v>59.11</v>
      </c>
      <c r="M706" s="629">
        <v>2</v>
      </c>
      <c r="N706" s="630">
        <v>118.22</v>
      </c>
    </row>
    <row r="707" spans="1:14" ht="14.4" customHeight="1" x14ac:dyDescent="0.3">
      <c r="A707" s="625" t="s">
        <v>525</v>
      </c>
      <c r="B707" s="626" t="s">
        <v>527</v>
      </c>
      <c r="C707" s="627" t="s">
        <v>551</v>
      </c>
      <c r="D707" s="628" t="s">
        <v>552</v>
      </c>
      <c r="E707" s="627" t="s">
        <v>528</v>
      </c>
      <c r="F707" s="628" t="s">
        <v>529</v>
      </c>
      <c r="G707" s="627" t="s">
        <v>570</v>
      </c>
      <c r="H707" s="627" t="s">
        <v>1565</v>
      </c>
      <c r="I707" s="627" t="s">
        <v>748</v>
      </c>
      <c r="J707" s="627" t="s">
        <v>1566</v>
      </c>
      <c r="K707" s="627"/>
      <c r="L707" s="629">
        <v>71.583500000000001</v>
      </c>
      <c r="M707" s="629">
        <v>6</v>
      </c>
      <c r="N707" s="630">
        <v>429.50099999999998</v>
      </c>
    </row>
    <row r="708" spans="1:14" ht="14.4" customHeight="1" x14ac:dyDescent="0.3">
      <c r="A708" s="625" t="s">
        <v>525</v>
      </c>
      <c r="B708" s="626" t="s">
        <v>527</v>
      </c>
      <c r="C708" s="627" t="s">
        <v>551</v>
      </c>
      <c r="D708" s="628" t="s">
        <v>552</v>
      </c>
      <c r="E708" s="627" t="s">
        <v>528</v>
      </c>
      <c r="F708" s="628" t="s">
        <v>529</v>
      </c>
      <c r="G708" s="627" t="s">
        <v>570</v>
      </c>
      <c r="H708" s="627" t="s">
        <v>878</v>
      </c>
      <c r="I708" s="627" t="s">
        <v>879</v>
      </c>
      <c r="J708" s="627" t="s">
        <v>880</v>
      </c>
      <c r="K708" s="627" t="s">
        <v>881</v>
      </c>
      <c r="L708" s="629">
        <v>63.169804190738503</v>
      </c>
      <c r="M708" s="629">
        <v>23</v>
      </c>
      <c r="N708" s="630">
        <v>1452.9054963869855</v>
      </c>
    </row>
    <row r="709" spans="1:14" ht="14.4" customHeight="1" x14ac:dyDescent="0.3">
      <c r="A709" s="625" t="s">
        <v>525</v>
      </c>
      <c r="B709" s="626" t="s">
        <v>527</v>
      </c>
      <c r="C709" s="627" t="s">
        <v>551</v>
      </c>
      <c r="D709" s="628" t="s">
        <v>552</v>
      </c>
      <c r="E709" s="627" t="s">
        <v>528</v>
      </c>
      <c r="F709" s="628" t="s">
        <v>529</v>
      </c>
      <c r="G709" s="627" t="s">
        <v>570</v>
      </c>
      <c r="H709" s="627" t="s">
        <v>2236</v>
      </c>
      <c r="I709" s="627" t="s">
        <v>2237</v>
      </c>
      <c r="J709" s="627" t="s">
        <v>2238</v>
      </c>
      <c r="K709" s="627" t="s">
        <v>2239</v>
      </c>
      <c r="L709" s="629">
        <v>65.72</v>
      </c>
      <c r="M709" s="629">
        <v>1</v>
      </c>
      <c r="N709" s="630">
        <v>65.72</v>
      </c>
    </row>
    <row r="710" spans="1:14" ht="14.4" customHeight="1" x14ac:dyDescent="0.3">
      <c r="A710" s="625" t="s">
        <v>525</v>
      </c>
      <c r="B710" s="626" t="s">
        <v>527</v>
      </c>
      <c r="C710" s="627" t="s">
        <v>551</v>
      </c>
      <c r="D710" s="628" t="s">
        <v>552</v>
      </c>
      <c r="E710" s="627" t="s">
        <v>528</v>
      </c>
      <c r="F710" s="628" t="s">
        <v>529</v>
      </c>
      <c r="G710" s="627" t="s">
        <v>570</v>
      </c>
      <c r="H710" s="627" t="s">
        <v>2240</v>
      </c>
      <c r="I710" s="627" t="s">
        <v>2240</v>
      </c>
      <c r="J710" s="627" t="s">
        <v>2241</v>
      </c>
      <c r="K710" s="627" t="s">
        <v>2242</v>
      </c>
      <c r="L710" s="629">
        <v>268.75999196577601</v>
      </c>
      <c r="M710" s="629">
        <v>2</v>
      </c>
      <c r="N710" s="630">
        <v>537.51998393155202</v>
      </c>
    </row>
    <row r="711" spans="1:14" ht="14.4" customHeight="1" x14ac:dyDescent="0.3">
      <c r="A711" s="625" t="s">
        <v>525</v>
      </c>
      <c r="B711" s="626" t="s">
        <v>527</v>
      </c>
      <c r="C711" s="627" t="s">
        <v>551</v>
      </c>
      <c r="D711" s="628" t="s">
        <v>552</v>
      </c>
      <c r="E711" s="627" t="s">
        <v>528</v>
      </c>
      <c r="F711" s="628" t="s">
        <v>529</v>
      </c>
      <c r="G711" s="627" t="s">
        <v>570</v>
      </c>
      <c r="H711" s="627" t="s">
        <v>882</v>
      </c>
      <c r="I711" s="627" t="s">
        <v>883</v>
      </c>
      <c r="J711" s="627" t="s">
        <v>884</v>
      </c>
      <c r="K711" s="627" t="s">
        <v>603</v>
      </c>
      <c r="L711" s="629">
        <v>41.62645803977496</v>
      </c>
      <c r="M711" s="629">
        <v>339</v>
      </c>
      <c r="N711" s="630">
        <v>14111.369275483712</v>
      </c>
    </row>
    <row r="712" spans="1:14" ht="14.4" customHeight="1" x14ac:dyDescent="0.3">
      <c r="A712" s="625" t="s">
        <v>525</v>
      </c>
      <c r="B712" s="626" t="s">
        <v>527</v>
      </c>
      <c r="C712" s="627" t="s">
        <v>551</v>
      </c>
      <c r="D712" s="628" t="s">
        <v>552</v>
      </c>
      <c r="E712" s="627" t="s">
        <v>528</v>
      </c>
      <c r="F712" s="628" t="s">
        <v>529</v>
      </c>
      <c r="G712" s="627" t="s">
        <v>570</v>
      </c>
      <c r="H712" s="627" t="s">
        <v>1571</v>
      </c>
      <c r="I712" s="627" t="s">
        <v>1572</v>
      </c>
      <c r="J712" s="627" t="s">
        <v>1573</v>
      </c>
      <c r="K712" s="627" t="s">
        <v>1574</v>
      </c>
      <c r="L712" s="629">
        <v>274.96981386162588</v>
      </c>
      <c r="M712" s="629">
        <v>20</v>
      </c>
      <c r="N712" s="630">
        <v>5499.3962772325176</v>
      </c>
    </row>
    <row r="713" spans="1:14" ht="14.4" customHeight="1" x14ac:dyDescent="0.3">
      <c r="A713" s="625" t="s">
        <v>525</v>
      </c>
      <c r="B713" s="626" t="s">
        <v>527</v>
      </c>
      <c r="C713" s="627" t="s">
        <v>551</v>
      </c>
      <c r="D713" s="628" t="s">
        <v>552</v>
      </c>
      <c r="E713" s="627" t="s">
        <v>528</v>
      </c>
      <c r="F713" s="628" t="s">
        <v>529</v>
      </c>
      <c r="G713" s="627" t="s">
        <v>570</v>
      </c>
      <c r="H713" s="627" t="s">
        <v>2243</v>
      </c>
      <c r="I713" s="627" t="s">
        <v>2244</v>
      </c>
      <c r="J713" s="627" t="s">
        <v>2245</v>
      </c>
      <c r="K713" s="627" t="s">
        <v>2246</v>
      </c>
      <c r="L713" s="629">
        <v>126.960010760709</v>
      </c>
      <c r="M713" s="629">
        <v>1</v>
      </c>
      <c r="N713" s="630">
        <v>126.960010760709</v>
      </c>
    </row>
    <row r="714" spans="1:14" ht="14.4" customHeight="1" x14ac:dyDescent="0.3">
      <c r="A714" s="625" t="s">
        <v>525</v>
      </c>
      <c r="B714" s="626" t="s">
        <v>527</v>
      </c>
      <c r="C714" s="627" t="s">
        <v>551</v>
      </c>
      <c r="D714" s="628" t="s">
        <v>552</v>
      </c>
      <c r="E714" s="627" t="s">
        <v>528</v>
      </c>
      <c r="F714" s="628" t="s">
        <v>529</v>
      </c>
      <c r="G714" s="627" t="s">
        <v>570</v>
      </c>
      <c r="H714" s="627" t="s">
        <v>2247</v>
      </c>
      <c r="I714" s="627" t="s">
        <v>2248</v>
      </c>
      <c r="J714" s="627" t="s">
        <v>2249</v>
      </c>
      <c r="K714" s="627" t="s">
        <v>2250</v>
      </c>
      <c r="L714" s="629">
        <v>1211.198077221901</v>
      </c>
      <c r="M714" s="629">
        <v>62</v>
      </c>
      <c r="N714" s="630">
        <v>75094.28078775786</v>
      </c>
    </row>
    <row r="715" spans="1:14" ht="14.4" customHeight="1" x14ac:dyDescent="0.3">
      <c r="A715" s="625" t="s">
        <v>525</v>
      </c>
      <c r="B715" s="626" t="s">
        <v>527</v>
      </c>
      <c r="C715" s="627" t="s">
        <v>551</v>
      </c>
      <c r="D715" s="628" t="s">
        <v>552</v>
      </c>
      <c r="E715" s="627" t="s">
        <v>528</v>
      </c>
      <c r="F715" s="628" t="s">
        <v>529</v>
      </c>
      <c r="G715" s="627" t="s">
        <v>570</v>
      </c>
      <c r="H715" s="627" t="s">
        <v>1575</v>
      </c>
      <c r="I715" s="627" t="s">
        <v>1575</v>
      </c>
      <c r="J715" s="627" t="s">
        <v>1576</v>
      </c>
      <c r="K715" s="627" t="s">
        <v>1577</v>
      </c>
      <c r="L715" s="629">
        <v>808.25200388023359</v>
      </c>
      <c r="M715" s="629">
        <v>10</v>
      </c>
      <c r="N715" s="630">
        <v>8082.5200388023359</v>
      </c>
    </row>
    <row r="716" spans="1:14" ht="14.4" customHeight="1" x14ac:dyDescent="0.3">
      <c r="A716" s="625" t="s">
        <v>525</v>
      </c>
      <c r="B716" s="626" t="s">
        <v>527</v>
      </c>
      <c r="C716" s="627" t="s">
        <v>551</v>
      </c>
      <c r="D716" s="628" t="s">
        <v>552</v>
      </c>
      <c r="E716" s="627" t="s">
        <v>528</v>
      </c>
      <c r="F716" s="628" t="s">
        <v>529</v>
      </c>
      <c r="G716" s="627" t="s">
        <v>570</v>
      </c>
      <c r="H716" s="627" t="s">
        <v>2251</v>
      </c>
      <c r="I716" s="627" t="s">
        <v>2252</v>
      </c>
      <c r="J716" s="627" t="s">
        <v>2253</v>
      </c>
      <c r="K716" s="627" t="s">
        <v>2254</v>
      </c>
      <c r="L716" s="629">
        <v>1006.9598237635622</v>
      </c>
      <c r="M716" s="629">
        <v>21</v>
      </c>
      <c r="N716" s="630">
        <v>21146.156299034807</v>
      </c>
    </row>
    <row r="717" spans="1:14" ht="14.4" customHeight="1" x14ac:dyDescent="0.3">
      <c r="A717" s="625" t="s">
        <v>525</v>
      </c>
      <c r="B717" s="626" t="s">
        <v>527</v>
      </c>
      <c r="C717" s="627" t="s">
        <v>551</v>
      </c>
      <c r="D717" s="628" t="s">
        <v>552</v>
      </c>
      <c r="E717" s="627" t="s">
        <v>528</v>
      </c>
      <c r="F717" s="628" t="s">
        <v>529</v>
      </c>
      <c r="G717" s="627" t="s">
        <v>570</v>
      </c>
      <c r="H717" s="627" t="s">
        <v>2255</v>
      </c>
      <c r="I717" s="627" t="s">
        <v>2256</v>
      </c>
      <c r="J717" s="627" t="s">
        <v>2257</v>
      </c>
      <c r="K717" s="627" t="s">
        <v>2258</v>
      </c>
      <c r="L717" s="629">
        <v>268.61658851836222</v>
      </c>
      <c r="M717" s="629">
        <v>65</v>
      </c>
      <c r="N717" s="630">
        <v>17460.078253693544</v>
      </c>
    </row>
    <row r="718" spans="1:14" ht="14.4" customHeight="1" x14ac:dyDescent="0.3">
      <c r="A718" s="625" t="s">
        <v>525</v>
      </c>
      <c r="B718" s="626" t="s">
        <v>527</v>
      </c>
      <c r="C718" s="627" t="s">
        <v>551</v>
      </c>
      <c r="D718" s="628" t="s">
        <v>552</v>
      </c>
      <c r="E718" s="627" t="s">
        <v>528</v>
      </c>
      <c r="F718" s="628" t="s">
        <v>529</v>
      </c>
      <c r="G718" s="627" t="s">
        <v>570</v>
      </c>
      <c r="H718" s="627" t="s">
        <v>2259</v>
      </c>
      <c r="I718" s="627" t="s">
        <v>2260</v>
      </c>
      <c r="J718" s="627" t="s">
        <v>2261</v>
      </c>
      <c r="K718" s="627" t="s">
        <v>938</v>
      </c>
      <c r="L718" s="629">
        <v>31.92</v>
      </c>
      <c r="M718" s="629">
        <v>11</v>
      </c>
      <c r="N718" s="630">
        <v>351.12</v>
      </c>
    </row>
    <row r="719" spans="1:14" ht="14.4" customHeight="1" x14ac:dyDescent="0.3">
      <c r="A719" s="625" t="s">
        <v>525</v>
      </c>
      <c r="B719" s="626" t="s">
        <v>527</v>
      </c>
      <c r="C719" s="627" t="s">
        <v>551</v>
      </c>
      <c r="D719" s="628" t="s">
        <v>552</v>
      </c>
      <c r="E719" s="627" t="s">
        <v>528</v>
      </c>
      <c r="F719" s="628" t="s">
        <v>529</v>
      </c>
      <c r="G719" s="627" t="s">
        <v>570</v>
      </c>
      <c r="H719" s="627" t="s">
        <v>2262</v>
      </c>
      <c r="I719" s="627" t="s">
        <v>2262</v>
      </c>
      <c r="J719" s="627" t="s">
        <v>2263</v>
      </c>
      <c r="K719" s="627" t="s">
        <v>653</v>
      </c>
      <c r="L719" s="629">
        <v>56.550000076516696</v>
      </c>
      <c r="M719" s="629">
        <v>10</v>
      </c>
      <c r="N719" s="630">
        <v>565.50000076516699</v>
      </c>
    </row>
    <row r="720" spans="1:14" ht="14.4" customHeight="1" x14ac:dyDescent="0.3">
      <c r="A720" s="625" t="s">
        <v>525</v>
      </c>
      <c r="B720" s="626" t="s">
        <v>527</v>
      </c>
      <c r="C720" s="627" t="s">
        <v>551</v>
      </c>
      <c r="D720" s="628" t="s">
        <v>552</v>
      </c>
      <c r="E720" s="627" t="s">
        <v>528</v>
      </c>
      <c r="F720" s="628" t="s">
        <v>529</v>
      </c>
      <c r="G720" s="627" t="s">
        <v>570</v>
      </c>
      <c r="H720" s="627" t="s">
        <v>2264</v>
      </c>
      <c r="I720" s="627" t="s">
        <v>2265</v>
      </c>
      <c r="J720" s="627" t="s">
        <v>2266</v>
      </c>
      <c r="K720" s="627" t="s">
        <v>2267</v>
      </c>
      <c r="L720" s="629">
        <v>1104.7010873908005</v>
      </c>
      <c r="M720" s="629">
        <v>18</v>
      </c>
      <c r="N720" s="630">
        <v>19884.619573034408</v>
      </c>
    </row>
    <row r="721" spans="1:14" ht="14.4" customHeight="1" x14ac:dyDescent="0.3">
      <c r="A721" s="625" t="s">
        <v>525</v>
      </c>
      <c r="B721" s="626" t="s">
        <v>527</v>
      </c>
      <c r="C721" s="627" t="s">
        <v>551</v>
      </c>
      <c r="D721" s="628" t="s">
        <v>552</v>
      </c>
      <c r="E721" s="627" t="s">
        <v>528</v>
      </c>
      <c r="F721" s="628" t="s">
        <v>529</v>
      </c>
      <c r="G721" s="627" t="s">
        <v>570</v>
      </c>
      <c r="H721" s="627" t="s">
        <v>2268</v>
      </c>
      <c r="I721" s="627" t="s">
        <v>2269</v>
      </c>
      <c r="J721" s="627" t="s">
        <v>2270</v>
      </c>
      <c r="K721" s="627" t="s">
        <v>2271</v>
      </c>
      <c r="L721" s="629">
        <v>409.4227755611675</v>
      </c>
      <c r="M721" s="629">
        <v>15</v>
      </c>
      <c r="N721" s="630">
        <v>6141.3416334175126</v>
      </c>
    </row>
    <row r="722" spans="1:14" ht="14.4" customHeight="1" x14ac:dyDescent="0.3">
      <c r="A722" s="625" t="s">
        <v>525</v>
      </c>
      <c r="B722" s="626" t="s">
        <v>527</v>
      </c>
      <c r="C722" s="627" t="s">
        <v>551</v>
      </c>
      <c r="D722" s="628" t="s">
        <v>552</v>
      </c>
      <c r="E722" s="627" t="s">
        <v>528</v>
      </c>
      <c r="F722" s="628" t="s">
        <v>529</v>
      </c>
      <c r="G722" s="627" t="s">
        <v>570</v>
      </c>
      <c r="H722" s="627" t="s">
        <v>2272</v>
      </c>
      <c r="I722" s="627" t="s">
        <v>2273</v>
      </c>
      <c r="J722" s="627" t="s">
        <v>2274</v>
      </c>
      <c r="K722" s="627" t="s">
        <v>2275</v>
      </c>
      <c r="L722" s="629">
        <v>558.74620872460855</v>
      </c>
      <c r="M722" s="629">
        <v>38</v>
      </c>
      <c r="N722" s="630">
        <v>21232.355931535123</v>
      </c>
    </row>
    <row r="723" spans="1:14" ht="14.4" customHeight="1" x14ac:dyDescent="0.3">
      <c r="A723" s="625" t="s">
        <v>525</v>
      </c>
      <c r="B723" s="626" t="s">
        <v>527</v>
      </c>
      <c r="C723" s="627" t="s">
        <v>551</v>
      </c>
      <c r="D723" s="628" t="s">
        <v>552</v>
      </c>
      <c r="E723" s="627" t="s">
        <v>528</v>
      </c>
      <c r="F723" s="628" t="s">
        <v>529</v>
      </c>
      <c r="G723" s="627" t="s">
        <v>570</v>
      </c>
      <c r="H723" s="627" t="s">
        <v>2276</v>
      </c>
      <c r="I723" s="627" t="s">
        <v>2277</v>
      </c>
      <c r="J723" s="627" t="s">
        <v>2278</v>
      </c>
      <c r="K723" s="627" t="s">
        <v>2279</v>
      </c>
      <c r="L723" s="629">
        <v>1098.3773852390243</v>
      </c>
      <c r="M723" s="629">
        <v>22</v>
      </c>
      <c r="N723" s="630">
        <v>24164.302475258533</v>
      </c>
    </row>
    <row r="724" spans="1:14" ht="14.4" customHeight="1" x14ac:dyDescent="0.3">
      <c r="A724" s="625" t="s">
        <v>525</v>
      </c>
      <c r="B724" s="626" t="s">
        <v>527</v>
      </c>
      <c r="C724" s="627" t="s">
        <v>551</v>
      </c>
      <c r="D724" s="628" t="s">
        <v>552</v>
      </c>
      <c r="E724" s="627" t="s">
        <v>528</v>
      </c>
      <c r="F724" s="628" t="s">
        <v>529</v>
      </c>
      <c r="G724" s="627" t="s">
        <v>570</v>
      </c>
      <c r="H724" s="627" t="s">
        <v>1578</v>
      </c>
      <c r="I724" s="627" t="s">
        <v>1579</v>
      </c>
      <c r="J724" s="627" t="s">
        <v>1551</v>
      </c>
      <c r="K724" s="627" t="s">
        <v>1580</v>
      </c>
      <c r="L724" s="629">
        <v>90.515012063566687</v>
      </c>
      <c r="M724" s="629">
        <v>113</v>
      </c>
      <c r="N724" s="630">
        <v>10228.196363183035</v>
      </c>
    </row>
    <row r="725" spans="1:14" ht="14.4" customHeight="1" x14ac:dyDescent="0.3">
      <c r="A725" s="625" t="s">
        <v>525</v>
      </c>
      <c r="B725" s="626" t="s">
        <v>527</v>
      </c>
      <c r="C725" s="627" t="s">
        <v>551</v>
      </c>
      <c r="D725" s="628" t="s">
        <v>552</v>
      </c>
      <c r="E725" s="627" t="s">
        <v>528</v>
      </c>
      <c r="F725" s="628" t="s">
        <v>529</v>
      </c>
      <c r="G725" s="627" t="s">
        <v>570</v>
      </c>
      <c r="H725" s="627" t="s">
        <v>2280</v>
      </c>
      <c r="I725" s="627" t="s">
        <v>2281</v>
      </c>
      <c r="J725" s="627" t="s">
        <v>2282</v>
      </c>
      <c r="K725" s="627"/>
      <c r="L725" s="629">
        <v>117.15</v>
      </c>
      <c r="M725" s="629">
        <v>2</v>
      </c>
      <c r="N725" s="630">
        <v>234.3</v>
      </c>
    </row>
    <row r="726" spans="1:14" ht="14.4" customHeight="1" x14ac:dyDescent="0.3">
      <c r="A726" s="625" t="s">
        <v>525</v>
      </c>
      <c r="B726" s="626" t="s">
        <v>527</v>
      </c>
      <c r="C726" s="627" t="s">
        <v>551</v>
      </c>
      <c r="D726" s="628" t="s">
        <v>552</v>
      </c>
      <c r="E726" s="627" t="s">
        <v>528</v>
      </c>
      <c r="F726" s="628" t="s">
        <v>529</v>
      </c>
      <c r="G726" s="627" t="s">
        <v>570</v>
      </c>
      <c r="H726" s="627" t="s">
        <v>2283</v>
      </c>
      <c r="I726" s="627" t="s">
        <v>748</v>
      </c>
      <c r="J726" s="627" t="s">
        <v>2284</v>
      </c>
      <c r="K726" s="627"/>
      <c r="L726" s="629">
        <v>103.03389643181799</v>
      </c>
      <c r="M726" s="629">
        <v>4</v>
      </c>
      <c r="N726" s="630">
        <v>412.13558572727197</v>
      </c>
    </row>
    <row r="727" spans="1:14" ht="14.4" customHeight="1" x14ac:dyDescent="0.3">
      <c r="A727" s="625" t="s">
        <v>525</v>
      </c>
      <c r="B727" s="626" t="s">
        <v>527</v>
      </c>
      <c r="C727" s="627" t="s">
        <v>551</v>
      </c>
      <c r="D727" s="628" t="s">
        <v>552</v>
      </c>
      <c r="E727" s="627" t="s">
        <v>528</v>
      </c>
      <c r="F727" s="628" t="s">
        <v>529</v>
      </c>
      <c r="G727" s="627" t="s">
        <v>570</v>
      </c>
      <c r="H727" s="627" t="s">
        <v>889</v>
      </c>
      <c r="I727" s="627" t="s">
        <v>748</v>
      </c>
      <c r="J727" s="627" t="s">
        <v>890</v>
      </c>
      <c r="K727" s="627"/>
      <c r="L727" s="629">
        <v>58.729998936837802</v>
      </c>
      <c r="M727" s="629">
        <v>3</v>
      </c>
      <c r="N727" s="630">
        <v>176.18999681051341</v>
      </c>
    </row>
    <row r="728" spans="1:14" ht="14.4" customHeight="1" x14ac:dyDescent="0.3">
      <c r="A728" s="625" t="s">
        <v>525</v>
      </c>
      <c r="B728" s="626" t="s">
        <v>527</v>
      </c>
      <c r="C728" s="627" t="s">
        <v>551</v>
      </c>
      <c r="D728" s="628" t="s">
        <v>552</v>
      </c>
      <c r="E728" s="627" t="s">
        <v>528</v>
      </c>
      <c r="F728" s="628" t="s">
        <v>529</v>
      </c>
      <c r="G728" s="627" t="s">
        <v>570</v>
      </c>
      <c r="H728" s="627" t="s">
        <v>2285</v>
      </c>
      <c r="I728" s="627" t="s">
        <v>748</v>
      </c>
      <c r="J728" s="627" t="s">
        <v>2286</v>
      </c>
      <c r="K728" s="627"/>
      <c r="L728" s="629">
        <v>23.509889417256201</v>
      </c>
      <c r="M728" s="629">
        <v>4</v>
      </c>
      <c r="N728" s="630">
        <v>94.039557669024802</v>
      </c>
    </row>
    <row r="729" spans="1:14" ht="14.4" customHeight="1" x14ac:dyDescent="0.3">
      <c r="A729" s="625" t="s">
        <v>525</v>
      </c>
      <c r="B729" s="626" t="s">
        <v>527</v>
      </c>
      <c r="C729" s="627" t="s">
        <v>551</v>
      </c>
      <c r="D729" s="628" t="s">
        <v>552</v>
      </c>
      <c r="E729" s="627" t="s">
        <v>528</v>
      </c>
      <c r="F729" s="628" t="s">
        <v>529</v>
      </c>
      <c r="G729" s="627" t="s">
        <v>570</v>
      </c>
      <c r="H729" s="627" t="s">
        <v>2287</v>
      </c>
      <c r="I729" s="627" t="s">
        <v>748</v>
      </c>
      <c r="J729" s="627" t="s">
        <v>2288</v>
      </c>
      <c r="K729" s="627"/>
      <c r="L729" s="629">
        <v>101.69313445617671</v>
      </c>
      <c r="M729" s="629">
        <v>3</v>
      </c>
      <c r="N729" s="630">
        <v>305.07940336853011</v>
      </c>
    </row>
    <row r="730" spans="1:14" ht="14.4" customHeight="1" x14ac:dyDescent="0.3">
      <c r="A730" s="625" t="s">
        <v>525</v>
      </c>
      <c r="B730" s="626" t="s">
        <v>527</v>
      </c>
      <c r="C730" s="627" t="s">
        <v>551</v>
      </c>
      <c r="D730" s="628" t="s">
        <v>552</v>
      </c>
      <c r="E730" s="627" t="s">
        <v>528</v>
      </c>
      <c r="F730" s="628" t="s">
        <v>529</v>
      </c>
      <c r="G730" s="627" t="s">
        <v>570</v>
      </c>
      <c r="H730" s="627" t="s">
        <v>2289</v>
      </c>
      <c r="I730" s="627" t="s">
        <v>748</v>
      </c>
      <c r="J730" s="627" t="s">
        <v>2290</v>
      </c>
      <c r="K730" s="627"/>
      <c r="L730" s="629">
        <v>55.698500000000003</v>
      </c>
      <c r="M730" s="629">
        <v>1</v>
      </c>
      <c r="N730" s="630">
        <v>55.698500000000003</v>
      </c>
    </row>
    <row r="731" spans="1:14" ht="14.4" customHeight="1" x14ac:dyDescent="0.3">
      <c r="A731" s="625" t="s">
        <v>525</v>
      </c>
      <c r="B731" s="626" t="s">
        <v>527</v>
      </c>
      <c r="C731" s="627" t="s">
        <v>551</v>
      </c>
      <c r="D731" s="628" t="s">
        <v>552</v>
      </c>
      <c r="E731" s="627" t="s">
        <v>528</v>
      </c>
      <c r="F731" s="628" t="s">
        <v>529</v>
      </c>
      <c r="G731" s="627" t="s">
        <v>570</v>
      </c>
      <c r="H731" s="627" t="s">
        <v>2291</v>
      </c>
      <c r="I731" s="627" t="s">
        <v>748</v>
      </c>
      <c r="J731" s="627" t="s">
        <v>2292</v>
      </c>
      <c r="K731" s="627"/>
      <c r="L731" s="629">
        <v>33.409999613554547</v>
      </c>
      <c r="M731" s="629">
        <v>8</v>
      </c>
      <c r="N731" s="630">
        <v>267.27999690843637</v>
      </c>
    </row>
    <row r="732" spans="1:14" ht="14.4" customHeight="1" x14ac:dyDescent="0.3">
      <c r="A732" s="625" t="s">
        <v>525</v>
      </c>
      <c r="B732" s="626" t="s">
        <v>527</v>
      </c>
      <c r="C732" s="627" t="s">
        <v>551</v>
      </c>
      <c r="D732" s="628" t="s">
        <v>552</v>
      </c>
      <c r="E732" s="627" t="s">
        <v>528</v>
      </c>
      <c r="F732" s="628" t="s">
        <v>529</v>
      </c>
      <c r="G732" s="627" t="s">
        <v>570</v>
      </c>
      <c r="H732" s="627" t="s">
        <v>2293</v>
      </c>
      <c r="I732" s="627" t="s">
        <v>748</v>
      </c>
      <c r="J732" s="627" t="s">
        <v>2294</v>
      </c>
      <c r="K732" s="627"/>
      <c r="L732" s="629">
        <v>45.859998629076003</v>
      </c>
      <c r="M732" s="629">
        <v>1</v>
      </c>
      <c r="N732" s="630">
        <v>45.859998629076003</v>
      </c>
    </row>
    <row r="733" spans="1:14" ht="14.4" customHeight="1" x14ac:dyDescent="0.3">
      <c r="A733" s="625" t="s">
        <v>525</v>
      </c>
      <c r="B733" s="626" t="s">
        <v>527</v>
      </c>
      <c r="C733" s="627" t="s">
        <v>551</v>
      </c>
      <c r="D733" s="628" t="s">
        <v>552</v>
      </c>
      <c r="E733" s="627" t="s">
        <v>528</v>
      </c>
      <c r="F733" s="628" t="s">
        <v>529</v>
      </c>
      <c r="G733" s="627" t="s">
        <v>570</v>
      </c>
      <c r="H733" s="627" t="s">
        <v>2295</v>
      </c>
      <c r="I733" s="627" t="s">
        <v>2296</v>
      </c>
      <c r="J733" s="627" t="s">
        <v>2297</v>
      </c>
      <c r="K733" s="627" t="s">
        <v>2298</v>
      </c>
      <c r="L733" s="629">
        <v>61.704215932705438</v>
      </c>
      <c r="M733" s="629">
        <v>30</v>
      </c>
      <c r="N733" s="630">
        <v>1851.1264779811631</v>
      </c>
    </row>
    <row r="734" spans="1:14" ht="14.4" customHeight="1" x14ac:dyDescent="0.3">
      <c r="A734" s="625" t="s">
        <v>525</v>
      </c>
      <c r="B734" s="626" t="s">
        <v>527</v>
      </c>
      <c r="C734" s="627" t="s">
        <v>551</v>
      </c>
      <c r="D734" s="628" t="s">
        <v>552</v>
      </c>
      <c r="E734" s="627" t="s">
        <v>528</v>
      </c>
      <c r="F734" s="628" t="s">
        <v>529</v>
      </c>
      <c r="G734" s="627" t="s">
        <v>570</v>
      </c>
      <c r="H734" s="627" t="s">
        <v>2299</v>
      </c>
      <c r="I734" s="627" t="s">
        <v>2300</v>
      </c>
      <c r="J734" s="627" t="s">
        <v>2301</v>
      </c>
      <c r="K734" s="627" t="s">
        <v>2302</v>
      </c>
      <c r="L734" s="629">
        <v>1398.61</v>
      </c>
      <c r="M734" s="629">
        <v>1</v>
      </c>
      <c r="N734" s="630">
        <v>1398.61</v>
      </c>
    </row>
    <row r="735" spans="1:14" ht="14.4" customHeight="1" x14ac:dyDescent="0.3">
      <c r="A735" s="625" t="s">
        <v>525</v>
      </c>
      <c r="B735" s="626" t="s">
        <v>527</v>
      </c>
      <c r="C735" s="627" t="s">
        <v>551</v>
      </c>
      <c r="D735" s="628" t="s">
        <v>552</v>
      </c>
      <c r="E735" s="627" t="s">
        <v>528</v>
      </c>
      <c r="F735" s="628" t="s">
        <v>529</v>
      </c>
      <c r="G735" s="627" t="s">
        <v>570</v>
      </c>
      <c r="H735" s="627" t="s">
        <v>2303</v>
      </c>
      <c r="I735" s="627" t="s">
        <v>2303</v>
      </c>
      <c r="J735" s="627" t="s">
        <v>2304</v>
      </c>
      <c r="K735" s="627" t="s">
        <v>2305</v>
      </c>
      <c r="L735" s="629">
        <v>117.94</v>
      </c>
      <c r="M735" s="629">
        <v>2</v>
      </c>
      <c r="N735" s="630">
        <v>235.88</v>
      </c>
    </row>
    <row r="736" spans="1:14" ht="14.4" customHeight="1" x14ac:dyDescent="0.3">
      <c r="A736" s="625" t="s">
        <v>525</v>
      </c>
      <c r="B736" s="626" t="s">
        <v>527</v>
      </c>
      <c r="C736" s="627" t="s">
        <v>551</v>
      </c>
      <c r="D736" s="628" t="s">
        <v>552</v>
      </c>
      <c r="E736" s="627" t="s">
        <v>528</v>
      </c>
      <c r="F736" s="628" t="s">
        <v>529</v>
      </c>
      <c r="G736" s="627" t="s">
        <v>570</v>
      </c>
      <c r="H736" s="627" t="s">
        <v>895</v>
      </c>
      <c r="I736" s="627" t="s">
        <v>896</v>
      </c>
      <c r="J736" s="627" t="s">
        <v>897</v>
      </c>
      <c r="K736" s="627" t="s">
        <v>898</v>
      </c>
      <c r="L736" s="629">
        <v>90.684622830134757</v>
      </c>
      <c r="M736" s="629">
        <v>7</v>
      </c>
      <c r="N736" s="630">
        <v>634.79235981094325</v>
      </c>
    </row>
    <row r="737" spans="1:14" ht="14.4" customHeight="1" x14ac:dyDescent="0.3">
      <c r="A737" s="625" t="s">
        <v>525</v>
      </c>
      <c r="B737" s="626" t="s">
        <v>527</v>
      </c>
      <c r="C737" s="627" t="s">
        <v>551</v>
      </c>
      <c r="D737" s="628" t="s">
        <v>552</v>
      </c>
      <c r="E737" s="627" t="s">
        <v>528</v>
      </c>
      <c r="F737" s="628" t="s">
        <v>529</v>
      </c>
      <c r="G737" s="627" t="s">
        <v>570</v>
      </c>
      <c r="H737" s="627" t="s">
        <v>1592</v>
      </c>
      <c r="I737" s="627" t="s">
        <v>1593</v>
      </c>
      <c r="J737" s="627" t="s">
        <v>1594</v>
      </c>
      <c r="K737" s="627" t="s">
        <v>1595</v>
      </c>
      <c r="L737" s="629">
        <v>108.91851528275775</v>
      </c>
      <c r="M737" s="629">
        <v>13</v>
      </c>
      <c r="N737" s="630">
        <v>1415.9406986758509</v>
      </c>
    </row>
    <row r="738" spans="1:14" ht="14.4" customHeight="1" x14ac:dyDescent="0.3">
      <c r="A738" s="625" t="s">
        <v>525</v>
      </c>
      <c r="B738" s="626" t="s">
        <v>527</v>
      </c>
      <c r="C738" s="627" t="s">
        <v>551</v>
      </c>
      <c r="D738" s="628" t="s">
        <v>552</v>
      </c>
      <c r="E738" s="627" t="s">
        <v>528</v>
      </c>
      <c r="F738" s="628" t="s">
        <v>529</v>
      </c>
      <c r="G738" s="627" t="s">
        <v>570</v>
      </c>
      <c r="H738" s="627" t="s">
        <v>2306</v>
      </c>
      <c r="I738" s="627" t="s">
        <v>2307</v>
      </c>
      <c r="J738" s="627" t="s">
        <v>2308</v>
      </c>
      <c r="K738" s="627" t="s">
        <v>2309</v>
      </c>
      <c r="L738" s="629">
        <v>570.77857541011736</v>
      </c>
      <c r="M738" s="629">
        <v>18</v>
      </c>
      <c r="N738" s="630">
        <v>10274.014357382113</v>
      </c>
    </row>
    <row r="739" spans="1:14" ht="14.4" customHeight="1" x14ac:dyDescent="0.3">
      <c r="A739" s="625" t="s">
        <v>525</v>
      </c>
      <c r="B739" s="626" t="s">
        <v>527</v>
      </c>
      <c r="C739" s="627" t="s">
        <v>551</v>
      </c>
      <c r="D739" s="628" t="s">
        <v>552</v>
      </c>
      <c r="E739" s="627" t="s">
        <v>528</v>
      </c>
      <c r="F739" s="628" t="s">
        <v>529</v>
      </c>
      <c r="G739" s="627" t="s">
        <v>570</v>
      </c>
      <c r="H739" s="627" t="s">
        <v>2310</v>
      </c>
      <c r="I739" s="627" t="s">
        <v>2311</v>
      </c>
      <c r="J739" s="627" t="s">
        <v>2312</v>
      </c>
      <c r="K739" s="627" t="s">
        <v>2313</v>
      </c>
      <c r="L739" s="629">
        <v>3785.3700000000003</v>
      </c>
      <c r="M739" s="629">
        <v>3</v>
      </c>
      <c r="N739" s="630">
        <v>11356.11</v>
      </c>
    </row>
    <row r="740" spans="1:14" ht="14.4" customHeight="1" x14ac:dyDescent="0.3">
      <c r="A740" s="625" t="s">
        <v>525</v>
      </c>
      <c r="B740" s="626" t="s">
        <v>527</v>
      </c>
      <c r="C740" s="627" t="s">
        <v>551</v>
      </c>
      <c r="D740" s="628" t="s">
        <v>552</v>
      </c>
      <c r="E740" s="627" t="s">
        <v>528</v>
      </c>
      <c r="F740" s="628" t="s">
        <v>529</v>
      </c>
      <c r="G740" s="627" t="s">
        <v>570</v>
      </c>
      <c r="H740" s="627" t="s">
        <v>903</v>
      </c>
      <c r="I740" s="627" t="s">
        <v>904</v>
      </c>
      <c r="J740" s="627" t="s">
        <v>905</v>
      </c>
      <c r="K740" s="627" t="s">
        <v>906</v>
      </c>
      <c r="L740" s="629">
        <v>304.16277746904512</v>
      </c>
      <c r="M740" s="629">
        <v>7</v>
      </c>
      <c r="N740" s="630">
        <v>2129.1394422833159</v>
      </c>
    </row>
    <row r="741" spans="1:14" ht="14.4" customHeight="1" x14ac:dyDescent="0.3">
      <c r="A741" s="625" t="s">
        <v>525</v>
      </c>
      <c r="B741" s="626" t="s">
        <v>527</v>
      </c>
      <c r="C741" s="627" t="s">
        <v>551</v>
      </c>
      <c r="D741" s="628" t="s">
        <v>552</v>
      </c>
      <c r="E741" s="627" t="s">
        <v>528</v>
      </c>
      <c r="F741" s="628" t="s">
        <v>529</v>
      </c>
      <c r="G741" s="627" t="s">
        <v>570</v>
      </c>
      <c r="H741" s="627" t="s">
        <v>1596</v>
      </c>
      <c r="I741" s="627" t="s">
        <v>1597</v>
      </c>
      <c r="J741" s="627" t="s">
        <v>1598</v>
      </c>
      <c r="K741" s="627" t="s">
        <v>1599</v>
      </c>
      <c r="L741" s="629">
        <v>43.707996705928736</v>
      </c>
      <c r="M741" s="629">
        <v>166</v>
      </c>
      <c r="N741" s="630">
        <v>7255.5274531841696</v>
      </c>
    </row>
    <row r="742" spans="1:14" ht="14.4" customHeight="1" x14ac:dyDescent="0.3">
      <c r="A742" s="625" t="s">
        <v>525</v>
      </c>
      <c r="B742" s="626" t="s">
        <v>527</v>
      </c>
      <c r="C742" s="627" t="s">
        <v>551</v>
      </c>
      <c r="D742" s="628" t="s">
        <v>552</v>
      </c>
      <c r="E742" s="627" t="s">
        <v>528</v>
      </c>
      <c r="F742" s="628" t="s">
        <v>529</v>
      </c>
      <c r="G742" s="627" t="s">
        <v>570</v>
      </c>
      <c r="H742" s="627" t="s">
        <v>907</v>
      </c>
      <c r="I742" s="627" t="s">
        <v>908</v>
      </c>
      <c r="J742" s="627" t="s">
        <v>909</v>
      </c>
      <c r="K742" s="627" t="s">
        <v>910</v>
      </c>
      <c r="L742" s="629">
        <v>49.700133899310643</v>
      </c>
      <c r="M742" s="629">
        <v>28</v>
      </c>
      <c r="N742" s="630">
        <v>1391.6037491806981</v>
      </c>
    </row>
    <row r="743" spans="1:14" ht="14.4" customHeight="1" x14ac:dyDescent="0.3">
      <c r="A743" s="625" t="s">
        <v>525</v>
      </c>
      <c r="B743" s="626" t="s">
        <v>527</v>
      </c>
      <c r="C743" s="627" t="s">
        <v>551</v>
      </c>
      <c r="D743" s="628" t="s">
        <v>552</v>
      </c>
      <c r="E743" s="627" t="s">
        <v>528</v>
      </c>
      <c r="F743" s="628" t="s">
        <v>529</v>
      </c>
      <c r="G743" s="627" t="s">
        <v>570</v>
      </c>
      <c r="H743" s="627" t="s">
        <v>1600</v>
      </c>
      <c r="I743" s="627" t="s">
        <v>1601</v>
      </c>
      <c r="J743" s="627" t="s">
        <v>1602</v>
      </c>
      <c r="K743" s="627" t="s">
        <v>614</v>
      </c>
      <c r="L743" s="629">
        <v>110.30865129429029</v>
      </c>
      <c r="M743" s="629">
        <v>7</v>
      </c>
      <c r="N743" s="630">
        <v>772.16055906003203</v>
      </c>
    </row>
    <row r="744" spans="1:14" ht="14.4" customHeight="1" x14ac:dyDescent="0.3">
      <c r="A744" s="625" t="s">
        <v>525</v>
      </c>
      <c r="B744" s="626" t="s">
        <v>527</v>
      </c>
      <c r="C744" s="627" t="s">
        <v>551</v>
      </c>
      <c r="D744" s="628" t="s">
        <v>552</v>
      </c>
      <c r="E744" s="627" t="s">
        <v>528</v>
      </c>
      <c r="F744" s="628" t="s">
        <v>529</v>
      </c>
      <c r="G744" s="627" t="s">
        <v>570</v>
      </c>
      <c r="H744" s="627" t="s">
        <v>915</v>
      </c>
      <c r="I744" s="627" t="s">
        <v>916</v>
      </c>
      <c r="J744" s="627" t="s">
        <v>641</v>
      </c>
      <c r="K744" s="627" t="s">
        <v>917</v>
      </c>
      <c r="L744" s="629">
        <v>723.19200000000001</v>
      </c>
      <c r="M744" s="629">
        <v>5</v>
      </c>
      <c r="N744" s="630">
        <v>3615.96</v>
      </c>
    </row>
    <row r="745" spans="1:14" ht="14.4" customHeight="1" x14ac:dyDescent="0.3">
      <c r="A745" s="625" t="s">
        <v>525</v>
      </c>
      <c r="B745" s="626" t="s">
        <v>527</v>
      </c>
      <c r="C745" s="627" t="s">
        <v>551</v>
      </c>
      <c r="D745" s="628" t="s">
        <v>552</v>
      </c>
      <c r="E745" s="627" t="s">
        <v>528</v>
      </c>
      <c r="F745" s="628" t="s">
        <v>529</v>
      </c>
      <c r="G745" s="627" t="s">
        <v>570</v>
      </c>
      <c r="H745" s="627" t="s">
        <v>2314</v>
      </c>
      <c r="I745" s="627" t="s">
        <v>748</v>
      </c>
      <c r="J745" s="627" t="s">
        <v>2315</v>
      </c>
      <c r="K745" s="627"/>
      <c r="L745" s="629">
        <v>102.73600000000002</v>
      </c>
      <c r="M745" s="629">
        <v>5</v>
      </c>
      <c r="N745" s="630">
        <v>513.68000000000006</v>
      </c>
    </row>
    <row r="746" spans="1:14" ht="14.4" customHeight="1" x14ac:dyDescent="0.3">
      <c r="A746" s="625" t="s">
        <v>525</v>
      </c>
      <c r="B746" s="626" t="s">
        <v>527</v>
      </c>
      <c r="C746" s="627" t="s">
        <v>551</v>
      </c>
      <c r="D746" s="628" t="s">
        <v>552</v>
      </c>
      <c r="E746" s="627" t="s">
        <v>528</v>
      </c>
      <c r="F746" s="628" t="s">
        <v>529</v>
      </c>
      <c r="G746" s="627" t="s">
        <v>570</v>
      </c>
      <c r="H746" s="627" t="s">
        <v>2316</v>
      </c>
      <c r="I746" s="627" t="s">
        <v>748</v>
      </c>
      <c r="J746" s="627" t="s">
        <v>2317</v>
      </c>
      <c r="K746" s="627"/>
      <c r="L746" s="629">
        <v>123.14999999999999</v>
      </c>
      <c r="M746" s="629">
        <v>7</v>
      </c>
      <c r="N746" s="630">
        <v>862.05</v>
      </c>
    </row>
    <row r="747" spans="1:14" ht="14.4" customHeight="1" x14ac:dyDescent="0.3">
      <c r="A747" s="625" t="s">
        <v>525</v>
      </c>
      <c r="B747" s="626" t="s">
        <v>527</v>
      </c>
      <c r="C747" s="627" t="s">
        <v>551</v>
      </c>
      <c r="D747" s="628" t="s">
        <v>552</v>
      </c>
      <c r="E747" s="627" t="s">
        <v>528</v>
      </c>
      <c r="F747" s="628" t="s">
        <v>529</v>
      </c>
      <c r="G747" s="627" t="s">
        <v>570</v>
      </c>
      <c r="H747" s="627" t="s">
        <v>2318</v>
      </c>
      <c r="I747" s="627" t="s">
        <v>2319</v>
      </c>
      <c r="J747" s="627" t="s">
        <v>2320</v>
      </c>
      <c r="K747" s="627" t="s">
        <v>2321</v>
      </c>
      <c r="L747" s="629">
        <v>32.1299580821604</v>
      </c>
      <c r="M747" s="629">
        <v>3</v>
      </c>
      <c r="N747" s="630">
        <v>96.389874246481199</v>
      </c>
    </row>
    <row r="748" spans="1:14" ht="14.4" customHeight="1" x14ac:dyDescent="0.3">
      <c r="A748" s="625" t="s">
        <v>525</v>
      </c>
      <c r="B748" s="626" t="s">
        <v>527</v>
      </c>
      <c r="C748" s="627" t="s">
        <v>551</v>
      </c>
      <c r="D748" s="628" t="s">
        <v>552</v>
      </c>
      <c r="E748" s="627" t="s">
        <v>528</v>
      </c>
      <c r="F748" s="628" t="s">
        <v>529</v>
      </c>
      <c r="G748" s="627" t="s">
        <v>570</v>
      </c>
      <c r="H748" s="627" t="s">
        <v>2322</v>
      </c>
      <c r="I748" s="627" t="s">
        <v>2323</v>
      </c>
      <c r="J748" s="627" t="s">
        <v>2324</v>
      </c>
      <c r="K748" s="627" t="s">
        <v>2325</v>
      </c>
      <c r="L748" s="629">
        <v>44.81</v>
      </c>
      <c r="M748" s="629">
        <v>3</v>
      </c>
      <c r="N748" s="630">
        <v>134.43</v>
      </c>
    </row>
    <row r="749" spans="1:14" ht="14.4" customHeight="1" x14ac:dyDescent="0.3">
      <c r="A749" s="625" t="s">
        <v>525</v>
      </c>
      <c r="B749" s="626" t="s">
        <v>527</v>
      </c>
      <c r="C749" s="627" t="s">
        <v>551</v>
      </c>
      <c r="D749" s="628" t="s">
        <v>552</v>
      </c>
      <c r="E749" s="627" t="s">
        <v>528</v>
      </c>
      <c r="F749" s="628" t="s">
        <v>529</v>
      </c>
      <c r="G749" s="627" t="s">
        <v>570</v>
      </c>
      <c r="H749" s="627" t="s">
        <v>924</v>
      </c>
      <c r="I749" s="627" t="s">
        <v>925</v>
      </c>
      <c r="J749" s="627" t="s">
        <v>926</v>
      </c>
      <c r="K749" s="627" t="s">
        <v>702</v>
      </c>
      <c r="L749" s="629">
        <v>41.479926236575302</v>
      </c>
      <c r="M749" s="629">
        <v>2</v>
      </c>
      <c r="N749" s="630">
        <v>82.959852473150605</v>
      </c>
    </row>
    <row r="750" spans="1:14" ht="14.4" customHeight="1" x14ac:dyDescent="0.3">
      <c r="A750" s="625" t="s">
        <v>525</v>
      </c>
      <c r="B750" s="626" t="s">
        <v>527</v>
      </c>
      <c r="C750" s="627" t="s">
        <v>551</v>
      </c>
      <c r="D750" s="628" t="s">
        <v>552</v>
      </c>
      <c r="E750" s="627" t="s">
        <v>528</v>
      </c>
      <c r="F750" s="628" t="s">
        <v>529</v>
      </c>
      <c r="G750" s="627" t="s">
        <v>570</v>
      </c>
      <c r="H750" s="627" t="s">
        <v>927</v>
      </c>
      <c r="I750" s="627" t="s">
        <v>928</v>
      </c>
      <c r="J750" s="627" t="s">
        <v>929</v>
      </c>
      <c r="K750" s="627" t="s">
        <v>930</v>
      </c>
      <c r="L750" s="629">
        <v>117.7389293612349</v>
      </c>
      <c r="M750" s="629">
        <v>238</v>
      </c>
      <c r="N750" s="630">
        <v>28021.865187973905</v>
      </c>
    </row>
    <row r="751" spans="1:14" ht="14.4" customHeight="1" x14ac:dyDescent="0.3">
      <c r="A751" s="625" t="s">
        <v>525</v>
      </c>
      <c r="B751" s="626" t="s">
        <v>527</v>
      </c>
      <c r="C751" s="627" t="s">
        <v>551</v>
      </c>
      <c r="D751" s="628" t="s">
        <v>552</v>
      </c>
      <c r="E751" s="627" t="s">
        <v>528</v>
      </c>
      <c r="F751" s="628" t="s">
        <v>529</v>
      </c>
      <c r="G751" s="627" t="s">
        <v>570</v>
      </c>
      <c r="H751" s="627" t="s">
        <v>2326</v>
      </c>
      <c r="I751" s="627" t="s">
        <v>2327</v>
      </c>
      <c r="J751" s="627" t="s">
        <v>2328</v>
      </c>
      <c r="K751" s="627" t="s">
        <v>1599</v>
      </c>
      <c r="L751" s="629">
        <v>95.527995077041311</v>
      </c>
      <c r="M751" s="629">
        <v>5</v>
      </c>
      <c r="N751" s="630">
        <v>477.63997538520653</v>
      </c>
    </row>
    <row r="752" spans="1:14" ht="14.4" customHeight="1" x14ac:dyDescent="0.3">
      <c r="A752" s="625" t="s">
        <v>525</v>
      </c>
      <c r="B752" s="626" t="s">
        <v>527</v>
      </c>
      <c r="C752" s="627" t="s">
        <v>551</v>
      </c>
      <c r="D752" s="628" t="s">
        <v>552</v>
      </c>
      <c r="E752" s="627" t="s">
        <v>528</v>
      </c>
      <c r="F752" s="628" t="s">
        <v>529</v>
      </c>
      <c r="G752" s="627" t="s">
        <v>570</v>
      </c>
      <c r="H752" s="627" t="s">
        <v>2329</v>
      </c>
      <c r="I752" s="627" t="s">
        <v>2330</v>
      </c>
      <c r="J752" s="627" t="s">
        <v>2331</v>
      </c>
      <c r="K752" s="627" t="s">
        <v>2332</v>
      </c>
      <c r="L752" s="629">
        <v>83.299123580638195</v>
      </c>
      <c r="M752" s="629">
        <v>1</v>
      </c>
      <c r="N752" s="630">
        <v>83.299123580638195</v>
      </c>
    </row>
    <row r="753" spans="1:14" ht="14.4" customHeight="1" x14ac:dyDescent="0.3">
      <c r="A753" s="625" t="s">
        <v>525</v>
      </c>
      <c r="B753" s="626" t="s">
        <v>527</v>
      </c>
      <c r="C753" s="627" t="s">
        <v>551</v>
      </c>
      <c r="D753" s="628" t="s">
        <v>552</v>
      </c>
      <c r="E753" s="627" t="s">
        <v>528</v>
      </c>
      <c r="F753" s="628" t="s">
        <v>529</v>
      </c>
      <c r="G753" s="627" t="s">
        <v>570</v>
      </c>
      <c r="H753" s="627" t="s">
        <v>2333</v>
      </c>
      <c r="I753" s="627" t="s">
        <v>2334</v>
      </c>
      <c r="J753" s="627" t="s">
        <v>2335</v>
      </c>
      <c r="K753" s="627" t="s">
        <v>2336</v>
      </c>
      <c r="L753" s="629">
        <v>457.48</v>
      </c>
      <c r="M753" s="629">
        <v>1</v>
      </c>
      <c r="N753" s="630">
        <v>457.48</v>
      </c>
    </row>
    <row r="754" spans="1:14" ht="14.4" customHeight="1" x14ac:dyDescent="0.3">
      <c r="A754" s="625" t="s">
        <v>525</v>
      </c>
      <c r="B754" s="626" t="s">
        <v>527</v>
      </c>
      <c r="C754" s="627" t="s">
        <v>551</v>
      </c>
      <c r="D754" s="628" t="s">
        <v>552</v>
      </c>
      <c r="E754" s="627" t="s">
        <v>528</v>
      </c>
      <c r="F754" s="628" t="s">
        <v>529</v>
      </c>
      <c r="G754" s="627" t="s">
        <v>570</v>
      </c>
      <c r="H754" s="627" t="s">
        <v>2337</v>
      </c>
      <c r="I754" s="627" t="s">
        <v>2338</v>
      </c>
      <c r="J754" s="627" t="s">
        <v>2339</v>
      </c>
      <c r="K754" s="627" t="s">
        <v>1122</v>
      </c>
      <c r="L754" s="629">
        <v>97.040565239209897</v>
      </c>
      <c r="M754" s="629">
        <v>1</v>
      </c>
      <c r="N754" s="630">
        <v>97.040565239209897</v>
      </c>
    </row>
    <row r="755" spans="1:14" ht="14.4" customHeight="1" x14ac:dyDescent="0.3">
      <c r="A755" s="625" t="s">
        <v>525</v>
      </c>
      <c r="B755" s="626" t="s">
        <v>527</v>
      </c>
      <c r="C755" s="627" t="s">
        <v>551</v>
      </c>
      <c r="D755" s="628" t="s">
        <v>552</v>
      </c>
      <c r="E755" s="627" t="s">
        <v>528</v>
      </c>
      <c r="F755" s="628" t="s">
        <v>529</v>
      </c>
      <c r="G755" s="627" t="s">
        <v>570</v>
      </c>
      <c r="H755" s="627" t="s">
        <v>2340</v>
      </c>
      <c r="I755" s="627" t="s">
        <v>2341</v>
      </c>
      <c r="J755" s="627" t="s">
        <v>2342</v>
      </c>
      <c r="K755" s="627" t="s">
        <v>938</v>
      </c>
      <c r="L755" s="629">
        <v>22.13</v>
      </c>
      <c r="M755" s="629">
        <v>3</v>
      </c>
      <c r="N755" s="630">
        <v>66.39</v>
      </c>
    </row>
    <row r="756" spans="1:14" ht="14.4" customHeight="1" x14ac:dyDescent="0.3">
      <c r="A756" s="625" t="s">
        <v>525</v>
      </c>
      <c r="B756" s="626" t="s">
        <v>527</v>
      </c>
      <c r="C756" s="627" t="s">
        <v>551</v>
      </c>
      <c r="D756" s="628" t="s">
        <v>552</v>
      </c>
      <c r="E756" s="627" t="s">
        <v>528</v>
      </c>
      <c r="F756" s="628" t="s">
        <v>529</v>
      </c>
      <c r="G756" s="627" t="s">
        <v>570</v>
      </c>
      <c r="H756" s="627" t="s">
        <v>2343</v>
      </c>
      <c r="I756" s="627" t="s">
        <v>2343</v>
      </c>
      <c r="J756" s="627" t="s">
        <v>2344</v>
      </c>
      <c r="K756" s="627" t="s">
        <v>2345</v>
      </c>
      <c r="L756" s="629">
        <v>407.47060338270649</v>
      </c>
      <c r="M756" s="629">
        <v>2</v>
      </c>
      <c r="N756" s="630">
        <v>814.94120676541297</v>
      </c>
    </row>
    <row r="757" spans="1:14" ht="14.4" customHeight="1" x14ac:dyDescent="0.3">
      <c r="A757" s="625" t="s">
        <v>525</v>
      </c>
      <c r="B757" s="626" t="s">
        <v>527</v>
      </c>
      <c r="C757" s="627" t="s">
        <v>551</v>
      </c>
      <c r="D757" s="628" t="s">
        <v>552</v>
      </c>
      <c r="E757" s="627" t="s">
        <v>528</v>
      </c>
      <c r="F757" s="628" t="s">
        <v>529</v>
      </c>
      <c r="G757" s="627" t="s">
        <v>570</v>
      </c>
      <c r="H757" s="627" t="s">
        <v>2346</v>
      </c>
      <c r="I757" s="627" t="s">
        <v>2346</v>
      </c>
      <c r="J757" s="627" t="s">
        <v>2347</v>
      </c>
      <c r="K757" s="627" t="s">
        <v>2348</v>
      </c>
      <c r="L757" s="629">
        <v>78.37</v>
      </c>
      <c r="M757" s="629">
        <v>1</v>
      </c>
      <c r="N757" s="630">
        <v>78.37</v>
      </c>
    </row>
    <row r="758" spans="1:14" ht="14.4" customHeight="1" x14ac:dyDescent="0.3">
      <c r="A758" s="625" t="s">
        <v>525</v>
      </c>
      <c r="B758" s="626" t="s">
        <v>527</v>
      </c>
      <c r="C758" s="627" t="s">
        <v>551</v>
      </c>
      <c r="D758" s="628" t="s">
        <v>552</v>
      </c>
      <c r="E758" s="627" t="s">
        <v>528</v>
      </c>
      <c r="F758" s="628" t="s">
        <v>529</v>
      </c>
      <c r="G758" s="627" t="s">
        <v>570</v>
      </c>
      <c r="H758" s="627" t="s">
        <v>2349</v>
      </c>
      <c r="I758" s="627" t="s">
        <v>2350</v>
      </c>
      <c r="J758" s="627" t="s">
        <v>2351</v>
      </c>
      <c r="K758" s="627" t="s">
        <v>2352</v>
      </c>
      <c r="L758" s="629">
        <v>122.850148583324</v>
      </c>
      <c r="M758" s="629">
        <v>1</v>
      </c>
      <c r="N758" s="630">
        <v>122.850148583324</v>
      </c>
    </row>
    <row r="759" spans="1:14" ht="14.4" customHeight="1" x14ac:dyDescent="0.3">
      <c r="A759" s="625" t="s">
        <v>525</v>
      </c>
      <c r="B759" s="626" t="s">
        <v>527</v>
      </c>
      <c r="C759" s="627" t="s">
        <v>551</v>
      </c>
      <c r="D759" s="628" t="s">
        <v>552</v>
      </c>
      <c r="E759" s="627" t="s">
        <v>528</v>
      </c>
      <c r="F759" s="628" t="s">
        <v>529</v>
      </c>
      <c r="G759" s="627" t="s">
        <v>570</v>
      </c>
      <c r="H759" s="627" t="s">
        <v>2353</v>
      </c>
      <c r="I759" s="627" t="s">
        <v>748</v>
      </c>
      <c r="J759" s="627" t="s">
        <v>2354</v>
      </c>
      <c r="K759" s="627" t="s">
        <v>2355</v>
      </c>
      <c r="L759" s="629">
        <v>172.56299999999999</v>
      </c>
      <c r="M759" s="629">
        <v>20</v>
      </c>
      <c r="N759" s="630">
        <v>3451.2599999999998</v>
      </c>
    </row>
    <row r="760" spans="1:14" ht="14.4" customHeight="1" x14ac:dyDescent="0.3">
      <c r="A760" s="625" t="s">
        <v>525</v>
      </c>
      <c r="B760" s="626" t="s">
        <v>527</v>
      </c>
      <c r="C760" s="627" t="s">
        <v>551</v>
      </c>
      <c r="D760" s="628" t="s">
        <v>552</v>
      </c>
      <c r="E760" s="627" t="s">
        <v>528</v>
      </c>
      <c r="F760" s="628" t="s">
        <v>529</v>
      </c>
      <c r="G760" s="627" t="s">
        <v>570</v>
      </c>
      <c r="H760" s="627" t="s">
        <v>2356</v>
      </c>
      <c r="I760" s="627" t="s">
        <v>2357</v>
      </c>
      <c r="J760" s="627" t="s">
        <v>2358</v>
      </c>
      <c r="K760" s="627" t="s">
        <v>2359</v>
      </c>
      <c r="L760" s="629">
        <v>4531.5370337937511</v>
      </c>
      <c r="M760" s="629">
        <v>5</v>
      </c>
      <c r="N760" s="630">
        <v>22657.685168968757</v>
      </c>
    </row>
    <row r="761" spans="1:14" ht="14.4" customHeight="1" x14ac:dyDescent="0.3">
      <c r="A761" s="625" t="s">
        <v>525</v>
      </c>
      <c r="B761" s="626" t="s">
        <v>527</v>
      </c>
      <c r="C761" s="627" t="s">
        <v>551</v>
      </c>
      <c r="D761" s="628" t="s">
        <v>552</v>
      </c>
      <c r="E761" s="627" t="s">
        <v>528</v>
      </c>
      <c r="F761" s="628" t="s">
        <v>529</v>
      </c>
      <c r="G761" s="627" t="s">
        <v>570</v>
      </c>
      <c r="H761" s="627" t="s">
        <v>2360</v>
      </c>
      <c r="I761" s="627" t="s">
        <v>2361</v>
      </c>
      <c r="J761" s="627" t="s">
        <v>2362</v>
      </c>
      <c r="K761" s="627" t="s">
        <v>2363</v>
      </c>
      <c r="L761" s="629">
        <v>398.98217220067193</v>
      </c>
      <c r="M761" s="629">
        <v>21</v>
      </c>
      <c r="N761" s="630">
        <v>8378.6256162141108</v>
      </c>
    </row>
    <row r="762" spans="1:14" ht="14.4" customHeight="1" x14ac:dyDescent="0.3">
      <c r="A762" s="625" t="s">
        <v>525</v>
      </c>
      <c r="B762" s="626" t="s">
        <v>527</v>
      </c>
      <c r="C762" s="627" t="s">
        <v>551</v>
      </c>
      <c r="D762" s="628" t="s">
        <v>552</v>
      </c>
      <c r="E762" s="627" t="s">
        <v>528</v>
      </c>
      <c r="F762" s="628" t="s">
        <v>529</v>
      </c>
      <c r="G762" s="627" t="s">
        <v>570</v>
      </c>
      <c r="H762" s="627" t="s">
        <v>2364</v>
      </c>
      <c r="I762" s="627" t="s">
        <v>2365</v>
      </c>
      <c r="J762" s="627" t="s">
        <v>1388</v>
      </c>
      <c r="K762" s="627" t="s">
        <v>2366</v>
      </c>
      <c r="L762" s="629">
        <v>39.659999999999997</v>
      </c>
      <c r="M762" s="629">
        <v>1</v>
      </c>
      <c r="N762" s="630">
        <v>39.659999999999997</v>
      </c>
    </row>
    <row r="763" spans="1:14" ht="14.4" customHeight="1" x14ac:dyDescent="0.3">
      <c r="A763" s="625" t="s">
        <v>525</v>
      </c>
      <c r="B763" s="626" t="s">
        <v>527</v>
      </c>
      <c r="C763" s="627" t="s">
        <v>551</v>
      </c>
      <c r="D763" s="628" t="s">
        <v>552</v>
      </c>
      <c r="E763" s="627" t="s">
        <v>528</v>
      </c>
      <c r="F763" s="628" t="s">
        <v>529</v>
      </c>
      <c r="G763" s="627" t="s">
        <v>570</v>
      </c>
      <c r="H763" s="627" t="s">
        <v>941</v>
      </c>
      <c r="I763" s="627" t="s">
        <v>748</v>
      </c>
      <c r="J763" s="627" t="s">
        <v>942</v>
      </c>
      <c r="K763" s="627"/>
      <c r="L763" s="629">
        <v>261.6797673231639</v>
      </c>
      <c r="M763" s="629">
        <v>21</v>
      </c>
      <c r="N763" s="630">
        <v>5495.2751137864416</v>
      </c>
    </row>
    <row r="764" spans="1:14" ht="14.4" customHeight="1" x14ac:dyDescent="0.3">
      <c r="A764" s="625" t="s">
        <v>525</v>
      </c>
      <c r="B764" s="626" t="s">
        <v>527</v>
      </c>
      <c r="C764" s="627" t="s">
        <v>551</v>
      </c>
      <c r="D764" s="628" t="s">
        <v>552</v>
      </c>
      <c r="E764" s="627" t="s">
        <v>528</v>
      </c>
      <c r="F764" s="628" t="s">
        <v>529</v>
      </c>
      <c r="G764" s="627" t="s">
        <v>570</v>
      </c>
      <c r="H764" s="627" t="s">
        <v>2367</v>
      </c>
      <c r="I764" s="627" t="s">
        <v>2368</v>
      </c>
      <c r="J764" s="627" t="s">
        <v>1518</v>
      </c>
      <c r="K764" s="627" t="s">
        <v>2369</v>
      </c>
      <c r="L764" s="629">
        <v>37.738001290069548</v>
      </c>
      <c r="M764" s="629">
        <v>55</v>
      </c>
      <c r="N764" s="630">
        <v>2075.590070953825</v>
      </c>
    </row>
    <row r="765" spans="1:14" ht="14.4" customHeight="1" x14ac:dyDescent="0.3">
      <c r="A765" s="625" t="s">
        <v>525</v>
      </c>
      <c r="B765" s="626" t="s">
        <v>527</v>
      </c>
      <c r="C765" s="627" t="s">
        <v>551</v>
      </c>
      <c r="D765" s="628" t="s">
        <v>552</v>
      </c>
      <c r="E765" s="627" t="s">
        <v>528</v>
      </c>
      <c r="F765" s="628" t="s">
        <v>529</v>
      </c>
      <c r="G765" s="627" t="s">
        <v>570</v>
      </c>
      <c r="H765" s="627" t="s">
        <v>2370</v>
      </c>
      <c r="I765" s="627" t="s">
        <v>2371</v>
      </c>
      <c r="J765" s="627" t="s">
        <v>2372</v>
      </c>
      <c r="K765" s="627" t="s">
        <v>2373</v>
      </c>
      <c r="L765" s="629">
        <v>53.173173264736533</v>
      </c>
      <c r="M765" s="629">
        <v>3</v>
      </c>
      <c r="N765" s="630">
        <v>159.5195197942096</v>
      </c>
    </row>
    <row r="766" spans="1:14" ht="14.4" customHeight="1" x14ac:dyDescent="0.3">
      <c r="A766" s="625" t="s">
        <v>525</v>
      </c>
      <c r="B766" s="626" t="s">
        <v>527</v>
      </c>
      <c r="C766" s="627" t="s">
        <v>551</v>
      </c>
      <c r="D766" s="628" t="s">
        <v>552</v>
      </c>
      <c r="E766" s="627" t="s">
        <v>528</v>
      </c>
      <c r="F766" s="628" t="s">
        <v>529</v>
      </c>
      <c r="G766" s="627" t="s">
        <v>570</v>
      </c>
      <c r="H766" s="627" t="s">
        <v>2374</v>
      </c>
      <c r="I766" s="627" t="s">
        <v>2375</v>
      </c>
      <c r="J766" s="627" t="s">
        <v>2376</v>
      </c>
      <c r="K766" s="627" t="s">
        <v>2377</v>
      </c>
      <c r="L766" s="629">
        <v>64.099999999999994</v>
      </c>
      <c r="M766" s="629">
        <v>1</v>
      </c>
      <c r="N766" s="630">
        <v>64.099999999999994</v>
      </c>
    </row>
    <row r="767" spans="1:14" ht="14.4" customHeight="1" x14ac:dyDescent="0.3">
      <c r="A767" s="625" t="s">
        <v>525</v>
      </c>
      <c r="B767" s="626" t="s">
        <v>527</v>
      </c>
      <c r="C767" s="627" t="s">
        <v>551</v>
      </c>
      <c r="D767" s="628" t="s">
        <v>552</v>
      </c>
      <c r="E767" s="627" t="s">
        <v>528</v>
      </c>
      <c r="F767" s="628" t="s">
        <v>529</v>
      </c>
      <c r="G767" s="627" t="s">
        <v>570</v>
      </c>
      <c r="H767" s="627" t="s">
        <v>1633</v>
      </c>
      <c r="I767" s="627" t="s">
        <v>1634</v>
      </c>
      <c r="J767" s="627" t="s">
        <v>1635</v>
      </c>
      <c r="K767" s="627" t="s">
        <v>1636</v>
      </c>
      <c r="L767" s="629">
        <v>72.63</v>
      </c>
      <c r="M767" s="629">
        <v>1</v>
      </c>
      <c r="N767" s="630">
        <v>72.63</v>
      </c>
    </row>
    <row r="768" spans="1:14" ht="14.4" customHeight="1" x14ac:dyDescent="0.3">
      <c r="A768" s="625" t="s">
        <v>525</v>
      </c>
      <c r="B768" s="626" t="s">
        <v>527</v>
      </c>
      <c r="C768" s="627" t="s">
        <v>551</v>
      </c>
      <c r="D768" s="628" t="s">
        <v>552</v>
      </c>
      <c r="E768" s="627" t="s">
        <v>528</v>
      </c>
      <c r="F768" s="628" t="s">
        <v>529</v>
      </c>
      <c r="G768" s="627" t="s">
        <v>570</v>
      </c>
      <c r="H768" s="627" t="s">
        <v>946</v>
      </c>
      <c r="I768" s="627" t="s">
        <v>947</v>
      </c>
      <c r="J768" s="627" t="s">
        <v>948</v>
      </c>
      <c r="K768" s="627" t="s">
        <v>949</v>
      </c>
      <c r="L768" s="629">
        <v>8.5</v>
      </c>
      <c r="M768" s="629">
        <v>1</v>
      </c>
      <c r="N768" s="630">
        <v>8.5</v>
      </c>
    </row>
    <row r="769" spans="1:14" ht="14.4" customHeight="1" x14ac:dyDescent="0.3">
      <c r="A769" s="625" t="s">
        <v>525</v>
      </c>
      <c r="B769" s="626" t="s">
        <v>527</v>
      </c>
      <c r="C769" s="627" t="s">
        <v>551</v>
      </c>
      <c r="D769" s="628" t="s">
        <v>552</v>
      </c>
      <c r="E769" s="627" t="s">
        <v>528</v>
      </c>
      <c r="F769" s="628" t="s">
        <v>529</v>
      </c>
      <c r="G769" s="627" t="s">
        <v>570</v>
      </c>
      <c r="H769" s="627" t="s">
        <v>950</v>
      </c>
      <c r="I769" s="627" t="s">
        <v>951</v>
      </c>
      <c r="J769" s="627" t="s">
        <v>952</v>
      </c>
      <c r="K769" s="627" t="s">
        <v>953</v>
      </c>
      <c r="L769" s="629">
        <v>10.039999999999999</v>
      </c>
      <c r="M769" s="629">
        <v>1</v>
      </c>
      <c r="N769" s="630">
        <v>10.039999999999999</v>
      </c>
    </row>
    <row r="770" spans="1:14" ht="14.4" customHeight="1" x14ac:dyDescent="0.3">
      <c r="A770" s="625" t="s">
        <v>525</v>
      </c>
      <c r="B770" s="626" t="s">
        <v>527</v>
      </c>
      <c r="C770" s="627" t="s">
        <v>551</v>
      </c>
      <c r="D770" s="628" t="s">
        <v>552</v>
      </c>
      <c r="E770" s="627" t="s">
        <v>528</v>
      </c>
      <c r="F770" s="628" t="s">
        <v>529</v>
      </c>
      <c r="G770" s="627" t="s">
        <v>570</v>
      </c>
      <c r="H770" s="627" t="s">
        <v>954</v>
      </c>
      <c r="I770" s="627" t="s">
        <v>955</v>
      </c>
      <c r="J770" s="627" t="s">
        <v>956</v>
      </c>
      <c r="K770" s="627" t="s">
        <v>957</v>
      </c>
      <c r="L770" s="629">
        <v>315.10019055191503</v>
      </c>
      <c r="M770" s="629">
        <v>2</v>
      </c>
      <c r="N770" s="630">
        <v>630.20038110383007</v>
      </c>
    </row>
    <row r="771" spans="1:14" ht="14.4" customHeight="1" x14ac:dyDescent="0.3">
      <c r="A771" s="625" t="s">
        <v>525</v>
      </c>
      <c r="B771" s="626" t="s">
        <v>527</v>
      </c>
      <c r="C771" s="627" t="s">
        <v>551</v>
      </c>
      <c r="D771" s="628" t="s">
        <v>552</v>
      </c>
      <c r="E771" s="627" t="s">
        <v>528</v>
      </c>
      <c r="F771" s="628" t="s">
        <v>529</v>
      </c>
      <c r="G771" s="627" t="s">
        <v>570</v>
      </c>
      <c r="H771" s="627" t="s">
        <v>964</v>
      </c>
      <c r="I771" s="627" t="s">
        <v>748</v>
      </c>
      <c r="J771" s="627" t="s">
        <v>965</v>
      </c>
      <c r="K771" s="627" t="s">
        <v>966</v>
      </c>
      <c r="L771" s="629">
        <v>6.45</v>
      </c>
      <c r="M771" s="629">
        <v>7</v>
      </c>
      <c r="N771" s="630">
        <v>45.15</v>
      </c>
    </row>
    <row r="772" spans="1:14" ht="14.4" customHeight="1" x14ac:dyDescent="0.3">
      <c r="A772" s="625" t="s">
        <v>525</v>
      </c>
      <c r="B772" s="626" t="s">
        <v>527</v>
      </c>
      <c r="C772" s="627" t="s">
        <v>551</v>
      </c>
      <c r="D772" s="628" t="s">
        <v>552</v>
      </c>
      <c r="E772" s="627" t="s">
        <v>528</v>
      </c>
      <c r="F772" s="628" t="s">
        <v>529</v>
      </c>
      <c r="G772" s="627" t="s">
        <v>570</v>
      </c>
      <c r="H772" s="627" t="s">
        <v>1644</v>
      </c>
      <c r="I772" s="627" t="s">
        <v>748</v>
      </c>
      <c r="J772" s="627" t="s">
        <v>1645</v>
      </c>
      <c r="K772" s="627"/>
      <c r="L772" s="629">
        <v>70.420014538233488</v>
      </c>
      <c r="M772" s="629">
        <v>7</v>
      </c>
      <c r="N772" s="630">
        <v>492.94010176763442</v>
      </c>
    </row>
    <row r="773" spans="1:14" ht="14.4" customHeight="1" x14ac:dyDescent="0.3">
      <c r="A773" s="625" t="s">
        <v>525</v>
      </c>
      <c r="B773" s="626" t="s">
        <v>527</v>
      </c>
      <c r="C773" s="627" t="s">
        <v>551</v>
      </c>
      <c r="D773" s="628" t="s">
        <v>552</v>
      </c>
      <c r="E773" s="627" t="s">
        <v>528</v>
      </c>
      <c r="F773" s="628" t="s">
        <v>529</v>
      </c>
      <c r="G773" s="627" t="s">
        <v>570</v>
      </c>
      <c r="H773" s="627" t="s">
        <v>2378</v>
      </c>
      <c r="I773" s="627" t="s">
        <v>2379</v>
      </c>
      <c r="J773" s="627" t="s">
        <v>2380</v>
      </c>
      <c r="K773" s="627" t="s">
        <v>1436</v>
      </c>
      <c r="L773" s="629">
        <v>221.69065655833401</v>
      </c>
      <c r="M773" s="629">
        <v>1</v>
      </c>
      <c r="N773" s="630">
        <v>221.69065655833401</v>
      </c>
    </row>
    <row r="774" spans="1:14" ht="14.4" customHeight="1" x14ac:dyDescent="0.3">
      <c r="A774" s="625" t="s">
        <v>525</v>
      </c>
      <c r="B774" s="626" t="s">
        <v>527</v>
      </c>
      <c r="C774" s="627" t="s">
        <v>551</v>
      </c>
      <c r="D774" s="628" t="s">
        <v>552</v>
      </c>
      <c r="E774" s="627" t="s">
        <v>528</v>
      </c>
      <c r="F774" s="628" t="s">
        <v>529</v>
      </c>
      <c r="G774" s="627" t="s">
        <v>570</v>
      </c>
      <c r="H774" s="627" t="s">
        <v>967</v>
      </c>
      <c r="I774" s="627" t="s">
        <v>748</v>
      </c>
      <c r="J774" s="627" t="s">
        <v>968</v>
      </c>
      <c r="K774" s="627"/>
      <c r="L774" s="629">
        <v>172.353665577719</v>
      </c>
      <c r="M774" s="629">
        <v>13</v>
      </c>
      <c r="N774" s="630">
        <v>2240.597652510347</v>
      </c>
    </row>
    <row r="775" spans="1:14" ht="14.4" customHeight="1" x14ac:dyDescent="0.3">
      <c r="A775" s="625" t="s">
        <v>525</v>
      </c>
      <c r="B775" s="626" t="s">
        <v>527</v>
      </c>
      <c r="C775" s="627" t="s">
        <v>551</v>
      </c>
      <c r="D775" s="628" t="s">
        <v>552</v>
      </c>
      <c r="E775" s="627" t="s">
        <v>528</v>
      </c>
      <c r="F775" s="628" t="s">
        <v>529</v>
      </c>
      <c r="G775" s="627" t="s">
        <v>570</v>
      </c>
      <c r="H775" s="627" t="s">
        <v>2381</v>
      </c>
      <c r="I775" s="627" t="s">
        <v>2382</v>
      </c>
      <c r="J775" s="627" t="s">
        <v>2383</v>
      </c>
      <c r="K775" s="627" t="s">
        <v>1186</v>
      </c>
      <c r="L775" s="629">
        <v>79.2047492501747</v>
      </c>
      <c r="M775" s="629">
        <v>2</v>
      </c>
      <c r="N775" s="630">
        <v>158.4094985003494</v>
      </c>
    </row>
    <row r="776" spans="1:14" ht="14.4" customHeight="1" x14ac:dyDescent="0.3">
      <c r="A776" s="625" t="s">
        <v>525</v>
      </c>
      <c r="B776" s="626" t="s">
        <v>527</v>
      </c>
      <c r="C776" s="627" t="s">
        <v>551</v>
      </c>
      <c r="D776" s="628" t="s">
        <v>552</v>
      </c>
      <c r="E776" s="627" t="s">
        <v>528</v>
      </c>
      <c r="F776" s="628" t="s">
        <v>529</v>
      </c>
      <c r="G776" s="627" t="s">
        <v>570</v>
      </c>
      <c r="H776" s="627" t="s">
        <v>1646</v>
      </c>
      <c r="I776" s="627" t="s">
        <v>1647</v>
      </c>
      <c r="J776" s="627" t="s">
        <v>1648</v>
      </c>
      <c r="K776" s="627" t="s">
        <v>1649</v>
      </c>
      <c r="L776" s="629">
        <v>495.6</v>
      </c>
      <c r="M776" s="629">
        <v>2</v>
      </c>
      <c r="N776" s="630">
        <v>991.2</v>
      </c>
    </row>
    <row r="777" spans="1:14" ht="14.4" customHeight="1" x14ac:dyDescent="0.3">
      <c r="A777" s="625" t="s">
        <v>525</v>
      </c>
      <c r="B777" s="626" t="s">
        <v>527</v>
      </c>
      <c r="C777" s="627" t="s">
        <v>551</v>
      </c>
      <c r="D777" s="628" t="s">
        <v>552</v>
      </c>
      <c r="E777" s="627" t="s">
        <v>528</v>
      </c>
      <c r="F777" s="628" t="s">
        <v>529</v>
      </c>
      <c r="G777" s="627" t="s">
        <v>570</v>
      </c>
      <c r="H777" s="627" t="s">
        <v>2384</v>
      </c>
      <c r="I777" s="627" t="s">
        <v>2385</v>
      </c>
      <c r="J777" s="627" t="s">
        <v>2386</v>
      </c>
      <c r="K777" s="627" t="s">
        <v>1816</v>
      </c>
      <c r="L777" s="629">
        <v>214.05</v>
      </c>
      <c r="M777" s="629">
        <v>1</v>
      </c>
      <c r="N777" s="630">
        <v>214.05</v>
      </c>
    </row>
    <row r="778" spans="1:14" ht="14.4" customHeight="1" x14ac:dyDescent="0.3">
      <c r="A778" s="625" t="s">
        <v>525</v>
      </c>
      <c r="B778" s="626" t="s">
        <v>527</v>
      </c>
      <c r="C778" s="627" t="s">
        <v>551</v>
      </c>
      <c r="D778" s="628" t="s">
        <v>552</v>
      </c>
      <c r="E778" s="627" t="s">
        <v>528</v>
      </c>
      <c r="F778" s="628" t="s">
        <v>529</v>
      </c>
      <c r="G778" s="627" t="s">
        <v>570</v>
      </c>
      <c r="H778" s="627" t="s">
        <v>2387</v>
      </c>
      <c r="I778" s="627" t="s">
        <v>2388</v>
      </c>
      <c r="J778" s="627" t="s">
        <v>2389</v>
      </c>
      <c r="K778" s="627" t="s">
        <v>2390</v>
      </c>
      <c r="L778" s="629">
        <v>34.549999999999997</v>
      </c>
      <c r="M778" s="629">
        <v>1</v>
      </c>
      <c r="N778" s="630">
        <v>34.549999999999997</v>
      </c>
    </row>
    <row r="779" spans="1:14" ht="14.4" customHeight="1" x14ac:dyDescent="0.3">
      <c r="A779" s="625" t="s">
        <v>525</v>
      </c>
      <c r="B779" s="626" t="s">
        <v>527</v>
      </c>
      <c r="C779" s="627" t="s">
        <v>551</v>
      </c>
      <c r="D779" s="628" t="s">
        <v>552</v>
      </c>
      <c r="E779" s="627" t="s">
        <v>528</v>
      </c>
      <c r="F779" s="628" t="s">
        <v>529</v>
      </c>
      <c r="G779" s="627" t="s">
        <v>570</v>
      </c>
      <c r="H779" s="627" t="s">
        <v>2391</v>
      </c>
      <c r="I779" s="627" t="s">
        <v>2392</v>
      </c>
      <c r="J779" s="627" t="s">
        <v>2393</v>
      </c>
      <c r="K779" s="627" t="s">
        <v>2394</v>
      </c>
      <c r="L779" s="629">
        <v>142</v>
      </c>
      <c r="M779" s="629">
        <v>1</v>
      </c>
      <c r="N779" s="630">
        <v>142</v>
      </c>
    </row>
    <row r="780" spans="1:14" ht="14.4" customHeight="1" x14ac:dyDescent="0.3">
      <c r="A780" s="625" t="s">
        <v>525</v>
      </c>
      <c r="B780" s="626" t="s">
        <v>527</v>
      </c>
      <c r="C780" s="627" t="s">
        <v>551</v>
      </c>
      <c r="D780" s="628" t="s">
        <v>552</v>
      </c>
      <c r="E780" s="627" t="s">
        <v>528</v>
      </c>
      <c r="F780" s="628" t="s">
        <v>529</v>
      </c>
      <c r="G780" s="627" t="s">
        <v>570</v>
      </c>
      <c r="H780" s="627" t="s">
        <v>2395</v>
      </c>
      <c r="I780" s="627" t="s">
        <v>748</v>
      </c>
      <c r="J780" s="627" t="s">
        <v>2396</v>
      </c>
      <c r="K780" s="627"/>
      <c r="L780" s="629">
        <v>126.35989287415983</v>
      </c>
      <c r="M780" s="629">
        <v>6</v>
      </c>
      <c r="N780" s="630">
        <v>758.15935724495898</v>
      </c>
    </row>
    <row r="781" spans="1:14" ht="14.4" customHeight="1" x14ac:dyDescent="0.3">
      <c r="A781" s="625" t="s">
        <v>525</v>
      </c>
      <c r="B781" s="626" t="s">
        <v>527</v>
      </c>
      <c r="C781" s="627" t="s">
        <v>551</v>
      </c>
      <c r="D781" s="628" t="s">
        <v>552</v>
      </c>
      <c r="E781" s="627" t="s">
        <v>528</v>
      </c>
      <c r="F781" s="628" t="s">
        <v>529</v>
      </c>
      <c r="G781" s="627" t="s">
        <v>570</v>
      </c>
      <c r="H781" s="627" t="s">
        <v>2397</v>
      </c>
      <c r="I781" s="627" t="s">
        <v>748</v>
      </c>
      <c r="J781" s="627" t="s">
        <v>2398</v>
      </c>
      <c r="K781" s="627"/>
      <c r="L781" s="629">
        <v>131.76324900793651</v>
      </c>
      <c r="M781" s="629">
        <v>2</v>
      </c>
      <c r="N781" s="630">
        <v>263.52649801587302</v>
      </c>
    </row>
    <row r="782" spans="1:14" ht="14.4" customHeight="1" x14ac:dyDescent="0.3">
      <c r="A782" s="625" t="s">
        <v>525</v>
      </c>
      <c r="B782" s="626" t="s">
        <v>527</v>
      </c>
      <c r="C782" s="627" t="s">
        <v>551</v>
      </c>
      <c r="D782" s="628" t="s">
        <v>552</v>
      </c>
      <c r="E782" s="627" t="s">
        <v>528</v>
      </c>
      <c r="F782" s="628" t="s">
        <v>529</v>
      </c>
      <c r="G782" s="627" t="s">
        <v>570</v>
      </c>
      <c r="H782" s="627" t="s">
        <v>2399</v>
      </c>
      <c r="I782" s="627" t="s">
        <v>2400</v>
      </c>
      <c r="J782" s="627" t="s">
        <v>2401</v>
      </c>
      <c r="K782" s="627" t="s">
        <v>2402</v>
      </c>
      <c r="L782" s="629">
        <v>133.52666666666667</v>
      </c>
      <c r="M782" s="629">
        <v>6</v>
      </c>
      <c r="N782" s="630">
        <v>801.16000000000008</v>
      </c>
    </row>
    <row r="783" spans="1:14" ht="14.4" customHeight="1" x14ac:dyDescent="0.3">
      <c r="A783" s="625" t="s">
        <v>525</v>
      </c>
      <c r="B783" s="626" t="s">
        <v>527</v>
      </c>
      <c r="C783" s="627" t="s">
        <v>551</v>
      </c>
      <c r="D783" s="628" t="s">
        <v>552</v>
      </c>
      <c r="E783" s="627" t="s">
        <v>528</v>
      </c>
      <c r="F783" s="628" t="s">
        <v>529</v>
      </c>
      <c r="G783" s="627" t="s">
        <v>570</v>
      </c>
      <c r="H783" s="627" t="s">
        <v>2403</v>
      </c>
      <c r="I783" s="627" t="s">
        <v>2404</v>
      </c>
      <c r="J783" s="627" t="s">
        <v>2405</v>
      </c>
      <c r="K783" s="627" t="s">
        <v>2406</v>
      </c>
      <c r="L783" s="629">
        <v>151.04333333333332</v>
      </c>
      <c r="M783" s="629">
        <v>3</v>
      </c>
      <c r="N783" s="630">
        <v>453.13</v>
      </c>
    </row>
    <row r="784" spans="1:14" ht="14.4" customHeight="1" x14ac:dyDescent="0.3">
      <c r="A784" s="625" t="s">
        <v>525</v>
      </c>
      <c r="B784" s="626" t="s">
        <v>527</v>
      </c>
      <c r="C784" s="627" t="s">
        <v>551</v>
      </c>
      <c r="D784" s="628" t="s">
        <v>552</v>
      </c>
      <c r="E784" s="627" t="s">
        <v>528</v>
      </c>
      <c r="F784" s="628" t="s">
        <v>529</v>
      </c>
      <c r="G784" s="627" t="s">
        <v>570</v>
      </c>
      <c r="H784" s="627" t="s">
        <v>2407</v>
      </c>
      <c r="I784" s="627" t="s">
        <v>2408</v>
      </c>
      <c r="J784" s="627" t="s">
        <v>2409</v>
      </c>
      <c r="K784" s="627"/>
      <c r="L784" s="629">
        <v>603.51</v>
      </c>
      <c r="M784" s="629">
        <v>3</v>
      </c>
      <c r="N784" s="630">
        <v>1810.53</v>
      </c>
    </row>
    <row r="785" spans="1:14" ht="14.4" customHeight="1" x14ac:dyDescent="0.3">
      <c r="A785" s="625" t="s">
        <v>525</v>
      </c>
      <c r="B785" s="626" t="s">
        <v>527</v>
      </c>
      <c r="C785" s="627" t="s">
        <v>551</v>
      </c>
      <c r="D785" s="628" t="s">
        <v>552</v>
      </c>
      <c r="E785" s="627" t="s">
        <v>528</v>
      </c>
      <c r="F785" s="628" t="s">
        <v>529</v>
      </c>
      <c r="G785" s="627" t="s">
        <v>570</v>
      </c>
      <c r="H785" s="627" t="s">
        <v>2410</v>
      </c>
      <c r="I785" s="627" t="s">
        <v>2411</v>
      </c>
      <c r="J785" s="627" t="s">
        <v>2412</v>
      </c>
      <c r="K785" s="627" t="s">
        <v>2413</v>
      </c>
      <c r="L785" s="629">
        <v>158.67001217440199</v>
      </c>
      <c r="M785" s="629">
        <v>3</v>
      </c>
      <c r="N785" s="630">
        <v>476.01003652320594</v>
      </c>
    </row>
    <row r="786" spans="1:14" ht="14.4" customHeight="1" x14ac:dyDescent="0.3">
      <c r="A786" s="625" t="s">
        <v>525</v>
      </c>
      <c r="B786" s="626" t="s">
        <v>527</v>
      </c>
      <c r="C786" s="627" t="s">
        <v>551</v>
      </c>
      <c r="D786" s="628" t="s">
        <v>552</v>
      </c>
      <c r="E786" s="627" t="s">
        <v>528</v>
      </c>
      <c r="F786" s="628" t="s">
        <v>529</v>
      </c>
      <c r="G786" s="627" t="s">
        <v>570</v>
      </c>
      <c r="H786" s="627" t="s">
        <v>1658</v>
      </c>
      <c r="I786" s="627" t="s">
        <v>1659</v>
      </c>
      <c r="J786" s="627" t="s">
        <v>1631</v>
      </c>
      <c r="K786" s="627" t="s">
        <v>1660</v>
      </c>
      <c r="L786" s="629">
        <v>54.5</v>
      </c>
      <c r="M786" s="629">
        <v>1</v>
      </c>
      <c r="N786" s="630">
        <v>54.5</v>
      </c>
    </row>
    <row r="787" spans="1:14" ht="14.4" customHeight="1" x14ac:dyDescent="0.3">
      <c r="A787" s="625" t="s">
        <v>525</v>
      </c>
      <c r="B787" s="626" t="s">
        <v>527</v>
      </c>
      <c r="C787" s="627" t="s">
        <v>551</v>
      </c>
      <c r="D787" s="628" t="s">
        <v>552</v>
      </c>
      <c r="E787" s="627" t="s">
        <v>528</v>
      </c>
      <c r="F787" s="628" t="s">
        <v>529</v>
      </c>
      <c r="G787" s="627" t="s">
        <v>570</v>
      </c>
      <c r="H787" s="627" t="s">
        <v>2414</v>
      </c>
      <c r="I787" s="627" t="s">
        <v>2415</v>
      </c>
      <c r="J787" s="627" t="s">
        <v>2416</v>
      </c>
      <c r="K787" s="627" t="s">
        <v>2417</v>
      </c>
      <c r="L787" s="629">
        <v>339.9395263265892</v>
      </c>
      <c r="M787" s="629">
        <v>4</v>
      </c>
      <c r="N787" s="630">
        <v>1359.7581053063568</v>
      </c>
    </row>
    <row r="788" spans="1:14" ht="14.4" customHeight="1" x14ac:dyDescent="0.3">
      <c r="A788" s="625" t="s">
        <v>525</v>
      </c>
      <c r="B788" s="626" t="s">
        <v>527</v>
      </c>
      <c r="C788" s="627" t="s">
        <v>551</v>
      </c>
      <c r="D788" s="628" t="s">
        <v>552</v>
      </c>
      <c r="E788" s="627" t="s">
        <v>528</v>
      </c>
      <c r="F788" s="628" t="s">
        <v>529</v>
      </c>
      <c r="G788" s="627" t="s">
        <v>570</v>
      </c>
      <c r="H788" s="627" t="s">
        <v>971</v>
      </c>
      <c r="I788" s="627" t="s">
        <v>748</v>
      </c>
      <c r="J788" s="627" t="s">
        <v>972</v>
      </c>
      <c r="K788" s="627"/>
      <c r="L788" s="629">
        <v>359.451839226804</v>
      </c>
      <c r="M788" s="629">
        <v>3</v>
      </c>
      <c r="N788" s="630">
        <v>1078.355517680412</v>
      </c>
    </row>
    <row r="789" spans="1:14" ht="14.4" customHeight="1" x14ac:dyDescent="0.3">
      <c r="A789" s="625" t="s">
        <v>525</v>
      </c>
      <c r="B789" s="626" t="s">
        <v>527</v>
      </c>
      <c r="C789" s="627" t="s">
        <v>551</v>
      </c>
      <c r="D789" s="628" t="s">
        <v>552</v>
      </c>
      <c r="E789" s="627" t="s">
        <v>528</v>
      </c>
      <c r="F789" s="628" t="s">
        <v>529</v>
      </c>
      <c r="G789" s="627" t="s">
        <v>570</v>
      </c>
      <c r="H789" s="627" t="s">
        <v>2418</v>
      </c>
      <c r="I789" s="627" t="s">
        <v>748</v>
      </c>
      <c r="J789" s="627" t="s">
        <v>2419</v>
      </c>
      <c r="K789" s="627"/>
      <c r="L789" s="629">
        <v>87.5910902296242</v>
      </c>
      <c r="M789" s="629">
        <v>1</v>
      </c>
      <c r="N789" s="630">
        <v>87.5910902296242</v>
      </c>
    </row>
    <row r="790" spans="1:14" ht="14.4" customHeight="1" x14ac:dyDescent="0.3">
      <c r="A790" s="625" t="s">
        <v>525</v>
      </c>
      <c r="B790" s="626" t="s">
        <v>527</v>
      </c>
      <c r="C790" s="627" t="s">
        <v>551</v>
      </c>
      <c r="D790" s="628" t="s">
        <v>552</v>
      </c>
      <c r="E790" s="627" t="s">
        <v>528</v>
      </c>
      <c r="F790" s="628" t="s">
        <v>529</v>
      </c>
      <c r="G790" s="627" t="s">
        <v>570</v>
      </c>
      <c r="H790" s="627" t="s">
        <v>973</v>
      </c>
      <c r="I790" s="627" t="s">
        <v>748</v>
      </c>
      <c r="J790" s="627" t="s">
        <v>974</v>
      </c>
      <c r="K790" s="627"/>
      <c r="L790" s="629">
        <v>573.45339366735402</v>
      </c>
      <c r="M790" s="629">
        <v>1</v>
      </c>
      <c r="N790" s="630">
        <v>573.45339366735402</v>
      </c>
    </row>
    <row r="791" spans="1:14" ht="14.4" customHeight="1" x14ac:dyDescent="0.3">
      <c r="A791" s="625" t="s">
        <v>525</v>
      </c>
      <c r="B791" s="626" t="s">
        <v>527</v>
      </c>
      <c r="C791" s="627" t="s">
        <v>551</v>
      </c>
      <c r="D791" s="628" t="s">
        <v>552</v>
      </c>
      <c r="E791" s="627" t="s">
        <v>528</v>
      </c>
      <c r="F791" s="628" t="s">
        <v>529</v>
      </c>
      <c r="G791" s="627" t="s">
        <v>570</v>
      </c>
      <c r="H791" s="627" t="s">
        <v>1665</v>
      </c>
      <c r="I791" s="627" t="s">
        <v>748</v>
      </c>
      <c r="J791" s="627" t="s">
        <v>1666</v>
      </c>
      <c r="K791" s="627"/>
      <c r="L791" s="629">
        <v>215.84165841192248</v>
      </c>
      <c r="M791" s="629">
        <v>2</v>
      </c>
      <c r="N791" s="630">
        <v>431.68331682384496</v>
      </c>
    </row>
    <row r="792" spans="1:14" ht="14.4" customHeight="1" x14ac:dyDescent="0.3">
      <c r="A792" s="625" t="s">
        <v>525</v>
      </c>
      <c r="B792" s="626" t="s">
        <v>527</v>
      </c>
      <c r="C792" s="627" t="s">
        <v>551</v>
      </c>
      <c r="D792" s="628" t="s">
        <v>552</v>
      </c>
      <c r="E792" s="627" t="s">
        <v>528</v>
      </c>
      <c r="F792" s="628" t="s">
        <v>529</v>
      </c>
      <c r="G792" s="627" t="s">
        <v>570</v>
      </c>
      <c r="H792" s="627" t="s">
        <v>1678</v>
      </c>
      <c r="I792" s="627" t="s">
        <v>748</v>
      </c>
      <c r="J792" s="627" t="s">
        <v>1679</v>
      </c>
      <c r="K792" s="627"/>
      <c r="L792" s="629">
        <v>57.069145868837708</v>
      </c>
      <c r="M792" s="629">
        <v>15</v>
      </c>
      <c r="N792" s="630">
        <v>856.03718803256561</v>
      </c>
    </row>
    <row r="793" spans="1:14" ht="14.4" customHeight="1" x14ac:dyDescent="0.3">
      <c r="A793" s="625" t="s">
        <v>525</v>
      </c>
      <c r="B793" s="626" t="s">
        <v>527</v>
      </c>
      <c r="C793" s="627" t="s">
        <v>551</v>
      </c>
      <c r="D793" s="628" t="s">
        <v>552</v>
      </c>
      <c r="E793" s="627" t="s">
        <v>528</v>
      </c>
      <c r="F793" s="628" t="s">
        <v>529</v>
      </c>
      <c r="G793" s="627" t="s">
        <v>570</v>
      </c>
      <c r="H793" s="627" t="s">
        <v>985</v>
      </c>
      <c r="I793" s="627" t="s">
        <v>748</v>
      </c>
      <c r="J793" s="627" t="s">
        <v>986</v>
      </c>
      <c r="K793" s="627"/>
      <c r="L793" s="629">
        <v>167.01122922931938</v>
      </c>
      <c r="M793" s="629">
        <v>37</v>
      </c>
      <c r="N793" s="630">
        <v>6179.4154814848171</v>
      </c>
    </row>
    <row r="794" spans="1:14" ht="14.4" customHeight="1" x14ac:dyDescent="0.3">
      <c r="A794" s="625" t="s">
        <v>525</v>
      </c>
      <c r="B794" s="626" t="s">
        <v>527</v>
      </c>
      <c r="C794" s="627" t="s">
        <v>551</v>
      </c>
      <c r="D794" s="628" t="s">
        <v>552</v>
      </c>
      <c r="E794" s="627" t="s">
        <v>528</v>
      </c>
      <c r="F794" s="628" t="s">
        <v>529</v>
      </c>
      <c r="G794" s="627" t="s">
        <v>570</v>
      </c>
      <c r="H794" s="627" t="s">
        <v>2420</v>
      </c>
      <c r="I794" s="627" t="s">
        <v>748</v>
      </c>
      <c r="J794" s="627" t="s">
        <v>2421</v>
      </c>
      <c r="K794" s="627"/>
      <c r="L794" s="629">
        <v>291.89333333333201</v>
      </c>
      <c r="M794" s="629">
        <v>3</v>
      </c>
      <c r="N794" s="630">
        <v>875.67999999999597</v>
      </c>
    </row>
    <row r="795" spans="1:14" ht="14.4" customHeight="1" x14ac:dyDescent="0.3">
      <c r="A795" s="625" t="s">
        <v>525</v>
      </c>
      <c r="B795" s="626" t="s">
        <v>527</v>
      </c>
      <c r="C795" s="627" t="s">
        <v>551</v>
      </c>
      <c r="D795" s="628" t="s">
        <v>552</v>
      </c>
      <c r="E795" s="627" t="s">
        <v>528</v>
      </c>
      <c r="F795" s="628" t="s">
        <v>529</v>
      </c>
      <c r="G795" s="627" t="s">
        <v>570</v>
      </c>
      <c r="H795" s="627" t="s">
        <v>2422</v>
      </c>
      <c r="I795" s="627" t="s">
        <v>2423</v>
      </c>
      <c r="J795" s="627" t="s">
        <v>823</v>
      </c>
      <c r="K795" s="627" t="s">
        <v>2424</v>
      </c>
      <c r="L795" s="629">
        <v>191.043946819121</v>
      </c>
      <c r="M795" s="629">
        <v>2</v>
      </c>
      <c r="N795" s="630">
        <v>382.08789363824201</v>
      </c>
    </row>
    <row r="796" spans="1:14" ht="14.4" customHeight="1" x14ac:dyDescent="0.3">
      <c r="A796" s="625" t="s">
        <v>525</v>
      </c>
      <c r="B796" s="626" t="s">
        <v>527</v>
      </c>
      <c r="C796" s="627" t="s">
        <v>551</v>
      </c>
      <c r="D796" s="628" t="s">
        <v>552</v>
      </c>
      <c r="E796" s="627" t="s">
        <v>528</v>
      </c>
      <c r="F796" s="628" t="s">
        <v>529</v>
      </c>
      <c r="G796" s="627" t="s">
        <v>570</v>
      </c>
      <c r="H796" s="627" t="s">
        <v>2425</v>
      </c>
      <c r="I796" s="627" t="s">
        <v>748</v>
      </c>
      <c r="J796" s="627" t="s">
        <v>2426</v>
      </c>
      <c r="K796" s="627"/>
      <c r="L796" s="629">
        <v>57.380393607039501</v>
      </c>
      <c r="M796" s="629">
        <v>4</v>
      </c>
      <c r="N796" s="630">
        <v>229.521574428158</v>
      </c>
    </row>
    <row r="797" spans="1:14" ht="14.4" customHeight="1" x14ac:dyDescent="0.3">
      <c r="A797" s="625" t="s">
        <v>525</v>
      </c>
      <c r="B797" s="626" t="s">
        <v>527</v>
      </c>
      <c r="C797" s="627" t="s">
        <v>551</v>
      </c>
      <c r="D797" s="628" t="s">
        <v>552</v>
      </c>
      <c r="E797" s="627" t="s">
        <v>528</v>
      </c>
      <c r="F797" s="628" t="s">
        <v>529</v>
      </c>
      <c r="G797" s="627" t="s">
        <v>570</v>
      </c>
      <c r="H797" s="627" t="s">
        <v>2427</v>
      </c>
      <c r="I797" s="627" t="s">
        <v>748</v>
      </c>
      <c r="J797" s="627" t="s">
        <v>2428</v>
      </c>
      <c r="K797" s="627"/>
      <c r="L797" s="629">
        <v>102.624990517331</v>
      </c>
      <c r="M797" s="629">
        <v>1</v>
      </c>
      <c r="N797" s="630">
        <v>102.624990517331</v>
      </c>
    </row>
    <row r="798" spans="1:14" ht="14.4" customHeight="1" x14ac:dyDescent="0.3">
      <c r="A798" s="625" t="s">
        <v>525</v>
      </c>
      <c r="B798" s="626" t="s">
        <v>527</v>
      </c>
      <c r="C798" s="627" t="s">
        <v>551</v>
      </c>
      <c r="D798" s="628" t="s">
        <v>552</v>
      </c>
      <c r="E798" s="627" t="s">
        <v>528</v>
      </c>
      <c r="F798" s="628" t="s">
        <v>529</v>
      </c>
      <c r="G798" s="627" t="s">
        <v>570</v>
      </c>
      <c r="H798" s="627" t="s">
        <v>1680</v>
      </c>
      <c r="I798" s="627" t="s">
        <v>959</v>
      </c>
      <c r="J798" s="627" t="s">
        <v>1681</v>
      </c>
      <c r="K798" s="627"/>
      <c r="L798" s="629">
        <v>92.937350050572348</v>
      </c>
      <c r="M798" s="629">
        <v>8</v>
      </c>
      <c r="N798" s="630">
        <v>743.49880040457879</v>
      </c>
    </row>
    <row r="799" spans="1:14" ht="14.4" customHeight="1" x14ac:dyDescent="0.3">
      <c r="A799" s="625" t="s">
        <v>525</v>
      </c>
      <c r="B799" s="626" t="s">
        <v>527</v>
      </c>
      <c r="C799" s="627" t="s">
        <v>551</v>
      </c>
      <c r="D799" s="628" t="s">
        <v>552</v>
      </c>
      <c r="E799" s="627" t="s">
        <v>528</v>
      </c>
      <c r="F799" s="628" t="s">
        <v>529</v>
      </c>
      <c r="G799" s="627" t="s">
        <v>570</v>
      </c>
      <c r="H799" s="627" t="s">
        <v>2429</v>
      </c>
      <c r="I799" s="627" t="s">
        <v>748</v>
      </c>
      <c r="J799" s="627" t="s">
        <v>2430</v>
      </c>
      <c r="K799" s="627"/>
      <c r="L799" s="629">
        <v>71.952428310570497</v>
      </c>
      <c r="M799" s="629">
        <v>2</v>
      </c>
      <c r="N799" s="630">
        <v>143.90485662114099</v>
      </c>
    </row>
    <row r="800" spans="1:14" ht="14.4" customHeight="1" x14ac:dyDescent="0.3">
      <c r="A800" s="625" t="s">
        <v>525</v>
      </c>
      <c r="B800" s="626" t="s">
        <v>527</v>
      </c>
      <c r="C800" s="627" t="s">
        <v>551</v>
      </c>
      <c r="D800" s="628" t="s">
        <v>552</v>
      </c>
      <c r="E800" s="627" t="s">
        <v>528</v>
      </c>
      <c r="F800" s="628" t="s">
        <v>529</v>
      </c>
      <c r="G800" s="627" t="s">
        <v>570</v>
      </c>
      <c r="H800" s="627" t="s">
        <v>2431</v>
      </c>
      <c r="I800" s="627" t="s">
        <v>748</v>
      </c>
      <c r="J800" s="627" t="s">
        <v>2432</v>
      </c>
      <c r="K800" s="627"/>
      <c r="L800" s="629">
        <v>113.607271792875</v>
      </c>
      <c r="M800" s="629">
        <v>1</v>
      </c>
      <c r="N800" s="630">
        <v>113.607271792875</v>
      </c>
    </row>
    <row r="801" spans="1:14" ht="14.4" customHeight="1" x14ac:dyDescent="0.3">
      <c r="A801" s="625" t="s">
        <v>525</v>
      </c>
      <c r="B801" s="626" t="s">
        <v>527</v>
      </c>
      <c r="C801" s="627" t="s">
        <v>551</v>
      </c>
      <c r="D801" s="628" t="s">
        <v>552</v>
      </c>
      <c r="E801" s="627" t="s">
        <v>528</v>
      </c>
      <c r="F801" s="628" t="s">
        <v>529</v>
      </c>
      <c r="G801" s="627" t="s">
        <v>570</v>
      </c>
      <c r="H801" s="627" t="s">
        <v>2433</v>
      </c>
      <c r="I801" s="627" t="s">
        <v>2434</v>
      </c>
      <c r="J801" s="627" t="s">
        <v>2435</v>
      </c>
      <c r="K801" s="627" t="s">
        <v>2436</v>
      </c>
      <c r="L801" s="629">
        <v>254.52</v>
      </c>
      <c r="M801" s="629">
        <v>1</v>
      </c>
      <c r="N801" s="630">
        <v>254.52</v>
      </c>
    </row>
    <row r="802" spans="1:14" ht="14.4" customHeight="1" x14ac:dyDescent="0.3">
      <c r="A802" s="625" t="s">
        <v>525</v>
      </c>
      <c r="B802" s="626" t="s">
        <v>527</v>
      </c>
      <c r="C802" s="627" t="s">
        <v>551</v>
      </c>
      <c r="D802" s="628" t="s">
        <v>552</v>
      </c>
      <c r="E802" s="627" t="s">
        <v>528</v>
      </c>
      <c r="F802" s="628" t="s">
        <v>529</v>
      </c>
      <c r="G802" s="627" t="s">
        <v>570</v>
      </c>
      <c r="H802" s="627" t="s">
        <v>2437</v>
      </c>
      <c r="I802" s="627" t="s">
        <v>2438</v>
      </c>
      <c r="J802" s="627" t="s">
        <v>2439</v>
      </c>
      <c r="K802" s="627" t="s">
        <v>2359</v>
      </c>
      <c r="L802" s="629">
        <v>2801.1237723010026</v>
      </c>
      <c r="M802" s="629">
        <v>41.5</v>
      </c>
      <c r="N802" s="630">
        <v>116246.6365504916</v>
      </c>
    </row>
    <row r="803" spans="1:14" ht="14.4" customHeight="1" x14ac:dyDescent="0.3">
      <c r="A803" s="625" t="s">
        <v>525</v>
      </c>
      <c r="B803" s="626" t="s">
        <v>527</v>
      </c>
      <c r="C803" s="627" t="s">
        <v>551</v>
      </c>
      <c r="D803" s="628" t="s">
        <v>552</v>
      </c>
      <c r="E803" s="627" t="s">
        <v>528</v>
      </c>
      <c r="F803" s="628" t="s">
        <v>529</v>
      </c>
      <c r="G803" s="627" t="s">
        <v>570</v>
      </c>
      <c r="H803" s="627" t="s">
        <v>1686</v>
      </c>
      <c r="I803" s="627" t="s">
        <v>1687</v>
      </c>
      <c r="J803" s="627" t="s">
        <v>1688</v>
      </c>
      <c r="K803" s="627" t="s">
        <v>1689</v>
      </c>
      <c r="L803" s="629">
        <v>127.9725</v>
      </c>
      <c r="M803" s="629">
        <v>4</v>
      </c>
      <c r="N803" s="630">
        <v>511.89</v>
      </c>
    </row>
    <row r="804" spans="1:14" ht="14.4" customHeight="1" x14ac:dyDescent="0.3">
      <c r="A804" s="625" t="s">
        <v>525</v>
      </c>
      <c r="B804" s="626" t="s">
        <v>527</v>
      </c>
      <c r="C804" s="627" t="s">
        <v>551</v>
      </c>
      <c r="D804" s="628" t="s">
        <v>552</v>
      </c>
      <c r="E804" s="627" t="s">
        <v>528</v>
      </c>
      <c r="F804" s="628" t="s">
        <v>529</v>
      </c>
      <c r="G804" s="627" t="s">
        <v>570</v>
      </c>
      <c r="H804" s="627" t="s">
        <v>2440</v>
      </c>
      <c r="I804" s="627" t="s">
        <v>2441</v>
      </c>
      <c r="J804" s="627" t="s">
        <v>2442</v>
      </c>
      <c r="K804" s="627" t="s">
        <v>2443</v>
      </c>
      <c r="L804" s="629">
        <v>3818</v>
      </c>
      <c r="M804" s="629">
        <v>1</v>
      </c>
      <c r="N804" s="630">
        <v>3818</v>
      </c>
    </row>
    <row r="805" spans="1:14" ht="14.4" customHeight="1" x14ac:dyDescent="0.3">
      <c r="A805" s="625" t="s">
        <v>525</v>
      </c>
      <c r="B805" s="626" t="s">
        <v>527</v>
      </c>
      <c r="C805" s="627" t="s">
        <v>551</v>
      </c>
      <c r="D805" s="628" t="s">
        <v>552</v>
      </c>
      <c r="E805" s="627" t="s">
        <v>528</v>
      </c>
      <c r="F805" s="628" t="s">
        <v>529</v>
      </c>
      <c r="G805" s="627" t="s">
        <v>570</v>
      </c>
      <c r="H805" s="627" t="s">
        <v>2444</v>
      </c>
      <c r="I805" s="627" t="s">
        <v>748</v>
      </c>
      <c r="J805" s="627" t="s">
        <v>2445</v>
      </c>
      <c r="K805" s="627"/>
      <c r="L805" s="629">
        <v>88.706642171348904</v>
      </c>
      <c r="M805" s="629">
        <v>1</v>
      </c>
      <c r="N805" s="630">
        <v>88.706642171348904</v>
      </c>
    </row>
    <row r="806" spans="1:14" ht="14.4" customHeight="1" x14ac:dyDescent="0.3">
      <c r="A806" s="625" t="s">
        <v>525</v>
      </c>
      <c r="B806" s="626" t="s">
        <v>527</v>
      </c>
      <c r="C806" s="627" t="s">
        <v>551</v>
      </c>
      <c r="D806" s="628" t="s">
        <v>552</v>
      </c>
      <c r="E806" s="627" t="s">
        <v>528</v>
      </c>
      <c r="F806" s="628" t="s">
        <v>529</v>
      </c>
      <c r="G806" s="627" t="s">
        <v>570</v>
      </c>
      <c r="H806" s="627" t="s">
        <v>2446</v>
      </c>
      <c r="I806" s="627" t="s">
        <v>2447</v>
      </c>
      <c r="J806" s="627" t="s">
        <v>2448</v>
      </c>
      <c r="K806" s="627" t="s">
        <v>2449</v>
      </c>
      <c r="L806" s="629">
        <v>53.79999999999999</v>
      </c>
      <c r="M806" s="629">
        <v>3</v>
      </c>
      <c r="N806" s="630">
        <v>161.39999999999998</v>
      </c>
    </row>
    <row r="807" spans="1:14" ht="14.4" customHeight="1" x14ac:dyDescent="0.3">
      <c r="A807" s="625" t="s">
        <v>525</v>
      </c>
      <c r="B807" s="626" t="s">
        <v>527</v>
      </c>
      <c r="C807" s="627" t="s">
        <v>551</v>
      </c>
      <c r="D807" s="628" t="s">
        <v>552</v>
      </c>
      <c r="E807" s="627" t="s">
        <v>528</v>
      </c>
      <c r="F807" s="628" t="s">
        <v>529</v>
      </c>
      <c r="G807" s="627" t="s">
        <v>570</v>
      </c>
      <c r="H807" s="627" t="s">
        <v>1706</v>
      </c>
      <c r="I807" s="627" t="s">
        <v>1707</v>
      </c>
      <c r="J807" s="627" t="s">
        <v>1708</v>
      </c>
      <c r="K807" s="627" t="s">
        <v>1709</v>
      </c>
      <c r="L807" s="629">
        <v>39.459146806665935</v>
      </c>
      <c r="M807" s="629">
        <v>630</v>
      </c>
      <c r="N807" s="630">
        <v>24859.26248819954</v>
      </c>
    </row>
    <row r="808" spans="1:14" ht="14.4" customHeight="1" x14ac:dyDescent="0.3">
      <c r="A808" s="625" t="s">
        <v>525</v>
      </c>
      <c r="B808" s="626" t="s">
        <v>527</v>
      </c>
      <c r="C808" s="627" t="s">
        <v>551</v>
      </c>
      <c r="D808" s="628" t="s">
        <v>552</v>
      </c>
      <c r="E808" s="627" t="s">
        <v>528</v>
      </c>
      <c r="F808" s="628" t="s">
        <v>529</v>
      </c>
      <c r="G808" s="627" t="s">
        <v>570</v>
      </c>
      <c r="H808" s="627" t="s">
        <v>2450</v>
      </c>
      <c r="I808" s="627" t="s">
        <v>2451</v>
      </c>
      <c r="J808" s="627" t="s">
        <v>1708</v>
      </c>
      <c r="K808" s="627" t="s">
        <v>2452</v>
      </c>
      <c r="L808" s="629">
        <v>32.641893578793812</v>
      </c>
      <c r="M808" s="629">
        <v>1476</v>
      </c>
      <c r="N808" s="630">
        <v>48179.434922299668</v>
      </c>
    </row>
    <row r="809" spans="1:14" ht="14.4" customHeight="1" x14ac:dyDescent="0.3">
      <c r="A809" s="625" t="s">
        <v>525</v>
      </c>
      <c r="B809" s="626" t="s">
        <v>527</v>
      </c>
      <c r="C809" s="627" t="s">
        <v>551</v>
      </c>
      <c r="D809" s="628" t="s">
        <v>552</v>
      </c>
      <c r="E809" s="627" t="s">
        <v>528</v>
      </c>
      <c r="F809" s="628" t="s">
        <v>529</v>
      </c>
      <c r="G809" s="627" t="s">
        <v>570</v>
      </c>
      <c r="H809" s="627" t="s">
        <v>2453</v>
      </c>
      <c r="I809" s="627" t="s">
        <v>748</v>
      </c>
      <c r="J809" s="627" t="s">
        <v>2454</v>
      </c>
      <c r="K809" s="627"/>
      <c r="L809" s="629">
        <v>105.57387437254275</v>
      </c>
      <c r="M809" s="629">
        <v>4</v>
      </c>
      <c r="N809" s="630">
        <v>422.29549749017099</v>
      </c>
    </row>
    <row r="810" spans="1:14" ht="14.4" customHeight="1" x14ac:dyDescent="0.3">
      <c r="A810" s="625" t="s">
        <v>525</v>
      </c>
      <c r="B810" s="626" t="s">
        <v>527</v>
      </c>
      <c r="C810" s="627" t="s">
        <v>551</v>
      </c>
      <c r="D810" s="628" t="s">
        <v>552</v>
      </c>
      <c r="E810" s="627" t="s">
        <v>528</v>
      </c>
      <c r="F810" s="628" t="s">
        <v>529</v>
      </c>
      <c r="G810" s="627" t="s">
        <v>570</v>
      </c>
      <c r="H810" s="627" t="s">
        <v>1007</v>
      </c>
      <c r="I810" s="627" t="s">
        <v>1008</v>
      </c>
      <c r="J810" s="627" t="s">
        <v>1009</v>
      </c>
      <c r="K810" s="627" t="s">
        <v>1010</v>
      </c>
      <c r="L810" s="629">
        <v>162.57219786763577</v>
      </c>
      <c r="M810" s="629">
        <v>845</v>
      </c>
      <c r="N810" s="630">
        <v>137373.50719815222</v>
      </c>
    </row>
    <row r="811" spans="1:14" ht="14.4" customHeight="1" x14ac:dyDescent="0.3">
      <c r="A811" s="625" t="s">
        <v>525</v>
      </c>
      <c r="B811" s="626" t="s">
        <v>527</v>
      </c>
      <c r="C811" s="627" t="s">
        <v>551</v>
      </c>
      <c r="D811" s="628" t="s">
        <v>552</v>
      </c>
      <c r="E811" s="627" t="s">
        <v>528</v>
      </c>
      <c r="F811" s="628" t="s">
        <v>529</v>
      </c>
      <c r="G811" s="627" t="s">
        <v>570</v>
      </c>
      <c r="H811" s="627" t="s">
        <v>1011</v>
      </c>
      <c r="I811" s="627" t="s">
        <v>1011</v>
      </c>
      <c r="J811" s="627" t="s">
        <v>869</v>
      </c>
      <c r="K811" s="627" t="s">
        <v>1012</v>
      </c>
      <c r="L811" s="629">
        <v>31.5</v>
      </c>
      <c r="M811" s="629">
        <v>2</v>
      </c>
      <c r="N811" s="630">
        <v>63</v>
      </c>
    </row>
    <row r="812" spans="1:14" ht="14.4" customHeight="1" x14ac:dyDescent="0.3">
      <c r="A812" s="625" t="s">
        <v>525</v>
      </c>
      <c r="B812" s="626" t="s">
        <v>527</v>
      </c>
      <c r="C812" s="627" t="s">
        <v>551</v>
      </c>
      <c r="D812" s="628" t="s">
        <v>552</v>
      </c>
      <c r="E812" s="627" t="s">
        <v>528</v>
      </c>
      <c r="F812" s="628" t="s">
        <v>529</v>
      </c>
      <c r="G812" s="627" t="s">
        <v>570</v>
      </c>
      <c r="H812" s="627" t="s">
        <v>1023</v>
      </c>
      <c r="I812" s="627" t="s">
        <v>1024</v>
      </c>
      <c r="J812" s="627" t="s">
        <v>1025</v>
      </c>
      <c r="K812" s="627" t="s">
        <v>1026</v>
      </c>
      <c r="L812" s="629">
        <v>47.312866120449193</v>
      </c>
      <c r="M812" s="629">
        <v>7</v>
      </c>
      <c r="N812" s="630">
        <v>331.19006284314435</v>
      </c>
    </row>
    <row r="813" spans="1:14" ht="14.4" customHeight="1" x14ac:dyDescent="0.3">
      <c r="A813" s="625" t="s">
        <v>525</v>
      </c>
      <c r="B813" s="626" t="s">
        <v>527</v>
      </c>
      <c r="C813" s="627" t="s">
        <v>551</v>
      </c>
      <c r="D813" s="628" t="s">
        <v>552</v>
      </c>
      <c r="E813" s="627" t="s">
        <v>528</v>
      </c>
      <c r="F813" s="628" t="s">
        <v>529</v>
      </c>
      <c r="G813" s="627" t="s">
        <v>570</v>
      </c>
      <c r="H813" s="627" t="s">
        <v>1027</v>
      </c>
      <c r="I813" s="627" t="s">
        <v>1028</v>
      </c>
      <c r="J813" s="627" t="s">
        <v>1029</v>
      </c>
      <c r="K813" s="627" t="s">
        <v>1030</v>
      </c>
      <c r="L813" s="629">
        <v>700.1200304217075</v>
      </c>
      <c r="M813" s="629">
        <v>4</v>
      </c>
      <c r="N813" s="630">
        <v>2800.48012168683</v>
      </c>
    </row>
    <row r="814" spans="1:14" ht="14.4" customHeight="1" x14ac:dyDescent="0.3">
      <c r="A814" s="625" t="s">
        <v>525</v>
      </c>
      <c r="B814" s="626" t="s">
        <v>527</v>
      </c>
      <c r="C814" s="627" t="s">
        <v>551</v>
      </c>
      <c r="D814" s="628" t="s">
        <v>552</v>
      </c>
      <c r="E814" s="627" t="s">
        <v>528</v>
      </c>
      <c r="F814" s="628" t="s">
        <v>529</v>
      </c>
      <c r="G814" s="627" t="s">
        <v>570</v>
      </c>
      <c r="H814" s="627" t="s">
        <v>1035</v>
      </c>
      <c r="I814" s="627" t="s">
        <v>1036</v>
      </c>
      <c r="J814" s="627" t="s">
        <v>1037</v>
      </c>
      <c r="K814" s="627" t="s">
        <v>1038</v>
      </c>
      <c r="L814" s="629">
        <v>149.47</v>
      </c>
      <c r="M814" s="629">
        <v>1</v>
      </c>
      <c r="N814" s="630">
        <v>149.47</v>
      </c>
    </row>
    <row r="815" spans="1:14" ht="14.4" customHeight="1" x14ac:dyDescent="0.3">
      <c r="A815" s="625" t="s">
        <v>525</v>
      </c>
      <c r="B815" s="626" t="s">
        <v>527</v>
      </c>
      <c r="C815" s="627" t="s">
        <v>551</v>
      </c>
      <c r="D815" s="628" t="s">
        <v>552</v>
      </c>
      <c r="E815" s="627" t="s">
        <v>528</v>
      </c>
      <c r="F815" s="628" t="s">
        <v>529</v>
      </c>
      <c r="G815" s="627" t="s">
        <v>570</v>
      </c>
      <c r="H815" s="627" t="s">
        <v>1714</v>
      </c>
      <c r="I815" s="627" t="s">
        <v>947</v>
      </c>
      <c r="J815" s="627" t="s">
        <v>1715</v>
      </c>
      <c r="K815" s="627" t="s">
        <v>1716</v>
      </c>
      <c r="L815" s="629">
        <v>52.4399456236074</v>
      </c>
      <c r="M815" s="629">
        <v>7</v>
      </c>
      <c r="N815" s="630">
        <v>367.0796193652518</v>
      </c>
    </row>
    <row r="816" spans="1:14" ht="14.4" customHeight="1" x14ac:dyDescent="0.3">
      <c r="A816" s="625" t="s">
        <v>525</v>
      </c>
      <c r="B816" s="626" t="s">
        <v>527</v>
      </c>
      <c r="C816" s="627" t="s">
        <v>551</v>
      </c>
      <c r="D816" s="628" t="s">
        <v>552</v>
      </c>
      <c r="E816" s="627" t="s">
        <v>528</v>
      </c>
      <c r="F816" s="628" t="s">
        <v>529</v>
      </c>
      <c r="G816" s="627" t="s">
        <v>570</v>
      </c>
      <c r="H816" s="627" t="s">
        <v>1720</v>
      </c>
      <c r="I816" s="627" t="s">
        <v>1721</v>
      </c>
      <c r="J816" s="627" t="s">
        <v>1722</v>
      </c>
      <c r="K816" s="627" t="s">
        <v>1723</v>
      </c>
      <c r="L816" s="629">
        <v>69.704999999999998</v>
      </c>
      <c r="M816" s="629">
        <v>4</v>
      </c>
      <c r="N816" s="630">
        <v>278.82</v>
      </c>
    </row>
    <row r="817" spans="1:14" ht="14.4" customHeight="1" x14ac:dyDescent="0.3">
      <c r="A817" s="625" t="s">
        <v>525</v>
      </c>
      <c r="B817" s="626" t="s">
        <v>527</v>
      </c>
      <c r="C817" s="627" t="s">
        <v>551</v>
      </c>
      <c r="D817" s="628" t="s">
        <v>552</v>
      </c>
      <c r="E817" s="627" t="s">
        <v>528</v>
      </c>
      <c r="F817" s="628" t="s">
        <v>529</v>
      </c>
      <c r="G817" s="627" t="s">
        <v>570</v>
      </c>
      <c r="H817" s="627" t="s">
        <v>1724</v>
      </c>
      <c r="I817" s="627" t="s">
        <v>1725</v>
      </c>
      <c r="J817" s="627" t="s">
        <v>1726</v>
      </c>
      <c r="K817" s="627" t="s">
        <v>1727</v>
      </c>
      <c r="L817" s="629">
        <v>33.429940551801202</v>
      </c>
      <c r="M817" s="629">
        <v>2</v>
      </c>
      <c r="N817" s="630">
        <v>66.859881103602405</v>
      </c>
    </row>
    <row r="818" spans="1:14" ht="14.4" customHeight="1" x14ac:dyDescent="0.3">
      <c r="A818" s="625" t="s">
        <v>525</v>
      </c>
      <c r="B818" s="626" t="s">
        <v>527</v>
      </c>
      <c r="C818" s="627" t="s">
        <v>551</v>
      </c>
      <c r="D818" s="628" t="s">
        <v>552</v>
      </c>
      <c r="E818" s="627" t="s">
        <v>528</v>
      </c>
      <c r="F818" s="628" t="s">
        <v>529</v>
      </c>
      <c r="G818" s="627" t="s">
        <v>570</v>
      </c>
      <c r="H818" s="627" t="s">
        <v>1732</v>
      </c>
      <c r="I818" s="627" t="s">
        <v>1733</v>
      </c>
      <c r="J818" s="627" t="s">
        <v>1734</v>
      </c>
      <c r="K818" s="627" t="s">
        <v>1735</v>
      </c>
      <c r="L818" s="629">
        <v>125.05</v>
      </c>
      <c r="M818" s="629">
        <v>6</v>
      </c>
      <c r="N818" s="630">
        <v>750.3</v>
      </c>
    </row>
    <row r="819" spans="1:14" ht="14.4" customHeight="1" x14ac:dyDescent="0.3">
      <c r="A819" s="625" t="s">
        <v>525</v>
      </c>
      <c r="B819" s="626" t="s">
        <v>527</v>
      </c>
      <c r="C819" s="627" t="s">
        <v>551</v>
      </c>
      <c r="D819" s="628" t="s">
        <v>552</v>
      </c>
      <c r="E819" s="627" t="s">
        <v>528</v>
      </c>
      <c r="F819" s="628" t="s">
        <v>529</v>
      </c>
      <c r="G819" s="627" t="s">
        <v>570</v>
      </c>
      <c r="H819" s="627" t="s">
        <v>2455</v>
      </c>
      <c r="I819" s="627" t="s">
        <v>2456</v>
      </c>
      <c r="J819" s="627" t="s">
        <v>2389</v>
      </c>
      <c r="K819" s="627" t="s">
        <v>2457</v>
      </c>
      <c r="L819" s="629">
        <v>98.074285714285708</v>
      </c>
      <c r="M819" s="629">
        <v>7</v>
      </c>
      <c r="N819" s="630">
        <v>686.52</v>
      </c>
    </row>
    <row r="820" spans="1:14" ht="14.4" customHeight="1" x14ac:dyDescent="0.3">
      <c r="A820" s="625" t="s">
        <v>525</v>
      </c>
      <c r="B820" s="626" t="s">
        <v>527</v>
      </c>
      <c r="C820" s="627" t="s">
        <v>551</v>
      </c>
      <c r="D820" s="628" t="s">
        <v>552</v>
      </c>
      <c r="E820" s="627" t="s">
        <v>528</v>
      </c>
      <c r="F820" s="628" t="s">
        <v>529</v>
      </c>
      <c r="G820" s="627" t="s">
        <v>570</v>
      </c>
      <c r="H820" s="627" t="s">
        <v>2458</v>
      </c>
      <c r="I820" s="627" t="s">
        <v>2459</v>
      </c>
      <c r="J820" s="627" t="s">
        <v>2460</v>
      </c>
      <c r="K820" s="627" t="s">
        <v>2461</v>
      </c>
      <c r="L820" s="629">
        <v>198.34</v>
      </c>
      <c r="M820" s="629">
        <v>1</v>
      </c>
      <c r="N820" s="630">
        <v>198.34</v>
      </c>
    </row>
    <row r="821" spans="1:14" ht="14.4" customHeight="1" x14ac:dyDescent="0.3">
      <c r="A821" s="625" t="s">
        <v>525</v>
      </c>
      <c r="B821" s="626" t="s">
        <v>527</v>
      </c>
      <c r="C821" s="627" t="s">
        <v>551</v>
      </c>
      <c r="D821" s="628" t="s">
        <v>552</v>
      </c>
      <c r="E821" s="627" t="s">
        <v>528</v>
      </c>
      <c r="F821" s="628" t="s">
        <v>529</v>
      </c>
      <c r="G821" s="627" t="s">
        <v>570</v>
      </c>
      <c r="H821" s="627" t="s">
        <v>2462</v>
      </c>
      <c r="I821" s="627" t="s">
        <v>2463</v>
      </c>
      <c r="J821" s="627" t="s">
        <v>2328</v>
      </c>
      <c r="K821" s="627" t="s">
        <v>2464</v>
      </c>
      <c r="L821" s="629">
        <v>104.08</v>
      </c>
      <c r="M821" s="629">
        <v>1</v>
      </c>
      <c r="N821" s="630">
        <v>104.08</v>
      </c>
    </row>
    <row r="822" spans="1:14" ht="14.4" customHeight="1" x14ac:dyDescent="0.3">
      <c r="A822" s="625" t="s">
        <v>525</v>
      </c>
      <c r="B822" s="626" t="s">
        <v>527</v>
      </c>
      <c r="C822" s="627" t="s">
        <v>551</v>
      </c>
      <c r="D822" s="628" t="s">
        <v>552</v>
      </c>
      <c r="E822" s="627" t="s">
        <v>528</v>
      </c>
      <c r="F822" s="628" t="s">
        <v>529</v>
      </c>
      <c r="G822" s="627" t="s">
        <v>570</v>
      </c>
      <c r="H822" s="627" t="s">
        <v>2465</v>
      </c>
      <c r="I822" s="627" t="s">
        <v>2466</v>
      </c>
      <c r="J822" s="627" t="s">
        <v>2467</v>
      </c>
      <c r="K822" s="627" t="s">
        <v>2468</v>
      </c>
      <c r="L822" s="629">
        <v>114.565</v>
      </c>
      <c r="M822" s="629">
        <v>1</v>
      </c>
      <c r="N822" s="630">
        <v>114.565</v>
      </c>
    </row>
    <row r="823" spans="1:14" ht="14.4" customHeight="1" x14ac:dyDescent="0.3">
      <c r="A823" s="625" t="s">
        <v>525</v>
      </c>
      <c r="B823" s="626" t="s">
        <v>527</v>
      </c>
      <c r="C823" s="627" t="s">
        <v>551</v>
      </c>
      <c r="D823" s="628" t="s">
        <v>552</v>
      </c>
      <c r="E823" s="627" t="s">
        <v>528</v>
      </c>
      <c r="F823" s="628" t="s">
        <v>529</v>
      </c>
      <c r="G823" s="627" t="s">
        <v>570</v>
      </c>
      <c r="H823" s="627" t="s">
        <v>2469</v>
      </c>
      <c r="I823" s="627" t="s">
        <v>2470</v>
      </c>
      <c r="J823" s="627" t="s">
        <v>2471</v>
      </c>
      <c r="K823" s="627" t="s">
        <v>2472</v>
      </c>
      <c r="L823" s="629">
        <v>997.21</v>
      </c>
      <c r="M823" s="629">
        <v>1</v>
      </c>
      <c r="N823" s="630">
        <v>997.21</v>
      </c>
    </row>
    <row r="824" spans="1:14" ht="14.4" customHeight="1" x14ac:dyDescent="0.3">
      <c r="A824" s="625" t="s">
        <v>525</v>
      </c>
      <c r="B824" s="626" t="s">
        <v>527</v>
      </c>
      <c r="C824" s="627" t="s">
        <v>551</v>
      </c>
      <c r="D824" s="628" t="s">
        <v>552</v>
      </c>
      <c r="E824" s="627" t="s">
        <v>528</v>
      </c>
      <c r="F824" s="628" t="s">
        <v>529</v>
      </c>
      <c r="G824" s="627" t="s">
        <v>570</v>
      </c>
      <c r="H824" s="627" t="s">
        <v>2473</v>
      </c>
      <c r="I824" s="627" t="s">
        <v>2473</v>
      </c>
      <c r="J824" s="627" t="s">
        <v>2474</v>
      </c>
      <c r="K824" s="627" t="s">
        <v>2475</v>
      </c>
      <c r="L824" s="629">
        <v>650.67999999999995</v>
      </c>
      <c r="M824" s="629">
        <v>2</v>
      </c>
      <c r="N824" s="630">
        <v>1301.3599999999999</v>
      </c>
    </row>
    <row r="825" spans="1:14" ht="14.4" customHeight="1" x14ac:dyDescent="0.3">
      <c r="A825" s="625" t="s">
        <v>525</v>
      </c>
      <c r="B825" s="626" t="s">
        <v>527</v>
      </c>
      <c r="C825" s="627" t="s">
        <v>551</v>
      </c>
      <c r="D825" s="628" t="s">
        <v>552</v>
      </c>
      <c r="E825" s="627" t="s">
        <v>528</v>
      </c>
      <c r="F825" s="628" t="s">
        <v>529</v>
      </c>
      <c r="G825" s="627" t="s">
        <v>570</v>
      </c>
      <c r="H825" s="627" t="s">
        <v>2476</v>
      </c>
      <c r="I825" s="627" t="s">
        <v>2477</v>
      </c>
      <c r="J825" s="627" t="s">
        <v>2478</v>
      </c>
      <c r="K825" s="627" t="s">
        <v>2479</v>
      </c>
      <c r="L825" s="629">
        <v>3548.5799999999995</v>
      </c>
      <c r="M825" s="629">
        <v>0.4</v>
      </c>
      <c r="N825" s="630">
        <v>1419.4319999999998</v>
      </c>
    </row>
    <row r="826" spans="1:14" ht="14.4" customHeight="1" x14ac:dyDescent="0.3">
      <c r="A826" s="625" t="s">
        <v>525</v>
      </c>
      <c r="B826" s="626" t="s">
        <v>527</v>
      </c>
      <c r="C826" s="627" t="s">
        <v>551</v>
      </c>
      <c r="D826" s="628" t="s">
        <v>552</v>
      </c>
      <c r="E826" s="627" t="s">
        <v>528</v>
      </c>
      <c r="F826" s="628" t="s">
        <v>529</v>
      </c>
      <c r="G826" s="627" t="s">
        <v>570</v>
      </c>
      <c r="H826" s="627" t="s">
        <v>2480</v>
      </c>
      <c r="I826" s="627" t="s">
        <v>2481</v>
      </c>
      <c r="J826" s="627" t="s">
        <v>2482</v>
      </c>
      <c r="K826" s="627" t="s">
        <v>1893</v>
      </c>
      <c r="L826" s="629">
        <v>71.38</v>
      </c>
      <c r="M826" s="629">
        <v>10</v>
      </c>
      <c r="N826" s="630">
        <v>713.8</v>
      </c>
    </row>
    <row r="827" spans="1:14" ht="14.4" customHeight="1" x14ac:dyDescent="0.3">
      <c r="A827" s="625" t="s">
        <v>525</v>
      </c>
      <c r="B827" s="626" t="s">
        <v>527</v>
      </c>
      <c r="C827" s="627" t="s">
        <v>551</v>
      </c>
      <c r="D827" s="628" t="s">
        <v>552</v>
      </c>
      <c r="E827" s="627" t="s">
        <v>528</v>
      </c>
      <c r="F827" s="628" t="s">
        <v>529</v>
      </c>
      <c r="G827" s="627" t="s">
        <v>570</v>
      </c>
      <c r="H827" s="627" t="s">
        <v>2483</v>
      </c>
      <c r="I827" s="627" t="s">
        <v>2484</v>
      </c>
      <c r="J827" s="627" t="s">
        <v>2485</v>
      </c>
      <c r="K827" s="627" t="s">
        <v>2486</v>
      </c>
      <c r="L827" s="629">
        <v>211.26027415371499</v>
      </c>
      <c r="M827" s="629">
        <v>1</v>
      </c>
      <c r="N827" s="630">
        <v>211.26027415371499</v>
      </c>
    </row>
    <row r="828" spans="1:14" ht="14.4" customHeight="1" x14ac:dyDescent="0.3">
      <c r="A828" s="625" t="s">
        <v>525</v>
      </c>
      <c r="B828" s="626" t="s">
        <v>527</v>
      </c>
      <c r="C828" s="627" t="s">
        <v>551</v>
      </c>
      <c r="D828" s="628" t="s">
        <v>552</v>
      </c>
      <c r="E828" s="627" t="s">
        <v>528</v>
      </c>
      <c r="F828" s="628" t="s">
        <v>529</v>
      </c>
      <c r="G828" s="627" t="s">
        <v>570</v>
      </c>
      <c r="H828" s="627" t="s">
        <v>2487</v>
      </c>
      <c r="I828" s="627" t="s">
        <v>2488</v>
      </c>
      <c r="J828" s="627" t="s">
        <v>2489</v>
      </c>
      <c r="K828" s="627" t="s">
        <v>2490</v>
      </c>
      <c r="L828" s="629">
        <v>92.819847208142093</v>
      </c>
      <c r="M828" s="629">
        <v>1</v>
      </c>
      <c r="N828" s="630">
        <v>92.819847208142093</v>
      </c>
    </row>
    <row r="829" spans="1:14" ht="14.4" customHeight="1" x14ac:dyDescent="0.3">
      <c r="A829" s="625" t="s">
        <v>525</v>
      </c>
      <c r="B829" s="626" t="s">
        <v>527</v>
      </c>
      <c r="C829" s="627" t="s">
        <v>551</v>
      </c>
      <c r="D829" s="628" t="s">
        <v>552</v>
      </c>
      <c r="E829" s="627" t="s">
        <v>528</v>
      </c>
      <c r="F829" s="628" t="s">
        <v>529</v>
      </c>
      <c r="G829" s="627" t="s">
        <v>570</v>
      </c>
      <c r="H829" s="627" t="s">
        <v>2491</v>
      </c>
      <c r="I829" s="627" t="s">
        <v>2492</v>
      </c>
      <c r="J829" s="627" t="s">
        <v>1708</v>
      </c>
      <c r="K829" s="627" t="s">
        <v>938</v>
      </c>
      <c r="L829" s="629">
        <v>41.420472279260778</v>
      </c>
      <c r="M829" s="629">
        <v>487</v>
      </c>
      <c r="N829" s="630">
        <v>20171.77</v>
      </c>
    </row>
    <row r="830" spans="1:14" ht="14.4" customHeight="1" x14ac:dyDescent="0.3">
      <c r="A830" s="625" t="s">
        <v>525</v>
      </c>
      <c r="B830" s="626" t="s">
        <v>527</v>
      </c>
      <c r="C830" s="627" t="s">
        <v>551</v>
      </c>
      <c r="D830" s="628" t="s">
        <v>552</v>
      </c>
      <c r="E830" s="627" t="s">
        <v>528</v>
      </c>
      <c r="F830" s="628" t="s">
        <v>529</v>
      </c>
      <c r="G830" s="627" t="s">
        <v>570</v>
      </c>
      <c r="H830" s="627" t="s">
        <v>2493</v>
      </c>
      <c r="I830" s="627" t="s">
        <v>2493</v>
      </c>
      <c r="J830" s="627" t="s">
        <v>2494</v>
      </c>
      <c r="K830" s="627" t="s">
        <v>2495</v>
      </c>
      <c r="L830" s="629">
        <v>300</v>
      </c>
      <c r="M830" s="629">
        <v>10</v>
      </c>
      <c r="N830" s="630">
        <v>3000</v>
      </c>
    </row>
    <row r="831" spans="1:14" ht="14.4" customHeight="1" x14ac:dyDescent="0.3">
      <c r="A831" s="625" t="s">
        <v>525</v>
      </c>
      <c r="B831" s="626" t="s">
        <v>527</v>
      </c>
      <c r="C831" s="627" t="s">
        <v>551</v>
      </c>
      <c r="D831" s="628" t="s">
        <v>552</v>
      </c>
      <c r="E831" s="627" t="s">
        <v>528</v>
      </c>
      <c r="F831" s="628" t="s">
        <v>529</v>
      </c>
      <c r="G831" s="627" t="s">
        <v>570</v>
      </c>
      <c r="H831" s="627" t="s">
        <v>2496</v>
      </c>
      <c r="I831" s="627" t="s">
        <v>2496</v>
      </c>
      <c r="J831" s="627" t="s">
        <v>2497</v>
      </c>
      <c r="K831" s="627" t="s">
        <v>2498</v>
      </c>
      <c r="L831" s="629">
        <v>533.94130434782608</v>
      </c>
      <c r="M831" s="629">
        <v>23</v>
      </c>
      <c r="N831" s="630">
        <v>12280.65</v>
      </c>
    </row>
    <row r="832" spans="1:14" ht="14.4" customHeight="1" x14ac:dyDescent="0.3">
      <c r="A832" s="625" t="s">
        <v>525</v>
      </c>
      <c r="B832" s="626" t="s">
        <v>527</v>
      </c>
      <c r="C832" s="627" t="s">
        <v>551</v>
      </c>
      <c r="D832" s="628" t="s">
        <v>552</v>
      </c>
      <c r="E832" s="627" t="s">
        <v>528</v>
      </c>
      <c r="F832" s="628" t="s">
        <v>529</v>
      </c>
      <c r="G832" s="627" t="s">
        <v>570</v>
      </c>
      <c r="H832" s="627" t="s">
        <v>2499</v>
      </c>
      <c r="I832" s="627" t="s">
        <v>2500</v>
      </c>
      <c r="J832" s="627" t="s">
        <v>2501</v>
      </c>
      <c r="K832" s="627" t="s">
        <v>2502</v>
      </c>
      <c r="L832" s="629">
        <v>672.26388552736319</v>
      </c>
      <c r="M832" s="629">
        <v>5</v>
      </c>
      <c r="N832" s="630">
        <v>3361.3194276368158</v>
      </c>
    </row>
    <row r="833" spans="1:14" ht="14.4" customHeight="1" x14ac:dyDescent="0.3">
      <c r="A833" s="625" t="s">
        <v>525</v>
      </c>
      <c r="B833" s="626" t="s">
        <v>527</v>
      </c>
      <c r="C833" s="627" t="s">
        <v>551</v>
      </c>
      <c r="D833" s="628" t="s">
        <v>552</v>
      </c>
      <c r="E833" s="627" t="s">
        <v>528</v>
      </c>
      <c r="F833" s="628" t="s">
        <v>529</v>
      </c>
      <c r="G833" s="627" t="s">
        <v>570</v>
      </c>
      <c r="H833" s="627" t="s">
        <v>2503</v>
      </c>
      <c r="I833" s="627" t="s">
        <v>2503</v>
      </c>
      <c r="J833" s="627" t="s">
        <v>2504</v>
      </c>
      <c r="K833" s="627" t="s">
        <v>2505</v>
      </c>
      <c r="L833" s="629">
        <v>710.00846588929096</v>
      </c>
      <c r="M833" s="629">
        <v>1</v>
      </c>
      <c r="N833" s="630">
        <v>710.00846588929096</v>
      </c>
    </row>
    <row r="834" spans="1:14" ht="14.4" customHeight="1" x14ac:dyDescent="0.3">
      <c r="A834" s="625" t="s">
        <v>525</v>
      </c>
      <c r="B834" s="626" t="s">
        <v>527</v>
      </c>
      <c r="C834" s="627" t="s">
        <v>551</v>
      </c>
      <c r="D834" s="628" t="s">
        <v>552</v>
      </c>
      <c r="E834" s="627" t="s">
        <v>528</v>
      </c>
      <c r="F834" s="628" t="s">
        <v>529</v>
      </c>
      <c r="G834" s="627" t="s">
        <v>570</v>
      </c>
      <c r="H834" s="627" t="s">
        <v>2506</v>
      </c>
      <c r="I834" s="627" t="s">
        <v>2507</v>
      </c>
      <c r="J834" s="627" t="s">
        <v>1015</v>
      </c>
      <c r="K834" s="627" t="s">
        <v>2508</v>
      </c>
      <c r="L834" s="629">
        <v>63.63</v>
      </c>
      <c r="M834" s="629">
        <v>1</v>
      </c>
      <c r="N834" s="630">
        <v>63.63</v>
      </c>
    </row>
    <row r="835" spans="1:14" ht="14.4" customHeight="1" x14ac:dyDescent="0.3">
      <c r="A835" s="625" t="s">
        <v>525</v>
      </c>
      <c r="B835" s="626" t="s">
        <v>527</v>
      </c>
      <c r="C835" s="627" t="s">
        <v>551</v>
      </c>
      <c r="D835" s="628" t="s">
        <v>552</v>
      </c>
      <c r="E835" s="627" t="s">
        <v>528</v>
      </c>
      <c r="F835" s="628" t="s">
        <v>529</v>
      </c>
      <c r="G835" s="627" t="s">
        <v>570</v>
      </c>
      <c r="H835" s="627" t="s">
        <v>2509</v>
      </c>
      <c r="I835" s="627" t="s">
        <v>2510</v>
      </c>
      <c r="J835" s="627" t="s">
        <v>2511</v>
      </c>
      <c r="K835" s="627" t="s">
        <v>2512</v>
      </c>
      <c r="L835" s="629">
        <v>153.769276993029</v>
      </c>
      <c r="M835" s="629">
        <v>1</v>
      </c>
      <c r="N835" s="630">
        <v>153.769276993029</v>
      </c>
    </row>
    <row r="836" spans="1:14" ht="14.4" customHeight="1" x14ac:dyDescent="0.3">
      <c r="A836" s="625" t="s">
        <v>525</v>
      </c>
      <c r="B836" s="626" t="s">
        <v>527</v>
      </c>
      <c r="C836" s="627" t="s">
        <v>551</v>
      </c>
      <c r="D836" s="628" t="s">
        <v>552</v>
      </c>
      <c r="E836" s="627" t="s">
        <v>528</v>
      </c>
      <c r="F836" s="628" t="s">
        <v>529</v>
      </c>
      <c r="G836" s="627" t="s">
        <v>570</v>
      </c>
      <c r="H836" s="627" t="s">
        <v>2513</v>
      </c>
      <c r="I836" s="627" t="s">
        <v>2514</v>
      </c>
      <c r="J836" s="627" t="s">
        <v>2515</v>
      </c>
      <c r="K836" s="627" t="s">
        <v>2516</v>
      </c>
      <c r="L836" s="629">
        <v>733.68</v>
      </c>
      <c r="M836" s="629">
        <v>6</v>
      </c>
      <c r="N836" s="630">
        <v>4402.08</v>
      </c>
    </row>
    <row r="837" spans="1:14" ht="14.4" customHeight="1" x14ac:dyDescent="0.3">
      <c r="A837" s="625" t="s">
        <v>525</v>
      </c>
      <c r="B837" s="626" t="s">
        <v>527</v>
      </c>
      <c r="C837" s="627" t="s">
        <v>551</v>
      </c>
      <c r="D837" s="628" t="s">
        <v>552</v>
      </c>
      <c r="E837" s="627" t="s">
        <v>528</v>
      </c>
      <c r="F837" s="628" t="s">
        <v>529</v>
      </c>
      <c r="G837" s="627" t="s">
        <v>570</v>
      </c>
      <c r="H837" s="627" t="s">
        <v>2517</v>
      </c>
      <c r="I837" s="627" t="s">
        <v>748</v>
      </c>
      <c r="J837" s="627" t="s">
        <v>2518</v>
      </c>
      <c r="K837" s="627"/>
      <c r="L837" s="629">
        <v>832.20089968244156</v>
      </c>
      <c r="M837" s="629">
        <v>12</v>
      </c>
      <c r="N837" s="630">
        <v>9986.4107961892987</v>
      </c>
    </row>
    <row r="838" spans="1:14" ht="14.4" customHeight="1" x14ac:dyDescent="0.3">
      <c r="A838" s="625" t="s">
        <v>525</v>
      </c>
      <c r="B838" s="626" t="s">
        <v>527</v>
      </c>
      <c r="C838" s="627" t="s">
        <v>551</v>
      </c>
      <c r="D838" s="628" t="s">
        <v>552</v>
      </c>
      <c r="E838" s="627" t="s">
        <v>528</v>
      </c>
      <c r="F838" s="628" t="s">
        <v>529</v>
      </c>
      <c r="G838" s="627" t="s">
        <v>570</v>
      </c>
      <c r="H838" s="627" t="s">
        <v>2519</v>
      </c>
      <c r="I838" s="627" t="s">
        <v>748</v>
      </c>
      <c r="J838" s="627" t="s">
        <v>2520</v>
      </c>
      <c r="K838" s="627" t="s">
        <v>2521</v>
      </c>
      <c r="L838" s="629">
        <v>421.08</v>
      </c>
      <c r="M838" s="629">
        <v>1</v>
      </c>
      <c r="N838" s="630">
        <v>421.08</v>
      </c>
    </row>
    <row r="839" spans="1:14" ht="14.4" customHeight="1" x14ac:dyDescent="0.3">
      <c r="A839" s="625" t="s">
        <v>525</v>
      </c>
      <c r="B839" s="626" t="s">
        <v>527</v>
      </c>
      <c r="C839" s="627" t="s">
        <v>551</v>
      </c>
      <c r="D839" s="628" t="s">
        <v>552</v>
      </c>
      <c r="E839" s="627" t="s">
        <v>528</v>
      </c>
      <c r="F839" s="628" t="s">
        <v>529</v>
      </c>
      <c r="G839" s="627" t="s">
        <v>570</v>
      </c>
      <c r="H839" s="627" t="s">
        <v>2522</v>
      </c>
      <c r="I839" s="627" t="s">
        <v>748</v>
      </c>
      <c r="J839" s="627" t="s">
        <v>2523</v>
      </c>
      <c r="K839" s="627"/>
      <c r="L839" s="629">
        <v>127.707750557689</v>
      </c>
      <c r="M839" s="629">
        <v>2</v>
      </c>
      <c r="N839" s="630">
        <v>255.41550111537799</v>
      </c>
    </row>
    <row r="840" spans="1:14" ht="14.4" customHeight="1" x14ac:dyDescent="0.3">
      <c r="A840" s="625" t="s">
        <v>525</v>
      </c>
      <c r="B840" s="626" t="s">
        <v>527</v>
      </c>
      <c r="C840" s="627" t="s">
        <v>551</v>
      </c>
      <c r="D840" s="628" t="s">
        <v>552</v>
      </c>
      <c r="E840" s="627" t="s">
        <v>528</v>
      </c>
      <c r="F840" s="628" t="s">
        <v>529</v>
      </c>
      <c r="G840" s="627" t="s">
        <v>570</v>
      </c>
      <c r="H840" s="627" t="s">
        <v>2524</v>
      </c>
      <c r="I840" s="627" t="s">
        <v>748</v>
      </c>
      <c r="J840" s="627" t="s">
        <v>2525</v>
      </c>
      <c r="K840" s="627" t="s">
        <v>2526</v>
      </c>
      <c r="L840" s="629">
        <v>998.25</v>
      </c>
      <c r="M840" s="629">
        <v>1</v>
      </c>
      <c r="N840" s="630">
        <v>998.25</v>
      </c>
    </row>
    <row r="841" spans="1:14" ht="14.4" customHeight="1" x14ac:dyDescent="0.3">
      <c r="A841" s="625" t="s">
        <v>525</v>
      </c>
      <c r="B841" s="626" t="s">
        <v>527</v>
      </c>
      <c r="C841" s="627" t="s">
        <v>551</v>
      </c>
      <c r="D841" s="628" t="s">
        <v>552</v>
      </c>
      <c r="E841" s="627" t="s">
        <v>528</v>
      </c>
      <c r="F841" s="628" t="s">
        <v>529</v>
      </c>
      <c r="G841" s="627" t="s">
        <v>570</v>
      </c>
      <c r="H841" s="627" t="s">
        <v>2527</v>
      </c>
      <c r="I841" s="627" t="s">
        <v>748</v>
      </c>
      <c r="J841" s="627" t="s">
        <v>2528</v>
      </c>
      <c r="K841" s="627"/>
      <c r="L841" s="629">
        <v>18.789982726096149</v>
      </c>
      <c r="M841" s="629">
        <v>6</v>
      </c>
      <c r="N841" s="630">
        <v>112.73989635657689</v>
      </c>
    </row>
    <row r="842" spans="1:14" ht="14.4" customHeight="1" x14ac:dyDescent="0.3">
      <c r="A842" s="625" t="s">
        <v>525</v>
      </c>
      <c r="B842" s="626" t="s">
        <v>527</v>
      </c>
      <c r="C842" s="627" t="s">
        <v>551</v>
      </c>
      <c r="D842" s="628" t="s">
        <v>552</v>
      </c>
      <c r="E842" s="627" t="s">
        <v>528</v>
      </c>
      <c r="F842" s="628" t="s">
        <v>529</v>
      </c>
      <c r="G842" s="627" t="s">
        <v>570</v>
      </c>
      <c r="H842" s="627" t="s">
        <v>2529</v>
      </c>
      <c r="I842" s="627" t="s">
        <v>748</v>
      </c>
      <c r="J842" s="627" t="s">
        <v>2530</v>
      </c>
      <c r="K842" s="627"/>
      <c r="L842" s="629">
        <v>21.13995803108757</v>
      </c>
      <c r="M842" s="629">
        <v>3</v>
      </c>
      <c r="N842" s="630">
        <v>63.419874093262706</v>
      </c>
    </row>
    <row r="843" spans="1:14" ht="14.4" customHeight="1" x14ac:dyDescent="0.3">
      <c r="A843" s="625" t="s">
        <v>525</v>
      </c>
      <c r="B843" s="626" t="s">
        <v>527</v>
      </c>
      <c r="C843" s="627" t="s">
        <v>551</v>
      </c>
      <c r="D843" s="628" t="s">
        <v>552</v>
      </c>
      <c r="E843" s="627" t="s">
        <v>528</v>
      </c>
      <c r="F843" s="628" t="s">
        <v>529</v>
      </c>
      <c r="G843" s="627" t="s">
        <v>570</v>
      </c>
      <c r="H843" s="627" t="s">
        <v>2531</v>
      </c>
      <c r="I843" s="627" t="s">
        <v>2532</v>
      </c>
      <c r="J843" s="627" t="s">
        <v>2533</v>
      </c>
      <c r="K843" s="627" t="s">
        <v>2534</v>
      </c>
      <c r="L843" s="629">
        <v>217.72666666666669</v>
      </c>
      <c r="M843" s="629">
        <v>3</v>
      </c>
      <c r="N843" s="630">
        <v>653.18000000000006</v>
      </c>
    </row>
    <row r="844" spans="1:14" ht="14.4" customHeight="1" x14ac:dyDescent="0.3">
      <c r="A844" s="625" t="s">
        <v>525</v>
      </c>
      <c r="B844" s="626" t="s">
        <v>527</v>
      </c>
      <c r="C844" s="627" t="s">
        <v>551</v>
      </c>
      <c r="D844" s="628" t="s">
        <v>552</v>
      </c>
      <c r="E844" s="627" t="s">
        <v>528</v>
      </c>
      <c r="F844" s="628" t="s">
        <v>529</v>
      </c>
      <c r="G844" s="627" t="s">
        <v>570</v>
      </c>
      <c r="H844" s="627" t="s">
        <v>2535</v>
      </c>
      <c r="I844" s="627" t="s">
        <v>748</v>
      </c>
      <c r="J844" s="627" t="s">
        <v>2536</v>
      </c>
      <c r="K844" s="627"/>
      <c r="L844" s="629">
        <v>8.08</v>
      </c>
      <c r="M844" s="629">
        <v>0.5</v>
      </c>
      <c r="N844" s="630">
        <v>4.04</v>
      </c>
    </row>
    <row r="845" spans="1:14" ht="14.4" customHeight="1" x14ac:dyDescent="0.3">
      <c r="A845" s="625" t="s">
        <v>525</v>
      </c>
      <c r="B845" s="626" t="s">
        <v>527</v>
      </c>
      <c r="C845" s="627" t="s">
        <v>551</v>
      </c>
      <c r="D845" s="628" t="s">
        <v>552</v>
      </c>
      <c r="E845" s="627" t="s">
        <v>528</v>
      </c>
      <c r="F845" s="628" t="s">
        <v>529</v>
      </c>
      <c r="G845" s="627" t="s">
        <v>570</v>
      </c>
      <c r="H845" s="627" t="s">
        <v>2537</v>
      </c>
      <c r="I845" s="627" t="s">
        <v>2538</v>
      </c>
      <c r="J845" s="627" t="s">
        <v>2539</v>
      </c>
      <c r="K845" s="627" t="s">
        <v>1893</v>
      </c>
      <c r="L845" s="629">
        <v>71.228810758645466</v>
      </c>
      <c r="M845" s="629">
        <v>145</v>
      </c>
      <c r="N845" s="630">
        <v>10328.177560003593</v>
      </c>
    </row>
    <row r="846" spans="1:14" ht="14.4" customHeight="1" x14ac:dyDescent="0.3">
      <c r="A846" s="625" t="s">
        <v>525</v>
      </c>
      <c r="B846" s="626" t="s">
        <v>527</v>
      </c>
      <c r="C846" s="627" t="s">
        <v>551</v>
      </c>
      <c r="D846" s="628" t="s">
        <v>552</v>
      </c>
      <c r="E846" s="627" t="s">
        <v>528</v>
      </c>
      <c r="F846" s="628" t="s">
        <v>529</v>
      </c>
      <c r="G846" s="627" t="s">
        <v>570</v>
      </c>
      <c r="H846" s="627" t="s">
        <v>2540</v>
      </c>
      <c r="I846" s="627" t="s">
        <v>748</v>
      </c>
      <c r="J846" s="627" t="s">
        <v>2541</v>
      </c>
      <c r="K846" s="627" t="s">
        <v>2542</v>
      </c>
      <c r="L846" s="629">
        <v>102.237985346332</v>
      </c>
      <c r="M846" s="629">
        <v>1</v>
      </c>
      <c r="N846" s="630">
        <v>102.237985346332</v>
      </c>
    </row>
    <row r="847" spans="1:14" ht="14.4" customHeight="1" x14ac:dyDescent="0.3">
      <c r="A847" s="625" t="s">
        <v>525</v>
      </c>
      <c r="B847" s="626" t="s">
        <v>527</v>
      </c>
      <c r="C847" s="627" t="s">
        <v>551</v>
      </c>
      <c r="D847" s="628" t="s">
        <v>552</v>
      </c>
      <c r="E847" s="627" t="s">
        <v>528</v>
      </c>
      <c r="F847" s="628" t="s">
        <v>529</v>
      </c>
      <c r="G847" s="627" t="s">
        <v>570</v>
      </c>
      <c r="H847" s="627" t="s">
        <v>2543</v>
      </c>
      <c r="I847" s="627" t="s">
        <v>748</v>
      </c>
      <c r="J847" s="627" t="s">
        <v>2544</v>
      </c>
      <c r="K847" s="627" t="s">
        <v>2545</v>
      </c>
      <c r="L847" s="629">
        <v>14.001124154474219</v>
      </c>
      <c r="M847" s="629">
        <v>2500</v>
      </c>
      <c r="N847" s="630">
        <v>35002.810386185549</v>
      </c>
    </row>
    <row r="848" spans="1:14" ht="14.4" customHeight="1" x14ac:dyDescent="0.3">
      <c r="A848" s="625" t="s">
        <v>525</v>
      </c>
      <c r="B848" s="626" t="s">
        <v>527</v>
      </c>
      <c r="C848" s="627" t="s">
        <v>551</v>
      </c>
      <c r="D848" s="628" t="s">
        <v>552</v>
      </c>
      <c r="E848" s="627" t="s">
        <v>528</v>
      </c>
      <c r="F848" s="628" t="s">
        <v>529</v>
      </c>
      <c r="G848" s="627" t="s">
        <v>570</v>
      </c>
      <c r="H848" s="627" t="s">
        <v>2546</v>
      </c>
      <c r="I848" s="627" t="s">
        <v>2547</v>
      </c>
      <c r="J848" s="627" t="s">
        <v>2548</v>
      </c>
      <c r="K848" s="627" t="s">
        <v>2549</v>
      </c>
      <c r="L848" s="629">
        <v>277.48333333333335</v>
      </c>
      <c r="M848" s="629">
        <v>9</v>
      </c>
      <c r="N848" s="630">
        <v>2497.3500000000004</v>
      </c>
    </row>
    <row r="849" spans="1:14" ht="14.4" customHeight="1" x14ac:dyDescent="0.3">
      <c r="A849" s="625" t="s">
        <v>525</v>
      </c>
      <c r="B849" s="626" t="s">
        <v>527</v>
      </c>
      <c r="C849" s="627" t="s">
        <v>551</v>
      </c>
      <c r="D849" s="628" t="s">
        <v>552</v>
      </c>
      <c r="E849" s="627" t="s">
        <v>528</v>
      </c>
      <c r="F849" s="628" t="s">
        <v>529</v>
      </c>
      <c r="G849" s="627" t="s">
        <v>570</v>
      </c>
      <c r="H849" s="627" t="s">
        <v>2550</v>
      </c>
      <c r="I849" s="627" t="s">
        <v>748</v>
      </c>
      <c r="J849" s="627" t="s">
        <v>2551</v>
      </c>
      <c r="K849" s="627"/>
      <c r="L849" s="629">
        <v>564.10200142303438</v>
      </c>
      <c r="M849" s="629">
        <v>20</v>
      </c>
      <c r="N849" s="630">
        <v>11282.040028460688</v>
      </c>
    </row>
    <row r="850" spans="1:14" ht="14.4" customHeight="1" x14ac:dyDescent="0.3">
      <c r="A850" s="625" t="s">
        <v>525</v>
      </c>
      <c r="B850" s="626" t="s">
        <v>527</v>
      </c>
      <c r="C850" s="627" t="s">
        <v>551</v>
      </c>
      <c r="D850" s="628" t="s">
        <v>552</v>
      </c>
      <c r="E850" s="627" t="s">
        <v>528</v>
      </c>
      <c r="F850" s="628" t="s">
        <v>529</v>
      </c>
      <c r="G850" s="627" t="s">
        <v>570</v>
      </c>
      <c r="H850" s="627" t="s">
        <v>2552</v>
      </c>
      <c r="I850" s="627" t="s">
        <v>748</v>
      </c>
      <c r="J850" s="627" t="s">
        <v>2553</v>
      </c>
      <c r="K850" s="627" t="s">
        <v>2554</v>
      </c>
      <c r="L850" s="629">
        <v>548.86821972172299</v>
      </c>
      <c r="M850" s="629">
        <v>1</v>
      </c>
      <c r="N850" s="630">
        <v>548.86821972172299</v>
      </c>
    </row>
    <row r="851" spans="1:14" ht="14.4" customHeight="1" x14ac:dyDescent="0.3">
      <c r="A851" s="625" t="s">
        <v>525</v>
      </c>
      <c r="B851" s="626" t="s">
        <v>527</v>
      </c>
      <c r="C851" s="627" t="s">
        <v>551</v>
      </c>
      <c r="D851" s="628" t="s">
        <v>552</v>
      </c>
      <c r="E851" s="627" t="s">
        <v>528</v>
      </c>
      <c r="F851" s="628" t="s">
        <v>529</v>
      </c>
      <c r="G851" s="627" t="s">
        <v>570</v>
      </c>
      <c r="H851" s="627" t="s">
        <v>2555</v>
      </c>
      <c r="I851" s="627" t="s">
        <v>748</v>
      </c>
      <c r="J851" s="627" t="s">
        <v>2556</v>
      </c>
      <c r="K851" s="627"/>
      <c r="L851" s="629">
        <v>114.630028914813</v>
      </c>
      <c r="M851" s="629">
        <v>2</v>
      </c>
      <c r="N851" s="630">
        <v>229.26005782962599</v>
      </c>
    </row>
    <row r="852" spans="1:14" ht="14.4" customHeight="1" x14ac:dyDescent="0.3">
      <c r="A852" s="625" t="s">
        <v>525</v>
      </c>
      <c r="B852" s="626" t="s">
        <v>527</v>
      </c>
      <c r="C852" s="627" t="s">
        <v>551</v>
      </c>
      <c r="D852" s="628" t="s">
        <v>552</v>
      </c>
      <c r="E852" s="627" t="s">
        <v>528</v>
      </c>
      <c r="F852" s="628" t="s">
        <v>529</v>
      </c>
      <c r="G852" s="627" t="s">
        <v>570</v>
      </c>
      <c r="H852" s="627" t="s">
        <v>2557</v>
      </c>
      <c r="I852" s="627" t="s">
        <v>2558</v>
      </c>
      <c r="J852" s="627" t="s">
        <v>2559</v>
      </c>
      <c r="K852" s="627" t="s">
        <v>938</v>
      </c>
      <c r="L852" s="629">
        <v>18.64</v>
      </c>
      <c r="M852" s="629">
        <v>5</v>
      </c>
      <c r="N852" s="630">
        <v>93.2</v>
      </c>
    </row>
    <row r="853" spans="1:14" ht="14.4" customHeight="1" x14ac:dyDescent="0.3">
      <c r="A853" s="625" t="s">
        <v>525</v>
      </c>
      <c r="B853" s="626" t="s">
        <v>527</v>
      </c>
      <c r="C853" s="627" t="s">
        <v>551</v>
      </c>
      <c r="D853" s="628" t="s">
        <v>552</v>
      </c>
      <c r="E853" s="627" t="s">
        <v>528</v>
      </c>
      <c r="F853" s="628" t="s">
        <v>529</v>
      </c>
      <c r="G853" s="627" t="s">
        <v>570</v>
      </c>
      <c r="H853" s="627" t="s">
        <v>2560</v>
      </c>
      <c r="I853" s="627" t="s">
        <v>2561</v>
      </c>
      <c r="J853" s="627" t="s">
        <v>2562</v>
      </c>
      <c r="K853" s="627" t="s">
        <v>2563</v>
      </c>
      <c r="L853" s="629">
        <v>19.399999999999999</v>
      </c>
      <c r="M853" s="629">
        <v>1</v>
      </c>
      <c r="N853" s="630">
        <v>19.399999999999999</v>
      </c>
    </row>
    <row r="854" spans="1:14" ht="14.4" customHeight="1" x14ac:dyDescent="0.3">
      <c r="A854" s="625" t="s">
        <v>525</v>
      </c>
      <c r="B854" s="626" t="s">
        <v>527</v>
      </c>
      <c r="C854" s="627" t="s">
        <v>551</v>
      </c>
      <c r="D854" s="628" t="s">
        <v>552</v>
      </c>
      <c r="E854" s="627" t="s">
        <v>528</v>
      </c>
      <c r="F854" s="628" t="s">
        <v>529</v>
      </c>
      <c r="G854" s="627" t="s">
        <v>570</v>
      </c>
      <c r="H854" s="627" t="s">
        <v>2564</v>
      </c>
      <c r="I854" s="627" t="s">
        <v>2565</v>
      </c>
      <c r="J854" s="627" t="s">
        <v>2566</v>
      </c>
      <c r="K854" s="627" t="s">
        <v>706</v>
      </c>
      <c r="L854" s="629">
        <v>74.849999999999994</v>
      </c>
      <c r="M854" s="629">
        <v>1</v>
      </c>
      <c r="N854" s="630">
        <v>74.849999999999994</v>
      </c>
    </row>
    <row r="855" spans="1:14" ht="14.4" customHeight="1" x14ac:dyDescent="0.3">
      <c r="A855" s="625" t="s">
        <v>525</v>
      </c>
      <c r="B855" s="626" t="s">
        <v>527</v>
      </c>
      <c r="C855" s="627" t="s">
        <v>551</v>
      </c>
      <c r="D855" s="628" t="s">
        <v>552</v>
      </c>
      <c r="E855" s="627" t="s">
        <v>528</v>
      </c>
      <c r="F855" s="628" t="s">
        <v>529</v>
      </c>
      <c r="G855" s="627" t="s">
        <v>570</v>
      </c>
      <c r="H855" s="627" t="s">
        <v>2567</v>
      </c>
      <c r="I855" s="627" t="s">
        <v>2567</v>
      </c>
      <c r="J855" s="627" t="s">
        <v>2568</v>
      </c>
      <c r="K855" s="627" t="s">
        <v>2170</v>
      </c>
      <c r="L855" s="629">
        <v>53.25</v>
      </c>
      <c r="M855" s="629">
        <v>4</v>
      </c>
      <c r="N855" s="630">
        <v>213</v>
      </c>
    </row>
    <row r="856" spans="1:14" ht="14.4" customHeight="1" x14ac:dyDescent="0.3">
      <c r="A856" s="625" t="s">
        <v>525</v>
      </c>
      <c r="B856" s="626" t="s">
        <v>527</v>
      </c>
      <c r="C856" s="627" t="s">
        <v>551</v>
      </c>
      <c r="D856" s="628" t="s">
        <v>552</v>
      </c>
      <c r="E856" s="627" t="s">
        <v>528</v>
      </c>
      <c r="F856" s="628" t="s">
        <v>529</v>
      </c>
      <c r="G856" s="627" t="s">
        <v>570</v>
      </c>
      <c r="H856" s="627" t="s">
        <v>2569</v>
      </c>
      <c r="I856" s="627" t="s">
        <v>2570</v>
      </c>
      <c r="J856" s="627" t="s">
        <v>2571</v>
      </c>
      <c r="K856" s="627" t="s">
        <v>1132</v>
      </c>
      <c r="L856" s="629">
        <v>143.13999999999999</v>
      </c>
      <c r="M856" s="629">
        <v>1</v>
      </c>
      <c r="N856" s="630">
        <v>143.13999999999999</v>
      </c>
    </row>
    <row r="857" spans="1:14" ht="14.4" customHeight="1" x14ac:dyDescent="0.3">
      <c r="A857" s="625" t="s">
        <v>525</v>
      </c>
      <c r="B857" s="626" t="s">
        <v>527</v>
      </c>
      <c r="C857" s="627" t="s">
        <v>551</v>
      </c>
      <c r="D857" s="628" t="s">
        <v>552</v>
      </c>
      <c r="E857" s="627" t="s">
        <v>528</v>
      </c>
      <c r="F857" s="628" t="s">
        <v>529</v>
      </c>
      <c r="G857" s="627" t="s">
        <v>570</v>
      </c>
      <c r="H857" s="627" t="s">
        <v>2572</v>
      </c>
      <c r="I857" s="627" t="s">
        <v>2573</v>
      </c>
      <c r="J857" s="627" t="s">
        <v>2574</v>
      </c>
      <c r="K857" s="627" t="s">
        <v>2575</v>
      </c>
      <c r="L857" s="629">
        <v>303.2</v>
      </c>
      <c r="M857" s="629">
        <v>1</v>
      </c>
      <c r="N857" s="630">
        <v>303.2</v>
      </c>
    </row>
    <row r="858" spans="1:14" ht="14.4" customHeight="1" x14ac:dyDescent="0.3">
      <c r="A858" s="625" t="s">
        <v>525</v>
      </c>
      <c r="B858" s="626" t="s">
        <v>527</v>
      </c>
      <c r="C858" s="627" t="s">
        <v>551</v>
      </c>
      <c r="D858" s="628" t="s">
        <v>552</v>
      </c>
      <c r="E858" s="627" t="s">
        <v>528</v>
      </c>
      <c r="F858" s="628" t="s">
        <v>529</v>
      </c>
      <c r="G858" s="627" t="s">
        <v>1053</v>
      </c>
      <c r="H858" s="627" t="s">
        <v>1054</v>
      </c>
      <c r="I858" s="627" t="s">
        <v>1054</v>
      </c>
      <c r="J858" s="627" t="s">
        <v>1055</v>
      </c>
      <c r="K858" s="627" t="s">
        <v>1056</v>
      </c>
      <c r="L858" s="629">
        <v>77.876434390573138</v>
      </c>
      <c r="M858" s="629">
        <v>3</v>
      </c>
      <c r="N858" s="630">
        <v>233.62930317171941</v>
      </c>
    </row>
    <row r="859" spans="1:14" ht="14.4" customHeight="1" x14ac:dyDescent="0.3">
      <c r="A859" s="625" t="s">
        <v>525</v>
      </c>
      <c r="B859" s="626" t="s">
        <v>527</v>
      </c>
      <c r="C859" s="627" t="s">
        <v>551</v>
      </c>
      <c r="D859" s="628" t="s">
        <v>552</v>
      </c>
      <c r="E859" s="627" t="s">
        <v>528</v>
      </c>
      <c r="F859" s="628" t="s">
        <v>529</v>
      </c>
      <c r="G859" s="627" t="s">
        <v>1053</v>
      </c>
      <c r="H859" s="627" t="s">
        <v>1057</v>
      </c>
      <c r="I859" s="627" t="s">
        <v>1058</v>
      </c>
      <c r="J859" s="627" t="s">
        <v>1059</v>
      </c>
      <c r="K859" s="627" t="s">
        <v>1060</v>
      </c>
      <c r="L859" s="629">
        <v>36.902000000000001</v>
      </c>
      <c r="M859" s="629">
        <v>25</v>
      </c>
      <c r="N859" s="630">
        <v>922.55</v>
      </c>
    </row>
    <row r="860" spans="1:14" ht="14.4" customHeight="1" x14ac:dyDescent="0.3">
      <c r="A860" s="625" t="s">
        <v>525</v>
      </c>
      <c r="B860" s="626" t="s">
        <v>527</v>
      </c>
      <c r="C860" s="627" t="s">
        <v>551</v>
      </c>
      <c r="D860" s="628" t="s">
        <v>552</v>
      </c>
      <c r="E860" s="627" t="s">
        <v>528</v>
      </c>
      <c r="F860" s="628" t="s">
        <v>529</v>
      </c>
      <c r="G860" s="627" t="s">
        <v>1053</v>
      </c>
      <c r="H860" s="627" t="s">
        <v>1061</v>
      </c>
      <c r="I860" s="627" t="s">
        <v>1062</v>
      </c>
      <c r="J860" s="627" t="s">
        <v>1063</v>
      </c>
      <c r="K860" s="627" t="s">
        <v>1064</v>
      </c>
      <c r="L860" s="629">
        <v>95.265158637803751</v>
      </c>
      <c r="M860" s="629">
        <v>2</v>
      </c>
      <c r="N860" s="630">
        <v>190.5303172756075</v>
      </c>
    </row>
    <row r="861" spans="1:14" ht="14.4" customHeight="1" x14ac:dyDescent="0.3">
      <c r="A861" s="625" t="s">
        <v>525</v>
      </c>
      <c r="B861" s="626" t="s">
        <v>527</v>
      </c>
      <c r="C861" s="627" t="s">
        <v>551</v>
      </c>
      <c r="D861" s="628" t="s">
        <v>552</v>
      </c>
      <c r="E861" s="627" t="s">
        <v>528</v>
      </c>
      <c r="F861" s="628" t="s">
        <v>529</v>
      </c>
      <c r="G861" s="627" t="s">
        <v>1053</v>
      </c>
      <c r="H861" s="627" t="s">
        <v>1065</v>
      </c>
      <c r="I861" s="627" t="s">
        <v>1066</v>
      </c>
      <c r="J861" s="627" t="s">
        <v>1067</v>
      </c>
      <c r="K861" s="627" t="s">
        <v>1068</v>
      </c>
      <c r="L861" s="629">
        <v>130.69273180213133</v>
      </c>
      <c r="M861" s="629">
        <v>36</v>
      </c>
      <c r="N861" s="630">
        <v>4704.9383448767276</v>
      </c>
    </row>
    <row r="862" spans="1:14" ht="14.4" customHeight="1" x14ac:dyDescent="0.3">
      <c r="A862" s="625" t="s">
        <v>525</v>
      </c>
      <c r="B862" s="626" t="s">
        <v>527</v>
      </c>
      <c r="C862" s="627" t="s">
        <v>551</v>
      </c>
      <c r="D862" s="628" t="s">
        <v>552</v>
      </c>
      <c r="E862" s="627" t="s">
        <v>528</v>
      </c>
      <c r="F862" s="628" t="s">
        <v>529</v>
      </c>
      <c r="G862" s="627" t="s">
        <v>1053</v>
      </c>
      <c r="H862" s="627" t="s">
        <v>2576</v>
      </c>
      <c r="I862" s="627" t="s">
        <v>2577</v>
      </c>
      <c r="J862" s="627" t="s">
        <v>2578</v>
      </c>
      <c r="K862" s="627" t="s">
        <v>2579</v>
      </c>
      <c r="L862" s="629">
        <v>47.37985987780413</v>
      </c>
      <c r="M862" s="629">
        <v>3</v>
      </c>
      <c r="N862" s="630">
        <v>142.13957963341238</v>
      </c>
    </row>
    <row r="863" spans="1:14" ht="14.4" customHeight="1" x14ac:dyDescent="0.3">
      <c r="A863" s="625" t="s">
        <v>525</v>
      </c>
      <c r="B863" s="626" t="s">
        <v>527</v>
      </c>
      <c r="C863" s="627" t="s">
        <v>551</v>
      </c>
      <c r="D863" s="628" t="s">
        <v>552</v>
      </c>
      <c r="E863" s="627" t="s">
        <v>528</v>
      </c>
      <c r="F863" s="628" t="s">
        <v>529</v>
      </c>
      <c r="G863" s="627" t="s">
        <v>1053</v>
      </c>
      <c r="H863" s="627" t="s">
        <v>2580</v>
      </c>
      <c r="I863" s="627" t="s">
        <v>2581</v>
      </c>
      <c r="J863" s="627" t="s">
        <v>2578</v>
      </c>
      <c r="K863" s="627" t="s">
        <v>2582</v>
      </c>
      <c r="L863" s="629">
        <v>94.474789816706249</v>
      </c>
      <c r="M863" s="629">
        <v>2</v>
      </c>
      <c r="N863" s="630">
        <v>188.9495796334125</v>
      </c>
    </row>
    <row r="864" spans="1:14" ht="14.4" customHeight="1" x14ac:dyDescent="0.3">
      <c r="A864" s="625" t="s">
        <v>525</v>
      </c>
      <c r="B864" s="626" t="s">
        <v>527</v>
      </c>
      <c r="C864" s="627" t="s">
        <v>551</v>
      </c>
      <c r="D864" s="628" t="s">
        <v>552</v>
      </c>
      <c r="E864" s="627" t="s">
        <v>528</v>
      </c>
      <c r="F864" s="628" t="s">
        <v>529</v>
      </c>
      <c r="G864" s="627" t="s">
        <v>1053</v>
      </c>
      <c r="H864" s="627" t="s">
        <v>1780</v>
      </c>
      <c r="I864" s="627" t="s">
        <v>1781</v>
      </c>
      <c r="J864" s="627" t="s">
        <v>1782</v>
      </c>
      <c r="K864" s="627" t="s">
        <v>1783</v>
      </c>
      <c r="L864" s="629">
        <v>123.29</v>
      </c>
      <c r="M864" s="629">
        <v>1</v>
      </c>
      <c r="N864" s="630">
        <v>123.29</v>
      </c>
    </row>
    <row r="865" spans="1:14" ht="14.4" customHeight="1" x14ac:dyDescent="0.3">
      <c r="A865" s="625" t="s">
        <v>525</v>
      </c>
      <c r="B865" s="626" t="s">
        <v>527</v>
      </c>
      <c r="C865" s="627" t="s">
        <v>551</v>
      </c>
      <c r="D865" s="628" t="s">
        <v>552</v>
      </c>
      <c r="E865" s="627" t="s">
        <v>528</v>
      </c>
      <c r="F865" s="628" t="s">
        <v>529</v>
      </c>
      <c r="G865" s="627" t="s">
        <v>1053</v>
      </c>
      <c r="H865" s="627" t="s">
        <v>1069</v>
      </c>
      <c r="I865" s="627" t="s">
        <v>1070</v>
      </c>
      <c r="J865" s="627" t="s">
        <v>1071</v>
      </c>
      <c r="K865" s="627" t="s">
        <v>1064</v>
      </c>
      <c r="L865" s="629">
        <v>100.49</v>
      </c>
      <c r="M865" s="629">
        <v>2</v>
      </c>
      <c r="N865" s="630">
        <v>200.98</v>
      </c>
    </row>
    <row r="866" spans="1:14" ht="14.4" customHeight="1" x14ac:dyDescent="0.3">
      <c r="A866" s="625" t="s">
        <v>525</v>
      </c>
      <c r="B866" s="626" t="s">
        <v>527</v>
      </c>
      <c r="C866" s="627" t="s">
        <v>551</v>
      </c>
      <c r="D866" s="628" t="s">
        <v>552</v>
      </c>
      <c r="E866" s="627" t="s">
        <v>528</v>
      </c>
      <c r="F866" s="628" t="s">
        <v>529</v>
      </c>
      <c r="G866" s="627" t="s">
        <v>1053</v>
      </c>
      <c r="H866" s="627" t="s">
        <v>2583</v>
      </c>
      <c r="I866" s="627" t="s">
        <v>2584</v>
      </c>
      <c r="J866" s="627" t="s">
        <v>2585</v>
      </c>
      <c r="K866" s="627" t="s">
        <v>2586</v>
      </c>
      <c r="L866" s="629">
        <v>110.200423997513</v>
      </c>
      <c r="M866" s="629">
        <v>1</v>
      </c>
      <c r="N866" s="630">
        <v>110.200423997513</v>
      </c>
    </row>
    <row r="867" spans="1:14" ht="14.4" customHeight="1" x14ac:dyDescent="0.3">
      <c r="A867" s="625" t="s">
        <v>525</v>
      </c>
      <c r="B867" s="626" t="s">
        <v>527</v>
      </c>
      <c r="C867" s="627" t="s">
        <v>551</v>
      </c>
      <c r="D867" s="628" t="s">
        <v>552</v>
      </c>
      <c r="E867" s="627" t="s">
        <v>528</v>
      </c>
      <c r="F867" s="628" t="s">
        <v>529</v>
      </c>
      <c r="G867" s="627" t="s">
        <v>1053</v>
      </c>
      <c r="H867" s="627" t="s">
        <v>2587</v>
      </c>
      <c r="I867" s="627" t="s">
        <v>2588</v>
      </c>
      <c r="J867" s="627" t="s">
        <v>2589</v>
      </c>
      <c r="K867" s="627" t="s">
        <v>2590</v>
      </c>
      <c r="L867" s="629">
        <v>378.76010367387448</v>
      </c>
      <c r="M867" s="629">
        <v>2</v>
      </c>
      <c r="N867" s="630">
        <v>757.52020734774896</v>
      </c>
    </row>
    <row r="868" spans="1:14" ht="14.4" customHeight="1" x14ac:dyDescent="0.3">
      <c r="A868" s="625" t="s">
        <v>525</v>
      </c>
      <c r="B868" s="626" t="s">
        <v>527</v>
      </c>
      <c r="C868" s="627" t="s">
        <v>551</v>
      </c>
      <c r="D868" s="628" t="s">
        <v>552</v>
      </c>
      <c r="E868" s="627" t="s">
        <v>528</v>
      </c>
      <c r="F868" s="628" t="s">
        <v>529</v>
      </c>
      <c r="G868" s="627" t="s">
        <v>1053</v>
      </c>
      <c r="H868" s="627" t="s">
        <v>1072</v>
      </c>
      <c r="I868" s="627" t="s">
        <v>1073</v>
      </c>
      <c r="J868" s="627" t="s">
        <v>1074</v>
      </c>
      <c r="K868" s="627" t="s">
        <v>767</v>
      </c>
      <c r="L868" s="629">
        <v>209.28</v>
      </c>
      <c r="M868" s="629">
        <v>1</v>
      </c>
      <c r="N868" s="630">
        <v>209.28</v>
      </c>
    </row>
    <row r="869" spans="1:14" ht="14.4" customHeight="1" x14ac:dyDescent="0.3">
      <c r="A869" s="625" t="s">
        <v>525</v>
      </c>
      <c r="B869" s="626" t="s">
        <v>527</v>
      </c>
      <c r="C869" s="627" t="s">
        <v>551</v>
      </c>
      <c r="D869" s="628" t="s">
        <v>552</v>
      </c>
      <c r="E869" s="627" t="s">
        <v>528</v>
      </c>
      <c r="F869" s="628" t="s">
        <v>529</v>
      </c>
      <c r="G869" s="627" t="s">
        <v>1053</v>
      </c>
      <c r="H869" s="627" t="s">
        <v>2591</v>
      </c>
      <c r="I869" s="627" t="s">
        <v>2592</v>
      </c>
      <c r="J869" s="627" t="s">
        <v>1170</v>
      </c>
      <c r="K869" s="627" t="s">
        <v>2593</v>
      </c>
      <c r="L869" s="629">
        <v>943.00285906660304</v>
      </c>
      <c r="M869" s="629">
        <v>1</v>
      </c>
      <c r="N869" s="630">
        <v>943.00285906660304</v>
      </c>
    </row>
    <row r="870" spans="1:14" ht="14.4" customHeight="1" x14ac:dyDescent="0.3">
      <c r="A870" s="625" t="s">
        <v>525</v>
      </c>
      <c r="B870" s="626" t="s">
        <v>527</v>
      </c>
      <c r="C870" s="627" t="s">
        <v>551</v>
      </c>
      <c r="D870" s="628" t="s">
        <v>552</v>
      </c>
      <c r="E870" s="627" t="s">
        <v>528</v>
      </c>
      <c r="F870" s="628" t="s">
        <v>529</v>
      </c>
      <c r="G870" s="627" t="s">
        <v>1053</v>
      </c>
      <c r="H870" s="627" t="s">
        <v>1079</v>
      </c>
      <c r="I870" s="627" t="s">
        <v>1080</v>
      </c>
      <c r="J870" s="627" t="s">
        <v>1081</v>
      </c>
      <c r="K870" s="627" t="s">
        <v>1082</v>
      </c>
      <c r="L870" s="629">
        <v>61.469865776747696</v>
      </c>
      <c r="M870" s="629">
        <v>2</v>
      </c>
      <c r="N870" s="630">
        <v>122.93973155349539</v>
      </c>
    </row>
    <row r="871" spans="1:14" ht="14.4" customHeight="1" x14ac:dyDescent="0.3">
      <c r="A871" s="625" t="s">
        <v>525</v>
      </c>
      <c r="B871" s="626" t="s">
        <v>527</v>
      </c>
      <c r="C871" s="627" t="s">
        <v>551</v>
      </c>
      <c r="D871" s="628" t="s">
        <v>552</v>
      </c>
      <c r="E871" s="627" t="s">
        <v>528</v>
      </c>
      <c r="F871" s="628" t="s">
        <v>529</v>
      </c>
      <c r="G871" s="627" t="s">
        <v>1053</v>
      </c>
      <c r="H871" s="627" t="s">
        <v>1802</v>
      </c>
      <c r="I871" s="627" t="s">
        <v>1803</v>
      </c>
      <c r="J871" s="627" t="s">
        <v>1804</v>
      </c>
      <c r="K871" s="627" t="s">
        <v>838</v>
      </c>
      <c r="L871" s="629">
        <v>45.549785748873703</v>
      </c>
      <c r="M871" s="629">
        <v>2</v>
      </c>
      <c r="N871" s="630">
        <v>91.099571497747405</v>
      </c>
    </row>
    <row r="872" spans="1:14" ht="14.4" customHeight="1" x14ac:dyDescent="0.3">
      <c r="A872" s="625" t="s">
        <v>525</v>
      </c>
      <c r="B872" s="626" t="s">
        <v>527</v>
      </c>
      <c r="C872" s="627" t="s">
        <v>551</v>
      </c>
      <c r="D872" s="628" t="s">
        <v>552</v>
      </c>
      <c r="E872" s="627" t="s">
        <v>528</v>
      </c>
      <c r="F872" s="628" t="s">
        <v>529</v>
      </c>
      <c r="G872" s="627" t="s">
        <v>1053</v>
      </c>
      <c r="H872" s="627" t="s">
        <v>1095</v>
      </c>
      <c r="I872" s="627" t="s">
        <v>1096</v>
      </c>
      <c r="J872" s="627" t="s">
        <v>1097</v>
      </c>
      <c r="K872" s="627" t="s">
        <v>1098</v>
      </c>
      <c r="L872" s="629">
        <v>79.830001619827328</v>
      </c>
      <c r="M872" s="629">
        <v>4</v>
      </c>
      <c r="N872" s="630">
        <v>319.32000647930931</v>
      </c>
    </row>
    <row r="873" spans="1:14" ht="14.4" customHeight="1" x14ac:dyDescent="0.3">
      <c r="A873" s="625" t="s">
        <v>525</v>
      </c>
      <c r="B873" s="626" t="s">
        <v>527</v>
      </c>
      <c r="C873" s="627" t="s">
        <v>551</v>
      </c>
      <c r="D873" s="628" t="s">
        <v>552</v>
      </c>
      <c r="E873" s="627" t="s">
        <v>528</v>
      </c>
      <c r="F873" s="628" t="s">
        <v>529</v>
      </c>
      <c r="G873" s="627" t="s">
        <v>1053</v>
      </c>
      <c r="H873" s="627" t="s">
        <v>1099</v>
      </c>
      <c r="I873" s="627" t="s">
        <v>1100</v>
      </c>
      <c r="J873" s="627" t="s">
        <v>1101</v>
      </c>
      <c r="K873" s="627" t="s">
        <v>1102</v>
      </c>
      <c r="L873" s="629">
        <v>3449.998067907155</v>
      </c>
      <c r="M873" s="629">
        <v>16</v>
      </c>
      <c r="N873" s="630">
        <v>55199.96908651448</v>
      </c>
    </row>
    <row r="874" spans="1:14" ht="14.4" customHeight="1" x14ac:dyDescent="0.3">
      <c r="A874" s="625" t="s">
        <v>525</v>
      </c>
      <c r="B874" s="626" t="s">
        <v>527</v>
      </c>
      <c r="C874" s="627" t="s">
        <v>551</v>
      </c>
      <c r="D874" s="628" t="s">
        <v>552</v>
      </c>
      <c r="E874" s="627" t="s">
        <v>528</v>
      </c>
      <c r="F874" s="628" t="s">
        <v>529</v>
      </c>
      <c r="G874" s="627" t="s">
        <v>1053</v>
      </c>
      <c r="H874" s="627" t="s">
        <v>1809</v>
      </c>
      <c r="I874" s="627" t="s">
        <v>1810</v>
      </c>
      <c r="J874" s="627" t="s">
        <v>1811</v>
      </c>
      <c r="K874" s="627" t="s">
        <v>1812</v>
      </c>
      <c r="L874" s="629">
        <v>76.229892288460249</v>
      </c>
      <c r="M874" s="629">
        <v>2</v>
      </c>
      <c r="N874" s="630">
        <v>152.4597845769205</v>
      </c>
    </row>
    <row r="875" spans="1:14" ht="14.4" customHeight="1" x14ac:dyDescent="0.3">
      <c r="A875" s="625" t="s">
        <v>525</v>
      </c>
      <c r="B875" s="626" t="s">
        <v>527</v>
      </c>
      <c r="C875" s="627" t="s">
        <v>551</v>
      </c>
      <c r="D875" s="628" t="s">
        <v>552</v>
      </c>
      <c r="E875" s="627" t="s">
        <v>528</v>
      </c>
      <c r="F875" s="628" t="s">
        <v>529</v>
      </c>
      <c r="G875" s="627" t="s">
        <v>1053</v>
      </c>
      <c r="H875" s="627" t="s">
        <v>1813</v>
      </c>
      <c r="I875" s="627" t="s">
        <v>1814</v>
      </c>
      <c r="J875" s="627" t="s">
        <v>1815</v>
      </c>
      <c r="K875" s="627" t="s">
        <v>1816</v>
      </c>
      <c r="L875" s="629">
        <v>77.671304919596977</v>
      </c>
      <c r="M875" s="629">
        <v>11</v>
      </c>
      <c r="N875" s="630">
        <v>854.38435411556679</v>
      </c>
    </row>
    <row r="876" spans="1:14" ht="14.4" customHeight="1" x14ac:dyDescent="0.3">
      <c r="A876" s="625" t="s">
        <v>525</v>
      </c>
      <c r="B876" s="626" t="s">
        <v>527</v>
      </c>
      <c r="C876" s="627" t="s">
        <v>551</v>
      </c>
      <c r="D876" s="628" t="s">
        <v>552</v>
      </c>
      <c r="E876" s="627" t="s">
        <v>528</v>
      </c>
      <c r="F876" s="628" t="s">
        <v>529</v>
      </c>
      <c r="G876" s="627" t="s">
        <v>1053</v>
      </c>
      <c r="H876" s="627" t="s">
        <v>2594</v>
      </c>
      <c r="I876" s="627" t="s">
        <v>2595</v>
      </c>
      <c r="J876" s="627" t="s">
        <v>2596</v>
      </c>
      <c r="K876" s="627" t="s">
        <v>2597</v>
      </c>
      <c r="L876" s="629">
        <v>143.59998427219099</v>
      </c>
      <c r="M876" s="629">
        <v>1</v>
      </c>
      <c r="N876" s="630">
        <v>143.59998427219099</v>
      </c>
    </row>
    <row r="877" spans="1:14" ht="14.4" customHeight="1" x14ac:dyDescent="0.3">
      <c r="A877" s="625" t="s">
        <v>525</v>
      </c>
      <c r="B877" s="626" t="s">
        <v>527</v>
      </c>
      <c r="C877" s="627" t="s">
        <v>551</v>
      </c>
      <c r="D877" s="628" t="s">
        <v>552</v>
      </c>
      <c r="E877" s="627" t="s">
        <v>528</v>
      </c>
      <c r="F877" s="628" t="s">
        <v>529</v>
      </c>
      <c r="G877" s="627" t="s">
        <v>1053</v>
      </c>
      <c r="H877" s="627" t="s">
        <v>2598</v>
      </c>
      <c r="I877" s="627" t="s">
        <v>2599</v>
      </c>
      <c r="J877" s="627" t="s">
        <v>2600</v>
      </c>
      <c r="K877" s="627" t="s">
        <v>2601</v>
      </c>
      <c r="L877" s="629">
        <v>85.551129851767271</v>
      </c>
      <c r="M877" s="629">
        <v>43</v>
      </c>
      <c r="N877" s="630">
        <v>3678.6985836259928</v>
      </c>
    </row>
    <row r="878" spans="1:14" ht="14.4" customHeight="1" x14ac:dyDescent="0.3">
      <c r="A878" s="625" t="s">
        <v>525</v>
      </c>
      <c r="B878" s="626" t="s">
        <v>527</v>
      </c>
      <c r="C878" s="627" t="s">
        <v>551</v>
      </c>
      <c r="D878" s="628" t="s">
        <v>552</v>
      </c>
      <c r="E878" s="627" t="s">
        <v>528</v>
      </c>
      <c r="F878" s="628" t="s">
        <v>529</v>
      </c>
      <c r="G878" s="627" t="s">
        <v>1053</v>
      </c>
      <c r="H878" s="627" t="s">
        <v>1103</v>
      </c>
      <c r="I878" s="627" t="s">
        <v>1104</v>
      </c>
      <c r="J878" s="627" t="s">
        <v>1105</v>
      </c>
      <c r="K878" s="627" t="s">
        <v>1106</v>
      </c>
      <c r="L878" s="629">
        <v>99.41</v>
      </c>
      <c r="M878" s="629">
        <v>1</v>
      </c>
      <c r="N878" s="630">
        <v>99.41</v>
      </c>
    </row>
    <row r="879" spans="1:14" ht="14.4" customHeight="1" x14ac:dyDescent="0.3">
      <c r="A879" s="625" t="s">
        <v>525</v>
      </c>
      <c r="B879" s="626" t="s">
        <v>527</v>
      </c>
      <c r="C879" s="627" t="s">
        <v>551</v>
      </c>
      <c r="D879" s="628" t="s">
        <v>552</v>
      </c>
      <c r="E879" s="627" t="s">
        <v>528</v>
      </c>
      <c r="F879" s="628" t="s">
        <v>529</v>
      </c>
      <c r="G879" s="627" t="s">
        <v>1053</v>
      </c>
      <c r="H879" s="627" t="s">
        <v>2602</v>
      </c>
      <c r="I879" s="627" t="s">
        <v>2603</v>
      </c>
      <c r="J879" s="627" t="s">
        <v>2604</v>
      </c>
      <c r="K879" s="627" t="s">
        <v>2605</v>
      </c>
      <c r="L879" s="629">
        <v>167.45232767442172</v>
      </c>
      <c r="M879" s="629">
        <v>156</v>
      </c>
      <c r="N879" s="630">
        <v>26122.563117209789</v>
      </c>
    </row>
    <row r="880" spans="1:14" ht="14.4" customHeight="1" x14ac:dyDescent="0.3">
      <c r="A880" s="625" t="s">
        <v>525</v>
      </c>
      <c r="B880" s="626" t="s">
        <v>527</v>
      </c>
      <c r="C880" s="627" t="s">
        <v>551</v>
      </c>
      <c r="D880" s="628" t="s">
        <v>552</v>
      </c>
      <c r="E880" s="627" t="s">
        <v>528</v>
      </c>
      <c r="F880" s="628" t="s">
        <v>529</v>
      </c>
      <c r="G880" s="627" t="s">
        <v>1053</v>
      </c>
      <c r="H880" s="627" t="s">
        <v>1827</v>
      </c>
      <c r="I880" s="627" t="s">
        <v>1828</v>
      </c>
      <c r="J880" s="627" t="s">
        <v>1128</v>
      </c>
      <c r="K880" s="627" t="s">
        <v>1829</v>
      </c>
      <c r="L880" s="629">
        <v>43.150225414555301</v>
      </c>
      <c r="M880" s="629">
        <v>2</v>
      </c>
      <c r="N880" s="630">
        <v>86.300450829110602</v>
      </c>
    </row>
    <row r="881" spans="1:14" ht="14.4" customHeight="1" x14ac:dyDescent="0.3">
      <c r="A881" s="625" t="s">
        <v>525</v>
      </c>
      <c r="B881" s="626" t="s">
        <v>527</v>
      </c>
      <c r="C881" s="627" t="s">
        <v>551</v>
      </c>
      <c r="D881" s="628" t="s">
        <v>552</v>
      </c>
      <c r="E881" s="627" t="s">
        <v>528</v>
      </c>
      <c r="F881" s="628" t="s">
        <v>529</v>
      </c>
      <c r="G881" s="627" t="s">
        <v>1053</v>
      </c>
      <c r="H881" s="627" t="s">
        <v>1830</v>
      </c>
      <c r="I881" s="627" t="s">
        <v>1831</v>
      </c>
      <c r="J881" s="627" t="s">
        <v>1832</v>
      </c>
      <c r="K881" s="627" t="s">
        <v>1833</v>
      </c>
      <c r="L881" s="629">
        <v>179.42250698286</v>
      </c>
      <c r="M881" s="629">
        <v>1</v>
      </c>
      <c r="N881" s="630">
        <v>179.42250698286</v>
      </c>
    </row>
    <row r="882" spans="1:14" ht="14.4" customHeight="1" x14ac:dyDescent="0.3">
      <c r="A882" s="625" t="s">
        <v>525</v>
      </c>
      <c r="B882" s="626" t="s">
        <v>527</v>
      </c>
      <c r="C882" s="627" t="s">
        <v>551</v>
      </c>
      <c r="D882" s="628" t="s">
        <v>552</v>
      </c>
      <c r="E882" s="627" t="s">
        <v>528</v>
      </c>
      <c r="F882" s="628" t="s">
        <v>529</v>
      </c>
      <c r="G882" s="627" t="s">
        <v>1053</v>
      </c>
      <c r="H882" s="627" t="s">
        <v>1126</v>
      </c>
      <c r="I882" s="627" t="s">
        <v>1127</v>
      </c>
      <c r="J882" s="627" t="s">
        <v>1128</v>
      </c>
      <c r="K882" s="627" t="s">
        <v>718</v>
      </c>
      <c r="L882" s="629">
        <v>88.02</v>
      </c>
      <c r="M882" s="629">
        <v>1</v>
      </c>
      <c r="N882" s="630">
        <v>88.02</v>
      </c>
    </row>
    <row r="883" spans="1:14" ht="14.4" customHeight="1" x14ac:dyDescent="0.3">
      <c r="A883" s="625" t="s">
        <v>525</v>
      </c>
      <c r="B883" s="626" t="s">
        <v>527</v>
      </c>
      <c r="C883" s="627" t="s">
        <v>551</v>
      </c>
      <c r="D883" s="628" t="s">
        <v>552</v>
      </c>
      <c r="E883" s="627" t="s">
        <v>528</v>
      </c>
      <c r="F883" s="628" t="s">
        <v>529</v>
      </c>
      <c r="G883" s="627" t="s">
        <v>1053</v>
      </c>
      <c r="H883" s="627" t="s">
        <v>2606</v>
      </c>
      <c r="I883" s="627" t="s">
        <v>2607</v>
      </c>
      <c r="J883" s="627" t="s">
        <v>2608</v>
      </c>
      <c r="K883" s="627" t="s">
        <v>1436</v>
      </c>
      <c r="L883" s="629">
        <v>83.08</v>
      </c>
      <c r="M883" s="629">
        <v>1</v>
      </c>
      <c r="N883" s="630">
        <v>83.08</v>
      </c>
    </row>
    <row r="884" spans="1:14" ht="14.4" customHeight="1" x14ac:dyDescent="0.3">
      <c r="A884" s="625" t="s">
        <v>525</v>
      </c>
      <c r="B884" s="626" t="s">
        <v>527</v>
      </c>
      <c r="C884" s="627" t="s">
        <v>551</v>
      </c>
      <c r="D884" s="628" t="s">
        <v>552</v>
      </c>
      <c r="E884" s="627" t="s">
        <v>528</v>
      </c>
      <c r="F884" s="628" t="s">
        <v>529</v>
      </c>
      <c r="G884" s="627" t="s">
        <v>1053</v>
      </c>
      <c r="H884" s="627" t="s">
        <v>1834</v>
      </c>
      <c r="I884" s="627" t="s">
        <v>1835</v>
      </c>
      <c r="J884" s="627" t="s">
        <v>1836</v>
      </c>
      <c r="K884" s="627" t="s">
        <v>1766</v>
      </c>
      <c r="L884" s="629">
        <v>71.810016739836172</v>
      </c>
      <c r="M884" s="629">
        <v>3</v>
      </c>
      <c r="N884" s="630">
        <v>215.4300502195085</v>
      </c>
    </row>
    <row r="885" spans="1:14" ht="14.4" customHeight="1" x14ac:dyDescent="0.3">
      <c r="A885" s="625" t="s">
        <v>525</v>
      </c>
      <c r="B885" s="626" t="s">
        <v>527</v>
      </c>
      <c r="C885" s="627" t="s">
        <v>551</v>
      </c>
      <c r="D885" s="628" t="s">
        <v>552</v>
      </c>
      <c r="E885" s="627" t="s">
        <v>528</v>
      </c>
      <c r="F885" s="628" t="s">
        <v>529</v>
      </c>
      <c r="G885" s="627" t="s">
        <v>1053</v>
      </c>
      <c r="H885" s="627" t="s">
        <v>2609</v>
      </c>
      <c r="I885" s="627" t="s">
        <v>2610</v>
      </c>
      <c r="J885" s="627" t="s">
        <v>2578</v>
      </c>
      <c r="K885" s="627" t="s">
        <v>2611</v>
      </c>
      <c r="L885" s="629">
        <v>135.13045143684232</v>
      </c>
      <c r="M885" s="629">
        <v>52</v>
      </c>
      <c r="N885" s="630">
        <v>7026.7834747158013</v>
      </c>
    </row>
    <row r="886" spans="1:14" ht="14.4" customHeight="1" x14ac:dyDescent="0.3">
      <c r="A886" s="625" t="s">
        <v>525</v>
      </c>
      <c r="B886" s="626" t="s">
        <v>527</v>
      </c>
      <c r="C886" s="627" t="s">
        <v>551</v>
      </c>
      <c r="D886" s="628" t="s">
        <v>552</v>
      </c>
      <c r="E886" s="627" t="s">
        <v>528</v>
      </c>
      <c r="F886" s="628" t="s">
        <v>529</v>
      </c>
      <c r="G886" s="627" t="s">
        <v>1053</v>
      </c>
      <c r="H886" s="627" t="s">
        <v>2612</v>
      </c>
      <c r="I886" s="627" t="s">
        <v>2613</v>
      </c>
      <c r="J886" s="627" t="s">
        <v>2614</v>
      </c>
      <c r="K886" s="627" t="s">
        <v>763</v>
      </c>
      <c r="L886" s="629">
        <v>265.26964959047098</v>
      </c>
      <c r="M886" s="629">
        <v>1</v>
      </c>
      <c r="N886" s="630">
        <v>265.26964959047098</v>
      </c>
    </row>
    <row r="887" spans="1:14" ht="14.4" customHeight="1" x14ac:dyDescent="0.3">
      <c r="A887" s="625" t="s">
        <v>525</v>
      </c>
      <c r="B887" s="626" t="s">
        <v>527</v>
      </c>
      <c r="C887" s="627" t="s">
        <v>551</v>
      </c>
      <c r="D887" s="628" t="s">
        <v>552</v>
      </c>
      <c r="E887" s="627" t="s">
        <v>528</v>
      </c>
      <c r="F887" s="628" t="s">
        <v>529</v>
      </c>
      <c r="G887" s="627" t="s">
        <v>1053</v>
      </c>
      <c r="H887" s="627" t="s">
        <v>1133</v>
      </c>
      <c r="I887" s="627" t="s">
        <v>1134</v>
      </c>
      <c r="J887" s="627" t="s">
        <v>1135</v>
      </c>
      <c r="K887" s="627" t="s">
        <v>1136</v>
      </c>
      <c r="L887" s="629">
        <v>23.92</v>
      </c>
      <c r="M887" s="629">
        <v>1</v>
      </c>
      <c r="N887" s="630">
        <v>23.92</v>
      </c>
    </row>
    <row r="888" spans="1:14" ht="14.4" customHeight="1" x14ac:dyDescent="0.3">
      <c r="A888" s="625" t="s">
        <v>525</v>
      </c>
      <c r="B888" s="626" t="s">
        <v>527</v>
      </c>
      <c r="C888" s="627" t="s">
        <v>551</v>
      </c>
      <c r="D888" s="628" t="s">
        <v>552</v>
      </c>
      <c r="E888" s="627" t="s">
        <v>528</v>
      </c>
      <c r="F888" s="628" t="s">
        <v>529</v>
      </c>
      <c r="G888" s="627" t="s">
        <v>1053</v>
      </c>
      <c r="H888" s="627" t="s">
        <v>2615</v>
      </c>
      <c r="I888" s="627" t="s">
        <v>2616</v>
      </c>
      <c r="J888" s="627" t="s">
        <v>2617</v>
      </c>
      <c r="K888" s="627" t="s">
        <v>2618</v>
      </c>
      <c r="L888" s="629">
        <v>150.83000000000001</v>
      </c>
      <c r="M888" s="629">
        <v>1</v>
      </c>
      <c r="N888" s="630">
        <v>150.83000000000001</v>
      </c>
    </row>
    <row r="889" spans="1:14" ht="14.4" customHeight="1" x14ac:dyDescent="0.3">
      <c r="A889" s="625" t="s">
        <v>525</v>
      </c>
      <c r="B889" s="626" t="s">
        <v>527</v>
      </c>
      <c r="C889" s="627" t="s">
        <v>551</v>
      </c>
      <c r="D889" s="628" t="s">
        <v>552</v>
      </c>
      <c r="E889" s="627" t="s">
        <v>528</v>
      </c>
      <c r="F889" s="628" t="s">
        <v>529</v>
      </c>
      <c r="G889" s="627" t="s">
        <v>1053</v>
      </c>
      <c r="H889" s="627" t="s">
        <v>2619</v>
      </c>
      <c r="I889" s="627" t="s">
        <v>2620</v>
      </c>
      <c r="J889" s="627" t="s">
        <v>2617</v>
      </c>
      <c r="K889" s="627" t="s">
        <v>998</v>
      </c>
      <c r="L889" s="629">
        <v>49.38</v>
      </c>
      <c r="M889" s="629">
        <v>1</v>
      </c>
      <c r="N889" s="630">
        <v>49.38</v>
      </c>
    </row>
    <row r="890" spans="1:14" ht="14.4" customHeight="1" x14ac:dyDescent="0.3">
      <c r="A890" s="625" t="s">
        <v>525</v>
      </c>
      <c r="B890" s="626" t="s">
        <v>527</v>
      </c>
      <c r="C890" s="627" t="s">
        <v>551</v>
      </c>
      <c r="D890" s="628" t="s">
        <v>552</v>
      </c>
      <c r="E890" s="627" t="s">
        <v>528</v>
      </c>
      <c r="F890" s="628" t="s">
        <v>529</v>
      </c>
      <c r="G890" s="627" t="s">
        <v>1053</v>
      </c>
      <c r="H890" s="627" t="s">
        <v>2621</v>
      </c>
      <c r="I890" s="627" t="s">
        <v>2622</v>
      </c>
      <c r="J890" s="627" t="s">
        <v>1839</v>
      </c>
      <c r="K890" s="627" t="s">
        <v>2623</v>
      </c>
      <c r="L890" s="629">
        <v>218.5</v>
      </c>
      <c r="M890" s="629">
        <v>1</v>
      </c>
      <c r="N890" s="630">
        <v>218.5</v>
      </c>
    </row>
    <row r="891" spans="1:14" ht="14.4" customHeight="1" x14ac:dyDescent="0.3">
      <c r="A891" s="625" t="s">
        <v>525</v>
      </c>
      <c r="B891" s="626" t="s">
        <v>527</v>
      </c>
      <c r="C891" s="627" t="s">
        <v>551</v>
      </c>
      <c r="D891" s="628" t="s">
        <v>552</v>
      </c>
      <c r="E891" s="627" t="s">
        <v>528</v>
      </c>
      <c r="F891" s="628" t="s">
        <v>529</v>
      </c>
      <c r="G891" s="627" t="s">
        <v>1053</v>
      </c>
      <c r="H891" s="627" t="s">
        <v>1837</v>
      </c>
      <c r="I891" s="627" t="s">
        <v>1838</v>
      </c>
      <c r="J891" s="627" t="s">
        <v>1839</v>
      </c>
      <c r="K891" s="627" t="s">
        <v>1064</v>
      </c>
      <c r="L891" s="629">
        <v>64.540051235244434</v>
      </c>
      <c r="M891" s="629">
        <v>6</v>
      </c>
      <c r="N891" s="630">
        <v>387.24030741146663</v>
      </c>
    </row>
    <row r="892" spans="1:14" ht="14.4" customHeight="1" x14ac:dyDescent="0.3">
      <c r="A892" s="625" t="s">
        <v>525</v>
      </c>
      <c r="B892" s="626" t="s">
        <v>527</v>
      </c>
      <c r="C892" s="627" t="s">
        <v>551</v>
      </c>
      <c r="D892" s="628" t="s">
        <v>552</v>
      </c>
      <c r="E892" s="627" t="s">
        <v>528</v>
      </c>
      <c r="F892" s="628" t="s">
        <v>529</v>
      </c>
      <c r="G892" s="627" t="s">
        <v>1053</v>
      </c>
      <c r="H892" s="627" t="s">
        <v>1840</v>
      </c>
      <c r="I892" s="627" t="s">
        <v>1841</v>
      </c>
      <c r="J892" s="627" t="s">
        <v>1842</v>
      </c>
      <c r="K892" s="627" t="s">
        <v>1843</v>
      </c>
      <c r="L892" s="629">
        <v>315.0204469411475</v>
      </c>
      <c r="M892" s="629">
        <v>2</v>
      </c>
      <c r="N892" s="630">
        <v>630.04089388229499</v>
      </c>
    </row>
    <row r="893" spans="1:14" ht="14.4" customHeight="1" x14ac:dyDescent="0.3">
      <c r="A893" s="625" t="s">
        <v>525</v>
      </c>
      <c r="B893" s="626" t="s">
        <v>527</v>
      </c>
      <c r="C893" s="627" t="s">
        <v>551</v>
      </c>
      <c r="D893" s="628" t="s">
        <v>552</v>
      </c>
      <c r="E893" s="627" t="s">
        <v>528</v>
      </c>
      <c r="F893" s="628" t="s">
        <v>529</v>
      </c>
      <c r="G893" s="627" t="s">
        <v>1053</v>
      </c>
      <c r="H893" s="627" t="s">
        <v>1137</v>
      </c>
      <c r="I893" s="627" t="s">
        <v>1138</v>
      </c>
      <c r="J893" s="627" t="s">
        <v>1067</v>
      </c>
      <c r="K893" s="627" t="s">
        <v>1139</v>
      </c>
      <c r="L893" s="629">
        <v>72.342000000000013</v>
      </c>
      <c r="M893" s="629">
        <v>5</v>
      </c>
      <c r="N893" s="630">
        <v>361.71000000000004</v>
      </c>
    </row>
    <row r="894" spans="1:14" ht="14.4" customHeight="1" x14ac:dyDescent="0.3">
      <c r="A894" s="625" t="s">
        <v>525</v>
      </c>
      <c r="B894" s="626" t="s">
        <v>527</v>
      </c>
      <c r="C894" s="627" t="s">
        <v>551</v>
      </c>
      <c r="D894" s="628" t="s">
        <v>552</v>
      </c>
      <c r="E894" s="627" t="s">
        <v>528</v>
      </c>
      <c r="F894" s="628" t="s">
        <v>529</v>
      </c>
      <c r="G894" s="627" t="s">
        <v>1053</v>
      </c>
      <c r="H894" s="627" t="s">
        <v>1848</v>
      </c>
      <c r="I894" s="627" t="s">
        <v>1849</v>
      </c>
      <c r="J894" s="627" t="s">
        <v>1850</v>
      </c>
      <c r="K894" s="627" t="s">
        <v>1851</v>
      </c>
      <c r="L894" s="629">
        <v>121.4</v>
      </c>
      <c r="M894" s="629">
        <v>1</v>
      </c>
      <c r="N894" s="630">
        <v>121.4</v>
      </c>
    </row>
    <row r="895" spans="1:14" ht="14.4" customHeight="1" x14ac:dyDescent="0.3">
      <c r="A895" s="625" t="s">
        <v>525</v>
      </c>
      <c r="B895" s="626" t="s">
        <v>527</v>
      </c>
      <c r="C895" s="627" t="s">
        <v>551</v>
      </c>
      <c r="D895" s="628" t="s">
        <v>552</v>
      </c>
      <c r="E895" s="627" t="s">
        <v>528</v>
      </c>
      <c r="F895" s="628" t="s">
        <v>529</v>
      </c>
      <c r="G895" s="627" t="s">
        <v>1053</v>
      </c>
      <c r="H895" s="627" t="s">
        <v>2624</v>
      </c>
      <c r="I895" s="627" t="s">
        <v>2625</v>
      </c>
      <c r="J895" s="627" t="s">
        <v>2626</v>
      </c>
      <c r="K895" s="627" t="s">
        <v>2627</v>
      </c>
      <c r="L895" s="629">
        <v>473.39999999999992</v>
      </c>
      <c r="M895" s="629">
        <v>3</v>
      </c>
      <c r="N895" s="630">
        <v>1420.1999999999998</v>
      </c>
    </row>
    <row r="896" spans="1:14" ht="14.4" customHeight="1" x14ac:dyDescent="0.3">
      <c r="A896" s="625" t="s">
        <v>525</v>
      </c>
      <c r="B896" s="626" t="s">
        <v>527</v>
      </c>
      <c r="C896" s="627" t="s">
        <v>551</v>
      </c>
      <c r="D896" s="628" t="s">
        <v>552</v>
      </c>
      <c r="E896" s="627" t="s">
        <v>528</v>
      </c>
      <c r="F896" s="628" t="s">
        <v>529</v>
      </c>
      <c r="G896" s="627" t="s">
        <v>1053</v>
      </c>
      <c r="H896" s="627" t="s">
        <v>1852</v>
      </c>
      <c r="I896" s="627" t="s">
        <v>1853</v>
      </c>
      <c r="J896" s="627" t="s">
        <v>1854</v>
      </c>
      <c r="K896" s="627" t="s">
        <v>1855</v>
      </c>
      <c r="L896" s="629">
        <v>249.6</v>
      </c>
      <c r="M896" s="629">
        <v>1</v>
      </c>
      <c r="N896" s="630">
        <v>249.6</v>
      </c>
    </row>
    <row r="897" spans="1:14" ht="14.4" customHeight="1" x14ac:dyDescent="0.3">
      <c r="A897" s="625" t="s">
        <v>525</v>
      </c>
      <c r="B897" s="626" t="s">
        <v>527</v>
      </c>
      <c r="C897" s="627" t="s">
        <v>551</v>
      </c>
      <c r="D897" s="628" t="s">
        <v>552</v>
      </c>
      <c r="E897" s="627" t="s">
        <v>528</v>
      </c>
      <c r="F897" s="628" t="s">
        <v>529</v>
      </c>
      <c r="G897" s="627" t="s">
        <v>1053</v>
      </c>
      <c r="H897" s="627" t="s">
        <v>1148</v>
      </c>
      <c r="I897" s="627" t="s">
        <v>1149</v>
      </c>
      <c r="J897" s="627" t="s">
        <v>1150</v>
      </c>
      <c r="K897" s="627" t="s">
        <v>1151</v>
      </c>
      <c r="L897" s="629">
        <v>79.959981288703716</v>
      </c>
      <c r="M897" s="629">
        <v>4</v>
      </c>
      <c r="N897" s="630">
        <v>319.83992515481486</v>
      </c>
    </row>
    <row r="898" spans="1:14" ht="14.4" customHeight="1" x14ac:dyDescent="0.3">
      <c r="A898" s="625" t="s">
        <v>525</v>
      </c>
      <c r="B898" s="626" t="s">
        <v>527</v>
      </c>
      <c r="C898" s="627" t="s">
        <v>551</v>
      </c>
      <c r="D898" s="628" t="s">
        <v>552</v>
      </c>
      <c r="E898" s="627" t="s">
        <v>528</v>
      </c>
      <c r="F898" s="628" t="s">
        <v>529</v>
      </c>
      <c r="G898" s="627" t="s">
        <v>1053</v>
      </c>
      <c r="H898" s="627" t="s">
        <v>1152</v>
      </c>
      <c r="I898" s="627" t="s">
        <v>1153</v>
      </c>
      <c r="J898" s="627" t="s">
        <v>1154</v>
      </c>
      <c r="K898" s="627" t="s">
        <v>1155</v>
      </c>
      <c r="L898" s="629">
        <v>71.030424410563896</v>
      </c>
      <c r="M898" s="629">
        <v>936</v>
      </c>
      <c r="N898" s="630">
        <v>66484.477248287803</v>
      </c>
    </row>
    <row r="899" spans="1:14" ht="14.4" customHeight="1" x14ac:dyDescent="0.3">
      <c r="A899" s="625" t="s">
        <v>525</v>
      </c>
      <c r="B899" s="626" t="s">
        <v>527</v>
      </c>
      <c r="C899" s="627" t="s">
        <v>551</v>
      </c>
      <c r="D899" s="628" t="s">
        <v>552</v>
      </c>
      <c r="E899" s="627" t="s">
        <v>528</v>
      </c>
      <c r="F899" s="628" t="s">
        <v>529</v>
      </c>
      <c r="G899" s="627" t="s">
        <v>1053</v>
      </c>
      <c r="H899" s="627" t="s">
        <v>2628</v>
      </c>
      <c r="I899" s="627" t="s">
        <v>2629</v>
      </c>
      <c r="J899" s="627" t="s">
        <v>2630</v>
      </c>
      <c r="K899" s="627" t="s">
        <v>2631</v>
      </c>
      <c r="L899" s="629">
        <v>18.89</v>
      </c>
      <c r="M899" s="629">
        <v>1</v>
      </c>
      <c r="N899" s="630">
        <v>18.89</v>
      </c>
    </row>
    <row r="900" spans="1:14" ht="14.4" customHeight="1" x14ac:dyDescent="0.3">
      <c r="A900" s="625" t="s">
        <v>525</v>
      </c>
      <c r="B900" s="626" t="s">
        <v>527</v>
      </c>
      <c r="C900" s="627" t="s">
        <v>551</v>
      </c>
      <c r="D900" s="628" t="s">
        <v>552</v>
      </c>
      <c r="E900" s="627" t="s">
        <v>528</v>
      </c>
      <c r="F900" s="628" t="s">
        <v>529</v>
      </c>
      <c r="G900" s="627" t="s">
        <v>1053</v>
      </c>
      <c r="H900" s="627" t="s">
        <v>1156</v>
      </c>
      <c r="I900" s="627" t="s">
        <v>1157</v>
      </c>
      <c r="J900" s="627" t="s">
        <v>1158</v>
      </c>
      <c r="K900" s="627" t="s">
        <v>1159</v>
      </c>
      <c r="L900" s="629">
        <v>102.89</v>
      </c>
      <c r="M900" s="629">
        <v>1</v>
      </c>
      <c r="N900" s="630">
        <v>102.89</v>
      </c>
    </row>
    <row r="901" spans="1:14" ht="14.4" customHeight="1" x14ac:dyDescent="0.3">
      <c r="A901" s="625" t="s">
        <v>525</v>
      </c>
      <c r="B901" s="626" t="s">
        <v>527</v>
      </c>
      <c r="C901" s="627" t="s">
        <v>551</v>
      </c>
      <c r="D901" s="628" t="s">
        <v>552</v>
      </c>
      <c r="E901" s="627" t="s">
        <v>528</v>
      </c>
      <c r="F901" s="628" t="s">
        <v>529</v>
      </c>
      <c r="G901" s="627" t="s">
        <v>1053</v>
      </c>
      <c r="H901" s="627" t="s">
        <v>2632</v>
      </c>
      <c r="I901" s="627" t="s">
        <v>2633</v>
      </c>
      <c r="J901" s="627" t="s">
        <v>2634</v>
      </c>
      <c r="K901" s="627" t="s">
        <v>2635</v>
      </c>
      <c r="L901" s="629">
        <v>945.37</v>
      </c>
      <c r="M901" s="629">
        <v>1</v>
      </c>
      <c r="N901" s="630">
        <v>945.37</v>
      </c>
    </row>
    <row r="902" spans="1:14" ht="14.4" customHeight="1" x14ac:dyDescent="0.3">
      <c r="A902" s="625" t="s">
        <v>525</v>
      </c>
      <c r="B902" s="626" t="s">
        <v>527</v>
      </c>
      <c r="C902" s="627" t="s">
        <v>551</v>
      </c>
      <c r="D902" s="628" t="s">
        <v>552</v>
      </c>
      <c r="E902" s="627" t="s">
        <v>528</v>
      </c>
      <c r="F902" s="628" t="s">
        <v>529</v>
      </c>
      <c r="G902" s="627" t="s">
        <v>1053</v>
      </c>
      <c r="H902" s="627" t="s">
        <v>2636</v>
      </c>
      <c r="I902" s="627" t="s">
        <v>2637</v>
      </c>
      <c r="J902" s="627" t="s">
        <v>2638</v>
      </c>
      <c r="K902" s="627" t="s">
        <v>2639</v>
      </c>
      <c r="L902" s="629">
        <v>389.22143221361273</v>
      </c>
      <c r="M902" s="629">
        <v>59</v>
      </c>
      <c r="N902" s="630">
        <v>22964.064500603152</v>
      </c>
    </row>
    <row r="903" spans="1:14" ht="14.4" customHeight="1" x14ac:dyDescent="0.3">
      <c r="A903" s="625" t="s">
        <v>525</v>
      </c>
      <c r="B903" s="626" t="s">
        <v>527</v>
      </c>
      <c r="C903" s="627" t="s">
        <v>551</v>
      </c>
      <c r="D903" s="628" t="s">
        <v>552</v>
      </c>
      <c r="E903" s="627" t="s">
        <v>528</v>
      </c>
      <c r="F903" s="628" t="s">
        <v>529</v>
      </c>
      <c r="G903" s="627" t="s">
        <v>1053</v>
      </c>
      <c r="H903" s="627" t="s">
        <v>2640</v>
      </c>
      <c r="I903" s="627" t="s">
        <v>2641</v>
      </c>
      <c r="J903" s="627" t="s">
        <v>2642</v>
      </c>
      <c r="K903" s="627" t="s">
        <v>2643</v>
      </c>
      <c r="L903" s="629">
        <v>224.89643082318545</v>
      </c>
      <c r="M903" s="629">
        <v>70</v>
      </c>
      <c r="N903" s="630">
        <v>15742.750157622982</v>
      </c>
    </row>
    <row r="904" spans="1:14" ht="14.4" customHeight="1" x14ac:dyDescent="0.3">
      <c r="A904" s="625" t="s">
        <v>525</v>
      </c>
      <c r="B904" s="626" t="s">
        <v>527</v>
      </c>
      <c r="C904" s="627" t="s">
        <v>551</v>
      </c>
      <c r="D904" s="628" t="s">
        <v>552</v>
      </c>
      <c r="E904" s="627" t="s">
        <v>528</v>
      </c>
      <c r="F904" s="628" t="s">
        <v>529</v>
      </c>
      <c r="G904" s="627" t="s">
        <v>1053</v>
      </c>
      <c r="H904" s="627" t="s">
        <v>2644</v>
      </c>
      <c r="I904" s="627" t="s">
        <v>2645</v>
      </c>
      <c r="J904" s="627" t="s">
        <v>2642</v>
      </c>
      <c r="K904" s="627" t="s">
        <v>2646</v>
      </c>
      <c r="L904" s="629">
        <v>1022.39725231879</v>
      </c>
      <c r="M904" s="629">
        <v>3</v>
      </c>
      <c r="N904" s="630">
        <v>3067.1917569563702</v>
      </c>
    </row>
    <row r="905" spans="1:14" ht="14.4" customHeight="1" x14ac:dyDescent="0.3">
      <c r="A905" s="625" t="s">
        <v>525</v>
      </c>
      <c r="B905" s="626" t="s">
        <v>527</v>
      </c>
      <c r="C905" s="627" t="s">
        <v>551</v>
      </c>
      <c r="D905" s="628" t="s">
        <v>552</v>
      </c>
      <c r="E905" s="627" t="s">
        <v>528</v>
      </c>
      <c r="F905" s="628" t="s">
        <v>529</v>
      </c>
      <c r="G905" s="627" t="s">
        <v>1053</v>
      </c>
      <c r="H905" s="627" t="s">
        <v>2647</v>
      </c>
      <c r="I905" s="627" t="s">
        <v>2648</v>
      </c>
      <c r="J905" s="627" t="s">
        <v>2642</v>
      </c>
      <c r="K905" s="627" t="s">
        <v>2649</v>
      </c>
      <c r="L905" s="629">
        <v>995.20861142573563</v>
      </c>
      <c r="M905" s="629">
        <v>68</v>
      </c>
      <c r="N905" s="630">
        <v>67674.185576950025</v>
      </c>
    </row>
    <row r="906" spans="1:14" ht="14.4" customHeight="1" x14ac:dyDescent="0.3">
      <c r="A906" s="625" t="s">
        <v>525</v>
      </c>
      <c r="B906" s="626" t="s">
        <v>527</v>
      </c>
      <c r="C906" s="627" t="s">
        <v>551</v>
      </c>
      <c r="D906" s="628" t="s">
        <v>552</v>
      </c>
      <c r="E906" s="627" t="s">
        <v>528</v>
      </c>
      <c r="F906" s="628" t="s">
        <v>529</v>
      </c>
      <c r="G906" s="627" t="s">
        <v>1053</v>
      </c>
      <c r="H906" s="627" t="s">
        <v>2650</v>
      </c>
      <c r="I906" s="627" t="s">
        <v>2651</v>
      </c>
      <c r="J906" s="627" t="s">
        <v>2652</v>
      </c>
      <c r="K906" s="627" t="s">
        <v>2653</v>
      </c>
      <c r="L906" s="629">
        <v>147.8954785040786</v>
      </c>
      <c r="M906" s="629">
        <v>842</v>
      </c>
      <c r="N906" s="630">
        <v>124527.99290043417</v>
      </c>
    </row>
    <row r="907" spans="1:14" ht="14.4" customHeight="1" x14ac:dyDescent="0.3">
      <c r="A907" s="625" t="s">
        <v>525</v>
      </c>
      <c r="B907" s="626" t="s">
        <v>527</v>
      </c>
      <c r="C907" s="627" t="s">
        <v>551</v>
      </c>
      <c r="D907" s="628" t="s">
        <v>552</v>
      </c>
      <c r="E907" s="627" t="s">
        <v>528</v>
      </c>
      <c r="F907" s="628" t="s">
        <v>529</v>
      </c>
      <c r="G907" s="627" t="s">
        <v>1053</v>
      </c>
      <c r="H907" s="627" t="s">
        <v>2654</v>
      </c>
      <c r="I907" s="627" t="s">
        <v>2655</v>
      </c>
      <c r="J907" s="627" t="s">
        <v>1059</v>
      </c>
      <c r="K907" s="627" t="s">
        <v>2656</v>
      </c>
      <c r="L907" s="629">
        <v>243.06907617324521</v>
      </c>
      <c r="M907" s="629">
        <v>35</v>
      </c>
      <c r="N907" s="630">
        <v>8507.4176660635821</v>
      </c>
    </row>
    <row r="908" spans="1:14" ht="14.4" customHeight="1" x14ac:dyDescent="0.3">
      <c r="A908" s="625" t="s">
        <v>525</v>
      </c>
      <c r="B908" s="626" t="s">
        <v>527</v>
      </c>
      <c r="C908" s="627" t="s">
        <v>551</v>
      </c>
      <c r="D908" s="628" t="s">
        <v>552</v>
      </c>
      <c r="E908" s="627" t="s">
        <v>528</v>
      </c>
      <c r="F908" s="628" t="s">
        <v>529</v>
      </c>
      <c r="G908" s="627" t="s">
        <v>1053</v>
      </c>
      <c r="H908" s="627" t="s">
        <v>2657</v>
      </c>
      <c r="I908" s="627" t="s">
        <v>2657</v>
      </c>
      <c r="J908" s="627" t="s">
        <v>2658</v>
      </c>
      <c r="K908" s="627" t="s">
        <v>2659</v>
      </c>
      <c r="L908" s="629">
        <v>2086.5264467165066</v>
      </c>
      <c r="M908" s="629">
        <v>12</v>
      </c>
      <c r="N908" s="630">
        <v>25038.317360598081</v>
      </c>
    </row>
    <row r="909" spans="1:14" ht="14.4" customHeight="1" x14ac:dyDescent="0.3">
      <c r="A909" s="625" t="s">
        <v>525</v>
      </c>
      <c r="B909" s="626" t="s">
        <v>527</v>
      </c>
      <c r="C909" s="627" t="s">
        <v>551</v>
      </c>
      <c r="D909" s="628" t="s">
        <v>552</v>
      </c>
      <c r="E909" s="627" t="s">
        <v>528</v>
      </c>
      <c r="F909" s="628" t="s">
        <v>529</v>
      </c>
      <c r="G909" s="627" t="s">
        <v>1053</v>
      </c>
      <c r="H909" s="627" t="s">
        <v>1168</v>
      </c>
      <c r="I909" s="627" t="s">
        <v>1169</v>
      </c>
      <c r="J909" s="627" t="s">
        <v>1170</v>
      </c>
      <c r="K909" s="627" t="s">
        <v>1171</v>
      </c>
      <c r="L909" s="629">
        <v>356.49936270882171</v>
      </c>
      <c r="M909" s="629">
        <v>10</v>
      </c>
      <c r="N909" s="630">
        <v>3564.9936270882172</v>
      </c>
    </row>
    <row r="910" spans="1:14" ht="14.4" customHeight="1" x14ac:dyDescent="0.3">
      <c r="A910" s="625" t="s">
        <v>525</v>
      </c>
      <c r="B910" s="626" t="s">
        <v>527</v>
      </c>
      <c r="C910" s="627" t="s">
        <v>551</v>
      </c>
      <c r="D910" s="628" t="s">
        <v>552</v>
      </c>
      <c r="E910" s="627" t="s">
        <v>528</v>
      </c>
      <c r="F910" s="628" t="s">
        <v>529</v>
      </c>
      <c r="G910" s="627" t="s">
        <v>1053</v>
      </c>
      <c r="H910" s="627" t="s">
        <v>1172</v>
      </c>
      <c r="I910" s="627" t="s">
        <v>1173</v>
      </c>
      <c r="J910" s="627" t="s">
        <v>1170</v>
      </c>
      <c r="K910" s="627" t="s">
        <v>1174</v>
      </c>
      <c r="L910" s="629">
        <v>413.9995362764916</v>
      </c>
      <c r="M910" s="629">
        <v>8</v>
      </c>
      <c r="N910" s="630">
        <v>3311.9962902119328</v>
      </c>
    </row>
    <row r="911" spans="1:14" ht="14.4" customHeight="1" x14ac:dyDescent="0.3">
      <c r="A911" s="625" t="s">
        <v>525</v>
      </c>
      <c r="B911" s="626" t="s">
        <v>527</v>
      </c>
      <c r="C911" s="627" t="s">
        <v>551</v>
      </c>
      <c r="D911" s="628" t="s">
        <v>552</v>
      </c>
      <c r="E911" s="627" t="s">
        <v>528</v>
      </c>
      <c r="F911" s="628" t="s">
        <v>529</v>
      </c>
      <c r="G911" s="627" t="s">
        <v>1053</v>
      </c>
      <c r="H911" s="627" t="s">
        <v>2660</v>
      </c>
      <c r="I911" s="627" t="s">
        <v>2661</v>
      </c>
      <c r="J911" s="627" t="s">
        <v>2662</v>
      </c>
      <c r="K911" s="627" t="s">
        <v>2663</v>
      </c>
      <c r="L911" s="629">
        <v>97.76</v>
      </c>
      <c r="M911" s="629">
        <v>1</v>
      </c>
      <c r="N911" s="630">
        <v>97.76</v>
      </c>
    </row>
    <row r="912" spans="1:14" ht="14.4" customHeight="1" x14ac:dyDescent="0.3">
      <c r="A912" s="625" t="s">
        <v>525</v>
      </c>
      <c r="B912" s="626" t="s">
        <v>527</v>
      </c>
      <c r="C912" s="627" t="s">
        <v>551</v>
      </c>
      <c r="D912" s="628" t="s">
        <v>552</v>
      </c>
      <c r="E912" s="627" t="s">
        <v>528</v>
      </c>
      <c r="F912" s="628" t="s">
        <v>529</v>
      </c>
      <c r="G912" s="627" t="s">
        <v>1053</v>
      </c>
      <c r="H912" s="627" t="s">
        <v>2664</v>
      </c>
      <c r="I912" s="627" t="s">
        <v>2665</v>
      </c>
      <c r="J912" s="627" t="s">
        <v>2666</v>
      </c>
      <c r="K912" s="627" t="s">
        <v>2667</v>
      </c>
      <c r="L912" s="629">
        <v>202.39</v>
      </c>
      <c r="M912" s="629">
        <v>1</v>
      </c>
      <c r="N912" s="630">
        <v>202.39</v>
      </c>
    </row>
    <row r="913" spans="1:14" ht="14.4" customHeight="1" x14ac:dyDescent="0.3">
      <c r="A913" s="625" t="s">
        <v>525</v>
      </c>
      <c r="B913" s="626" t="s">
        <v>527</v>
      </c>
      <c r="C913" s="627" t="s">
        <v>551</v>
      </c>
      <c r="D913" s="628" t="s">
        <v>552</v>
      </c>
      <c r="E913" s="627" t="s">
        <v>528</v>
      </c>
      <c r="F913" s="628" t="s">
        <v>529</v>
      </c>
      <c r="G913" s="627" t="s">
        <v>1053</v>
      </c>
      <c r="H913" s="627" t="s">
        <v>2668</v>
      </c>
      <c r="I913" s="627" t="s">
        <v>2669</v>
      </c>
      <c r="J913" s="627" t="s">
        <v>2670</v>
      </c>
      <c r="K913" s="627" t="s">
        <v>2671</v>
      </c>
      <c r="L913" s="629">
        <v>119.31</v>
      </c>
      <c r="M913" s="629">
        <v>1</v>
      </c>
      <c r="N913" s="630">
        <v>119.31</v>
      </c>
    </row>
    <row r="914" spans="1:14" ht="14.4" customHeight="1" x14ac:dyDescent="0.3">
      <c r="A914" s="625" t="s">
        <v>525</v>
      </c>
      <c r="B914" s="626" t="s">
        <v>527</v>
      </c>
      <c r="C914" s="627" t="s">
        <v>551</v>
      </c>
      <c r="D914" s="628" t="s">
        <v>552</v>
      </c>
      <c r="E914" s="627" t="s">
        <v>528</v>
      </c>
      <c r="F914" s="628" t="s">
        <v>529</v>
      </c>
      <c r="G914" s="627" t="s">
        <v>1053</v>
      </c>
      <c r="H914" s="627" t="s">
        <v>2672</v>
      </c>
      <c r="I914" s="627" t="s">
        <v>2673</v>
      </c>
      <c r="J914" s="627" t="s">
        <v>1059</v>
      </c>
      <c r="K914" s="627" t="s">
        <v>2674</v>
      </c>
      <c r="L914" s="629">
        <v>130.87146948853484</v>
      </c>
      <c r="M914" s="629">
        <v>14</v>
      </c>
      <c r="N914" s="630">
        <v>1832.2005728394879</v>
      </c>
    </row>
    <row r="915" spans="1:14" ht="14.4" customHeight="1" x14ac:dyDescent="0.3">
      <c r="A915" s="625" t="s">
        <v>525</v>
      </c>
      <c r="B915" s="626" t="s">
        <v>527</v>
      </c>
      <c r="C915" s="627" t="s">
        <v>551</v>
      </c>
      <c r="D915" s="628" t="s">
        <v>552</v>
      </c>
      <c r="E915" s="627" t="s">
        <v>528</v>
      </c>
      <c r="F915" s="628" t="s">
        <v>529</v>
      </c>
      <c r="G915" s="627" t="s">
        <v>1053</v>
      </c>
      <c r="H915" s="627" t="s">
        <v>2675</v>
      </c>
      <c r="I915" s="627" t="s">
        <v>2676</v>
      </c>
      <c r="J915" s="627" t="s">
        <v>2677</v>
      </c>
      <c r="K915" s="627" t="s">
        <v>2678</v>
      </c>
      <c r="L915" s="629">
        <v>187.07026817067768</v>
      </c>
      <c r="M915" s="629">
        <v>3</v>
      </c>
      <c r="N915" s="630">
        <v>561.21080451203306</v>
      </c>
    </row>
    <row r="916" spans="1:14" ht="14.4" customHeight="1" x14ac:dyDescent="0.3">
      <c r="A916" s="625" t="s">
        <v>525</v>
      </c>
      <c r="B916" s="626" t="s">
        <v>527</v>
      </c>
      <c r="C916" s="627" t="s">
        <v>551</v>
      </c>
      <c r="D916" s="628" t="s">
        <v>552</v>
      </c>
      <c r="E916" s="627" t="s">
        <v>528</v>
      </c>
      <c r="F916" s="628" t="s">
        <v>529</v>
      </c>
      <c r="G916" s="627" t="s">
        <v>1053</v>
      </c>
      <c r="H916" s="627" t="s">
        <v>2679</v>
      </c>
      <c r="I916" s="627" t="s">
        <v>2680</v>
      </c>
      <c r="J916" s="627" t="s">
        <v>2677</v>
      </c>
      <c r="K916" s="627" t="s">
        <v>2681</v>
      </c>
      <c r="L916" s="629">
        <v>381.26002164054029</v>
      </c>
      <c r="M916" s="629">
        <v>12</v>
      </c>
      <c r="N916" s="630">
        <v>4575.1202596864832</v>
      </c>
    </row>
    <row r="917" spans="1:14" ht="14.4" customHeight="1" x14ac:dyDescent="0.3">
      <c r="A917" s="625" t="s">
        <v>525</v>
      </c>
      <c r="B917" s="626" t="s">
        <v>527</v>
      </c>
      <c r="C917" s="627" t="s">
        <v>551</v>
      </c>
      <c r="D917" s="628" t="s">
        <v>552</v>
      </c>
      <c r="E917" s="627" t="s">
        <v>528</v>
      </c>
      <c r="F917" s="628" t="s">
        <v>529</v>
      </c>
      <c r="G917" s="627" t="s">
        <v>1053</v>
      </c>
      <c r="H917" s="627" t="s">
        <v>1868</v>
      </c>
      <c r="I917" s="627" t="s">
        <v>1869</v>
      </c>
      <c r="J917" s="627" t="s">
        <v>1128</v>
      </c>
      <c r="K917" s="627" t="s">
        <v>1870</v>
      </c>
      <c r="L917" s="629">
        <v>56.610049665616799</v>
      </c>
      <c r="M917" s="629">
        <v>1</v>
      </c>
      <c r="N917" s="630">
        <v>56.610049665616799</v>
      </c>
    </row>
    <row r="918" spans="1:14" ht="14.4" customHeight="1" x14ac:dyDescent="0.3">
      <c r="A918" s="625" t="s">
        <v>525</v>
      </c>
      <c r="B918" s="626" t="s">
        <v>527</v>
      </c>
      <c r="C918" s="627" t="s">
        <v>551</v>
      </c>
      <c r="D918" s="628" t="s">
        <v>552</v>
      </c>
      <c r="E918" s="627" t="s">
        <v>528</v>
      </c>
      <c r="F918" s="628" t="s">
        <v>529</v>
      </c>
      <c r="G918" s="627" t="s">
        <v>1053</v>
      </c>
      <c r="H918" s="627" t="s">
        <v>2682</v>
      </c>
      <c r="I918" s="627" t="s">
        <v>2683</v>
      </c>
      <c r="J918" s="627" t="s">
        <v>1059</v>
      </c>
      <c r="K918" s="627" t="s">
        <v>2684</v>
      </c>
      <c r="L918" s="629">
        <v>67.150000000000006</v>
      </c>
      <c r="M918" s="629">
        <v>5</v>
      </c>
      <c r="N918" s="630">
        <v>335.75</v>
      </c>
    </row>
    <row r="919" spans="1:14" ht="14.4" customHeight="1" x14ac:dyDescent="0.3">
      <c r="A919" s="625" t="s">
        <v>525</v>
      </c>
      <c r="B919" s="626" t="s">
        <v>527</v>
      </c>
      <c r="C919" s="627" t="s">
        <v>551</v>
      </c>
      <c r="D919" s="628" t="s">
        <v>552</v>
      </c>
      <c r="E919" s="627" t="s">
        <v>528</v>
      </c>
      <c r="F919" s="628" t="s">
        <v>529</v>
      </c>
      <c r="G919" s="627" t="s">
        <v>1053</v>
      </c>
      <c r="H919" s="627" t="s">
        <v>2685</v>
      </c>
      <c r="I919" s="627" t="s">
        <v>2686</v>
      </c>
      <c r="J919" s="627" t="s">
        <v>1059</v>
      </c>
      <c r="K919" s="627" t="s">
        <v>2687</v>
      </c>
      <c r="L919" s="629">
        <v>371.29927560234182</v>
      </c>
      <c r="M919" s="629">
        <v>106</v>
      </c>
      <c r="N919" s="630">
        <v>39357.723213848236</v>
      </c>
    </row>
    <row r="920" spans="1:14" ht="14.4" customHeight="1" x14ac:dyDescent="0.3">
      <c r="A920" s="625" t="s">
        <v>525</v>
      </c>
      <c r="B920" s="626" t="s">
        <v>527</v>
      </c>
      <c r="C920" s="627" t="s">
        <v>551</v>
      </c>
      <c r="D920" s="628" t="s">
        <v>552</v>
      </c>
      <c r="E920" s="627" t="s">
        <v>528</v>
      </c>
      <c r="F920" s="628" t="s">
        <v>529</v>
      </c>
      <c r="G920" s="627" t="s">
        <v>1053</v>
      </c>
      <c r="H920" s="627" t="s">
        <v>1179</v>
      </c>
      <c r="I920" s="627" t="s">
        <v>1180</v>
      </c>
      <c r="J920" s="627" t="s">
        <v>1181</v>
      </c>
      <c r="K920" s="627" t="s">
        <v>1182</v>
      </c>
      <c r="L920" s="629">
        <v>188.36963526253351</v>
      </c>
      <c r="M920" s="629">
        <v>4</v>
      </c>
      <c r="N920" s="630">
        <v>753.47854105013403</v>
      </c>
    </row>
    <row r="921" spans="1:14" ht="14.4" customHeight="1" x14ac:dyDescent="0.3">
      <c r="A921" s="625" t="s">
        <v>525</v>
      </c>
      <c r="B921" s="626" t="s">
        <v>527</v>
      </c>
      <c r="C921" s="627" t="s">
        <v>551</v>
      </c>
      <c r="D921" s="628" t="s">
        <v>552</v>
      </c>
      <c r="E921" s="627" t="s">
        <v>528</v>
      </c>
      <c r="F921" s="628" t="s">
        <v>529</v>
      </c>
      <c r="G921" s="627" t="s">
        <v>1053</v>
      </c>
      <c r="H921" s="627" t="s">
        <v>2688</v>
      </c>
      <c r="I921" s="627" t="s">
        <v>2689</v>
      </c>
      <c r="J921" s="627" t="s">
        <v>2690</v>
      </c>
      <c r="K921" s="627" t="s">
        <v>2691</v>
      </c>
      <c r="L921" s="629">
        <v>548.5</v>
      </c>
      <c r="M921" s="629">
        <v>1</v>
      </c>
      <c r="N921" s="630">
        <v>548.5</v>
      </c>
    </row>
    <row r="922" spans="1:14" ht="14.4" customHeight="1" x14ac:dyDescent="0.3">
      <c r="A922" s="625" t="s">
        <v>525</v>
      </c>
      <c r="B922" s="626" t="s">
        <v>527</v>
      </c>
      <c r="C922" s="627" t="s">
        <v>551</v>
      </c>
      <c r="D922" s="628" t="s">
        <v>552</v>
      </c>
      <c r="E922" s="627" t="s">
        <v>528</v>
      </c>
      <c r="F922" s="628" t="s">
        <v>529</v>
      </c>
      <c r="G922" s="627" t="s">
        <v>1053</v>
      </c>
      <c r="H922" s="627" t="s">
        <v>1183</v>
      </c>
      <c r="I922" s="627" t="s">
        <v>1184</v>
      </c>
      <c r="J922" s="627" t="s">
        <v>1185</v>
      </c>
      <c r="K922" s="627" t="s">
        <v>1186</v>
      </c>
      <c r="L922" s="629">
        <v>83.187737331331746</v>
      </c>
      <c r="M922" s="629">
        <v>11</v>
      </c>
      <c r="N922" s="630">
        <v>915.06511064464928</v>
      </c>
    </row>
    <row r="923" spans="1:14" ht="14.4" customHeight="1" x14ac:dyDescent="0.3">
      <c r="A923" s="625" t="s">
        <v>525</v>
      </c>
      <c r="B923" s="626" t="s">
        <v>527</v>
      </c>
      <c r="C923" s="627" t="s">
        <v>551</v>
      </c>
      <c r="D923" s="628" t="s">
        <v>552</v>
      </c>
      <c r="E923" s="627" t="s">
        <v>528</v>
      </c>
      <c r="F923" s="628" t="s">
        <v>529</v>
      </c>
      <c r="G923" s="627" t="s">
        <v>1053</v>
      </c>
      <c r="H923" s="627" t="s">
        <v>2692</v>
      </c>
      <c r="I923" s="627" t="s">
        <v>2693</v>
      </c>
      <c r="J923" s="627" t="s">
        <v>2694</v>
      </c>
      <c r="K923" s="627" t="s">
        <v>763</v>
      </c>
      <c r="L923" s="629">
        <v>256.54004463219002</v>
      </c>
      <c r="M923" s="629">
        <v>1</v>
      </c>
      <c r="N923" s="630">
        <v>256.54004463219002</v>
      </c>
    </row>
    <row r="924" spans="1:14" ht="14.4" customHeight="1" x14ac:dyDescent="0.3">
      <c r="A924" s="625" t="s">
        <v>525</v>
      </c>
      <c r="B924" s="626" t="s">
        <v>527</v>
      </c>
      <c r="C924" s="627" t="s">
        <v>551</v>
      </c>
      <c r="D924" s="628" t="s">
        <v>552</v>
      </c>
      <c r="E924" s="627" t="s">
        <v>528</v>
      </c>
      <c r="F924" s="628" t="s">
        <v>529</v>
      </c>
      <c r="G924" s="627" t="s">
        <v>1053</v>
      </c>
      <c r="H924" s="627" t="s">
        <v>2695</v>
      </c>
      <c r="I924" s="627" t="s">
        <v>2696</v>
      </c>
      <c r="J924" s="627" t="s">
        <v>2697</v>
      </c>
      <c r="K924" s="627" t="s">
        <v>1163</v>
      </c>
      <c r="L924" s="629">
        <v>39.39</v>
      </c>
      <c r="M924" s="629">
        <v>1</v>
      </c>
      <c r="N924" s="630">
        <v>39.39</v>
      </c>
    </row>
    <row r="925" spans="1:14" ht="14.4" customHeight="1" x14ac:dyDescent="0.3">
      <c r="A925" s="625" t="s">
        <v>525</v>
      </c>
      <c r="B925" s="626" t="s">
        <v>527</v>
      </c>
      <c r="C925" s="627" t="s">
        <v>551</v>
      </c>
      <c r="D925" s="628" t="s">
        <v>552</v>
      </c>
      <c r="E925" s="627" t="s">
        <v>528</v>
      </c>
      <c r="F925" s="628" t="s">
        <v>529</v>
      </c>
      <c r="G925" s="627" t="s">
        <v>1053</v>
      </c>
      <c r="H925" s="627" t="s">
        <v>2698</v>
      </c>
      <c r="I925" s="627" t="s">
        <v>2699</v>
      </c>
      <c r="J925" s="627" t="s">
        <v>1790</v>
      </c>
      <c r="K925" s="627" t="s">
        <v>2190</v>
      </c>
      <c r="L925" s="629">
        <v>210.578781640405</v>
      </c>
      <c r="M925" s="629">
        <v>1</v>
      </c>
      <c r="N925" s="630">
        <v>210.578781640405</v>
      </c>
    </row>
    <row r="926" spans="1:14" ht="14.4" customHeight="1" x14ac:dyDescent="0.3">
      <c r="A926" s="625" t="s">
        <v>525</v>
      </c>
      <c r="B926" s="626" t="s">
        <v>527</v>
      </c>
      <c r="C926" s="627" t="s">
        <v>551</v>
      </c>
      <c r="D926" s="628" t="s">
        <v>552</v>
      </c>
      <c r="E926" s="627" t="s">
        <v>528</v>
      </c>
      <c r="F926" s="628" t="s">
        <v>529</v>
      </c>
      <c r="G926" s="627" t="s">
        <v>1053</v>
      </c>
      <c r="H926" s="627" t="s">
        <v>2700</v>
      </c>
      <c r="I926" s="627" t="s">
        <v>2701</v>
      </c>
      <c r="J926" s="627" t="s">
        <v>2702</v>
      </c>
      <c r="K926" s="627" t="s">
        <v>2703</v>
      </c>
      <c r="L926" s="629">
        <v>760.80789597208582</v>
      </c>
      <c r="M926" s="629">
        <v>276</v>
      </c>
      <c r="N926" s="630">
        <v>209982.9792882957</v>
      </c>
    </row>
    <row r="927" spans="1:14" ht="14.4" customHeight="1" x14ac:dyDescent="0.3">
      <c r="A927" s="625" t="s">
        <v>525</v>
      </c>
      <c r="B927" s="626" t="s">
        <v>527</v>
      </c>
      <c r="C927" s="627" t="s">
        <v>551</v>
      </c>
      <c r="D927" s="628" t="s">
        <v>552</v>
      </c>
      <c r="E927" s="627" t="s">
        <v>528</v>
      </c>
      <c r="F927" s="628" t="s">
        <v>529</v>
      </c>
      <c r="G927" s="627" t="s">
        <v>1053</v>
      </c>
      <c r="H927" s="627" t="s">
        <v>2704</v>
      </c>
      <c r="I927" s="627" t="s">
        <v>2705</v>
      </c>
      <c r="J927" s="627" t="s">
        <v>2706</v>
      </c>
      <c r="K927" s="627" t="s">
        <v>2707</v>
      </c>
      <c r="L927" s="629">
        <v>155.87990222115599</v>
      </c>
      <c r="M927" s="629">
        <v>2</v>
      </c>
      <c r="N927" s="630">
        <v>311.75980444231197</v>
      </c>
    </row>
    <row r="928" spans="1:14" ht="14.4" customHeight="1" x14ac:dyDescent="0.3">
      <c r="A928" s="625" t="s">
        <v>525</v>
      </c>
      <c r="B928" s="626" t="s">
        <v>527</v>
      </c>
      <c r="C928" s="627" t="s">
        <v>551</v>
      </c>
      <c r="D928" s="628" t="s">
        <v>552</v>
      </c>
      <c r="E928" s="627" t="s">
        <v>528</v>
      </c>
      <c r="F928" s="628" t="s">
        <v>529</v>
      </c>
      <c r="G928" s="627" t="s">
        <v>1053</v>
      </c>
      <c r="H928" s="627" t="s">
        <v>2708</v>
      </c>
      <c r="I928" s="627" t="s">
        <v>2709</v>
      </c>
      <c r="J928" s="627" t="s">
        <v>2710</v>
      </c>
      <c r="K928" s="627" t="s">
        <v>2711</v>
      </c>
      <c r="L928" s="629">
        <v>1003.7910722012375</v>
      </c>
      <c r="M928" s="629">
        <v>135</v>
      </c>
      <c r="N928" s="630">
        <v>135511.79474716706</v>
      </c>
    </row>
    <row r="929" spans="1:14" ht="14.4" customHeight="1" x14ac:dyDescent="0.3">
      <c r="A929" s="625" t="s">
        <v>525</v>
      </c>
      <c r="B929" s="626" t="s">
        <v>527</v>
      </c>
      <c r="C929" s="627" t="s">
        <v>551</v>
      </c>
      <c r="D929" s="628" t="s">
        <v>552</v>
      </c>
      <c r="E929" s="627" t="s">
        <v>528</v>
      </c>
      <c r="F929" s="628" t="s">
        <v>529</v>
      </c>
      <c r="G929" s="627" t="s">
        <v>1053</v>
      </c>
      <c r="H929" s="627" t="s">
        <v>2712</v>
      </c>
      <c r="I929" s="627" t="s">
        <v>2713</v>
      </c>
      <c r="J929" s="627" t="s">
        <v>2714</v>
      </c>
      <c r="K929" s="627" t="s">
        <v>2715</v>
      </c>
      <c r="L929" s="629">
        <v>83.697970221078776</v>
      </c>
      <c r="M929" s="629">
        <v>8</v>
      </c>
      <c r="N929" s="630">
        <v>669.58376176863021</v>
      </c>
    </row>
    <row r="930" spans="1:14" ht="14.4" customHeight="1" x14ac:dyDescent="0.3">
      <c r="A930" s="625" t="s">
        <v>525</v>
      </c>
      <c r="B930" s="626" t="s">
        <v>527</v>
      </c>
      <c r="C930" s="627" t="s">
        <v>551</v>
      </c>
      <c r="D930" s="628" t="s">
        <v>552</v>
      </c>
      <c r="E930" s="627" t="s">
        <v>530</v>
      </c>
      <c r="F930" s="628" t="s">
        <v>531</v>
      </c>
      <c r="G930" s="627" t="s">
        <v>570</v>
      </c>
      <c r="H930" s="627" t="s">
        <v>2716</v>
      </c>
      <c r="I930" s="627" t="s">
        <v>2717</v>
      </c>
      <c r="J930" s="627" t="s">
        <v>2718</v>
      </c>
      <c r="K930" s="627" t="s">
        <v>2719</v>
      </c>
      <c r="L930" s="629">
        <v>323.97847722477599</v>
      </c>
      <c r="M930" s="629">
        <v>10</v>
      </c>
      <c r="N930" s="630">
        <v>3239.78477224776</v>
      </c>
    </row>
    <row r="931" spans="1:14" ht="14.4" customHeight="1" x14ac:dyDescent="0.3">
      <c r="A931" s="625" t="s">
        <v>525</v>
      </c>
      <c r="B931" s="626" t="s">
        <v>527</v>
      </c>
      <c r="C931" s="627" t="s">
        <v>551</v>
      </c>
      <c r="D931" s="628" t="s">
        <v>552</v>
      </c>
      <c r="E931" s="627" t="s">
        <v>530</v>
      </c>
      <c r="F931" s="628" t="s">
        <v>531</v>
      </c>
      <c r="G931" s="627" t="s">
        <v>570</v>
      </c>
      <c r="H931" s="627" t="s">
        <v>2720</v>
      </c>
      <c r="I931" s="627" t="s">
        <v>748</v>
      </c>
      <c r="J931" s="627" t="s">
        <v>2721</v>
      </c>
      <c r="K931" s="627" t="s">
        <v>2722</v>
      </c>
      <c r="L931" s="629">
        <v>229.29280496876331</v>
      </c>
      <c r="M931" s="629">
        <v>384</v>
      </c>
      <c r="N931" s="630">
        <v>88048.437108005106</v>
      </c>
    </row>
    <row r="932" spans="1:14" ht="14.4" customHeight="1" x14ac:dyDescent="0.3">
      <c r="A932" s="625" t="s">
        <v>525</v>
      </c>
      <c r="B932" s="626" t="s">
        <v>527</v>
      </c>
      <c r="C932" s="627" t="s">
        <v>551</v>
      </c>
      <c r="D932" s="628" t="s">
        <v>552</v>
      </c>
      <c r="E932" s="627" t="s">
        <v>530</v>
      </c>
      <c r="F932" s="628" t="s">
        <v>531</v>
      </c>
      <c r="G932" s="627" t="s">
        <v>570</v>
      </c>
      <c r="H932" s="627" t="s">
        <v>2723</v>
      </c>
      <c r="I932" s="627" t="s">
        <v>2724</v>
      </c>
      <c r="J932" s="627" t="s">
        <v>2725</v>
      </c>
      <c r="K932" s="627" t="s">
        <v>2726</v>
      </c>
      <c r="L932" s="629">
        <v>2332.2958515348719</v>
      </c>
      <c r="M932" s="629">
        <v>10</v>
      </c>
      <c r="N932" s="630">
        <v>23322.958515348721</v>
      </c>
    </row>
    <row r="933" spans="1:14" ht="14.4" customHeight="1" x14ac:dyDescent="0.3">
      <c r="A933" s="625" t="s">
        <v>525</v>
      </c>
      <c r="B933" s="626" t="s">
        <v>527</v>
      </c>
      <c r="C933" s="627" t="s">
        <v>551</v>
      </c>
      <c r="D933" s="628" t="s">
        <v>552</v>
      </c>
      <c r="E933" s="627" t="s">
        <v>530</v>
      </c>
      <c r="F933" s="628" t="s">
        <v>531</v>
      </c>
      <c r="G933" s="627" t="s">
        <v>570</v>
      </c>
      <c r="H933" s="627" t="s">
        <v>2727</v>
      </c>
      <c r="I933" s="627" t="s">
        <v>2728</v>
      </c>
      <c r="J933" s="627" t="s">
        <v>2729</v>
      </c>
      <c r="K933" s="627" t="s">
        <v>2726</v>
      </c>
      <c r="L933" s="629">
        <v>2416.0099999999998</v>
      </c>
      <c r="M933" s="629">
        <v>7</v>
      </c>
      <c r="N933" s="630">
        <v>16912.07</v>
      </c>
    </row>
    <row r="934" spans="1:14" ht="14.4" customHeight="1" x14ac:dyDescent="0.3">
      <c r="A934" s="625" t="s">
        <v>525</v>
      </c>
      <c r="B934" s="626" t="s">
        <v>527</v>
      </c>
      <c r="C934" s="627" t="s">
        <v>551</v>
      </c>
      <c r="D934" s="628" t="s">
        <v>552</v>
      </c>
      <c r="E934" s="627" t="s">
        <v>530</v>
      </c>
      <c r="F934" s="628" t="s">
        <v>531</v>
      </c>
      <c r="G934" s="627" t="s">
        <v>570</v>
      </c>
      <c r="H934" s="627" t="s">
        <v>2730</v>
      </c>
      <c r="I934" s="627" t="s">
        <v>2731</v>
      </c>
      <c r="J934" s="627" t="s">
        <v>2732</v>
      </c>
      <c r="K934" s="627" t="s">
        <v>2733</v>
      </c>
      <c r="L934" s="629">
        <v>1735.6599999999999</v>
      </c>
      <c r="M934" s="629">
        <v>12.8</v>
      </c>
      <c r="N934" s="630">
        <v>22216.448</v>
      </c>
    </row>
    <row r="935" spans="1:14" ht="14.4" customHeight="1" x14ac:dyDescent="0.3">
      <c r="A935" s="625" t="s">
        <v>525</v>
      </c>
      <c r="B935" s="626" t="s">
        <v>527</v>
      </c>
      <c r="C935" s="627" t="s">
        <v>551</v>
      </c>
      <c r="D935" s="628" t="s">
        <v>552</v>
      </c>
      <c r="E935" s="627" t="s">
        <v>530</v>
      </c>
      <c r="F935" s="628" t="s">
        <v>531</v>
      </c>
      <c r="G935" s="627" t="s">
        <v>570</v>
      </c>
      <c r="H935" s="627" t="s">
        <v>2734</v>
      </c>
      <c r="I935" s="627" t="s">
        <v>2735</v>
      </c>
      <c r="J935" s="627" t="s">
        <v>2736</v>
      </c>
      <c r="K935" s="627" t="s">
        <v>2719</v>
      </c>
      <c r="L935" s="629">
        <v>232.23</v>
      </c>
      <c r="M935" s="629">
        <v>12</v>
      </c>
      <c r="N935" s="630">
        <v>2786.7599999999998</v>
      </c>
    </row>
    <row r="936" spans="1:14" ht="14.4" customHeight="1" x14ac:dyDescent="0.3">
      <c r="A936" s="625" t="s">
        <v>525</v>
      </c>
      <c r="B936" s="626" t="s">
        <v>527</v>
      </c>
      <c r="C936" s="627" t="s">
        <v>551</v>
      </c>
      <c r="D936" s="628" t="s">
        <v>552</v>
      </c>
      <c r="E936" s="627" t="s">
        <v>530</v>
      </c>
      <c r="F936" s="628" t="s">
        <v>531</v>
      </c>
      <c r="G936" s="627" t="s">
        <v>570</v>
      </c>
      <c r="H936" s="627" t="s">
        <v>2737</v>
      </c>
      <c r="I936" s="627" t="s">
        <v>2738</v>
      </c>
      <c r="J936" s="627" t="s">
        <v>2739</v>
      </c>
      <c r="K936" s="627" t="s">
        <v>2733</v>
      </c>
      <c r="L936" s="629">
        <v>1389.89</v>
      </c>
      <c r="M936" s="629">
        <v>5.2</v>
      </c>
      <c r="N936" s="630">
        <v>7227.4280000000008</v>
      </c>
    </row>
    <row r="937" spans="1:14" ht="14.4" customHeight="1" x14ac:dyDescent="0.3">
      <c r="A937" s="625" t="s">
        <v>525</v>
      </c>
      <c r="B937" s="626" t="s">
        <v>527</v>
      </c>
      <c r="C937" s="627" t="s">
        <v>551</v>
      </c>
      <c r="D937" s="628" t="s">
        <v>552</v>
      </c>
      <c r="E937" s="627" t="s">
        <v>530</v>
      </c>
      <c r="F937" s="628" t="s">
        <v>531</v>
      </c>
      <c r="G937" s="627" t="s">
        <v>570</v>
      </c>
      <c r="H937" s="627" t="s">
        <v>2740</v>
      </c>
      <c r="I937" s="627" t="s">
        <v>2741</v>
      </c>
      <c r="J937" s="627" t="s">
        <v>2742</v>
      </c>
      <c r="K937" s="627" t="s">
        <v>2743</v>
      </c>
      <c r="L937" s="629">
        <v>4367.6999940638225</v>
      </c>
      <c r="M937" s="629">
        <v>24</v>
      </c>
      <c r="N937" s="630">
        <v>104824.79985753173</v>
      </c>
    </row>
    <row r="938" spans="1:14" ht="14.4" customHeight="1" x14ac:dyDescent="0.3">
      <c r="A938" s="625" t="s">
        <v>525</v>
      </c>
      <c r="B938" s="626" t="s">
        <v>527</v>
      </c>
      <c r="C938" s="627" t="s">
        <v>551</v>
      </c>
      <c r="D938" s="628" t="s">
        <v>552</v>
      </c>
      <c r="E938" s="627" t="s">
        <v>530</v>
      </c>
      <c r="F938" s="628" t="s">
        <v>531</v>
      </c>
      <c r="G938" s="627" t="s">
        <v>570</v>
      </c>
      <c r="H938" s="627" t="s">
        <v>2744</v>
      </c>
      <c r="I938" s="627" t="s">
        <v>2745</v>
      </c>
      <c r="J938" s="627" t="s">
        <v>2746</v>
      </c>
      <c r="K938" s="627" t="s">
        <v>2743</v>
      </c>
      <c r="L938" s="629">
        <v>3530.7100000000005</v>
      </c>
      <c r="M938" s="629">
        <v>3</v>
      </c>
      <c r="N938" s="630">
        <v>10592.130000000001</v>
      </c>
    </row>
    <row r="939" spans="1:14" ht="14.4" customHeight="1" x14ac:dyDescent="0.3">
      <c r="A939" s="625" t="s">
        <v>525</v>
      </c>
      <c r="B939" s="626" t="s">
        <v>527</v>
      </c>
      <c r="C939" s="627" t="s">
        <v>551</v>
      </c>
      <c r="D939" s="628" t="s">
        <v>552</v>
      </c>
      <c r="E939" s="627" t="s">
        <v>530</v>
      </c>
      <c r="F939" s="628" t="s">
        <v>531</v>
      </c>
      <c r="G939" s="627" t="s">
        <v>570</v>
      </c>
      <c r="H939" s="627" t="s">
        <v>2747</v>
      </c>
      <c r="I939" s="627" t="s">
        <v>748</v>
      </c>
      <c r="J939" s="627" t="s">
        <v>2748</v>
      </c>
      <c r="K939" s="627"/>
      <c r="L939" s="629">
        <v>44.84</v>
      </c>
      <c r="M939" s="629">
        <v>3</v>
      </c>
      <c r="N939" s="630">
        <v>134.52000000000001</v>
      </c>
    </row>
    <row r="940" spans="1:14" ht="14.4" customHeight="1" x14ac:dyDescent="0.3">
      <c r="A940" s="625" t="s">
        <v>525</v>
      </c>
      <c r="B940" s="626" t="s">
        <v>527</v>
      </c>
      <c r="C940" s="627" t="s">
        <v>551</v>
      </c>
      <c r="D940" s="628" t="s">
        <v>552</v>
      </c>
      <c r="E940" s="627" t="s">
        <v>530</v>
      </c>
      <c r="F940" s="628" t="s">
        <v>531</v>
      </c>
      <c r="G940" s="627" t="s">
        <v>570</v>
      </c>
      <c r="H940" s="627" t="s">
        <v>2749</v>
      </c>
      <c r="I940" s="627" t="s">
        <v>748</v>
      </c>
      <c r="J940" s="627" t="s">
        <v>2750</v>
      </c>
      <c r="K940" s="627"/>
      <c r="L940" s="629">
        <v>44.84</v>
      </c>
      <c r="M940" s="629">
        <v>3</v>
      </c>
      <c r="N940" s="630">
        <v>134.52000000000001</v>
      </c>
    </row>
    <row r="941" spans="1:14" ht="14.4" customHeight="1" x14ac:dyDescent="0.3">
      <c r="A941" s="625" t="s">
        <v>525</v>
      </c>
      <c r="B941" s="626" t="s">
        <v>527</v>
      </c>
      <c r="C941" s="627" t="s">
        <v>551</v>
      </c>
      <c r="D941" s="628" t="s">
        <v>552</v>
      </c>
      <c r="E941" s="627" t="s">
        <v>530</v>
      </c>
      <c r="F941" s="628" t="s">
        <v>531</v>
      </c>
      <c r="G941" s="627" t="s">
        <v>570</v>
      </c>
      <c r="H941" s="627" t="s">
        <v>2751</v>
      </c>
      <c r="I941" s="627" t="s">
        <v>748</v>
      </c>
      <c r="J941" s="627" t="s">
        <v>2752</v>
      </c>
      <c r="K941" s="627"/>
      <c r="L941" s="629">
        <v>252.96966915202464</v>
      </c>
      <c r="M941" s="629">
        <v>72</v>
      </c>
      <c r="N941" s="630">
        <v>18213.816178945774</v>
      </c>
    </row>
    <row r="942" spans="1:14" ht="14.4" customHeight="1" x14ac:dyDescent="0.3">
      <c r="A942" s="625" t="s">
        <v>525</v>
      </c>
      <c r="B942" s="626" t="s">
        <v>527</v>
      </c>
      <c r="C942" s="627" t="s">
        <v>551</v>
      </c>
      <c r="D942" s="628" t="s">
        <v>552</v>
      </c>
      <c r="E942" s="627" t="s">
        <v>530</v>
      </c>
      <c r="F942" s="628" t="s">
        <v>531</v>
      </c>
      <c r="G942" s="627" t="s">
        <v>1053</v>
      </c>
      <c r="H942" s="627" t="s">
        <v>2753</v>
      </c>
      <c r="I942" s="627" t="s">
        <v>2754</v>
      </c>
      <c r="J942" s="627" t="s">
        <v>2755</v>
      </c>
      <c r="K942" s="627" t="s">
        <v>2756</v>
      </c>
      <c r="L942" s="629">
        <v>42.98</v>
      </c>
      <c r="M942" s="629">
        <v>2</v>
      </c>
      <c r="N942" s="630">
        <v>85.96</v>
      </c>
    </row>
    <row r="943" spans="1:14" ht="14.4" customHeight="1" x14ac:dyDescent="0.3">
      <c r="A943" s="625" t="s">
        <v>525</v>
      </c>
      <c r="B943" s="626" t="s">
        <v>527</v>
      </c>
      <c r="C943" s="627" t="s">
        <v>551</v>
      </c>
      <c r="D943" s="628" t="s">
        <v>552</v>
      </c>
      <c r="E943" s="627" t="s">
        <v>530</v>
      </c>
      <c r="F943" s="628" t="s">
        <v>531</v>
      </c>
      <c r="G943" s="627" t="s">
        <v>1053</v>
      </c>
      <c r="H943" s="627" t="s">
        <v>2757</v>
      </c>
      <c r="I943" s="627" t="s">
        <v>2758</v>
      </c>
      <c r="J943" s="627" t="s">
        <v>2759</v>
      </c>
      <c r="K943" s="627" t="s">
        <v>2756</v>
      </c>
      <c r="L943" s="629">
        <v>42.6</v>
      </c>
      <c r="M943" s="629">
        <v>2</v>
      </c>
      <c r="N943" s="630">
        <v>85.2</v>
      </c>
    </row>
    <row r="944" spans="1:14" ht="14.4" customHeight="1" x14ac:dyDescent="0.3">
      <c r="A944" s="625" t="s">
        <v>525</v>
      </c>
      <c r="B944" s="626" t="s">
        <v>527</v>
      </c>
      <c r="C944" s="627" t="s">
        <v>551</v>
      </c>
      <c r="D944" s="628" t="s">
        <v>552</v>
      </c>
      <c r="E944" s="627" t="s">
        <v>530</v>
      </c>
      <c r="F944" s="628" t="s">
        <v>531</v>
      </c>
      <c r="G944" s="627" t="s">
        <v>1053</v>
      </c>
      <c r="H944" s="627" t="s">
        <v>2760</v>
      </c>
      <c r="I944" s="627" t="s">
        <v>2761</v>
      </c>
      <c r="J944" s="627" t="s">
        <v>2762</v>
      </c>
      <c r="K944" s="627" t="s">
        <v>2763</v>
      </c>
      <c r="L944" s="629">
        <v>202.85978084132751</v>
      </c>
      <c r="M944" s="629">
        <v>2</v>
      </c>
      <c r="N944" s="630">
        <v>405.71956168265501</v>
      </c>
    </row>
    <row r="945" spans="1:14" ht="14.4" customHeight="1" x14ac:dyDescent="0.3">
      <c r="A945" s="625" t="s">
        <v>525</v>
      </c>
      <c r="B945" s="626" t="s">
        <v>527</v>
      </c>
      <c r="C945" s="627" t="s">
        <v>551</v>
      </c>
      <c r="D945" s="628" t="s">
        <v>552</v>
      </c>
      <c r="E945" s="627" t="s">
        <v>530</v>
      </c>
      <c r="F945" s="628" t="s">
        <v>531</v>
      </c>
      <c r="G945" s="627" t="s">
        <v>1053</v>
      </c>
      <c r="H945" s="627" t="s">
        <v>2764</v>
      </c>
      <c r="I945" s="627" t="s">
        <v>2765</v>
      </c>
      <c r="J945" s="627" t="s">
        <v>2766</v>
      </c>
      <c r="K945" s="627" t="s">
        <v>2756</v>
      </c>
      <c r="L945" s="629">
        <v>54.119903883370263</v>
      </c>
      <c r="M945" s="629">
        <v>11</v>
      </c>
      <c r="N945" s="630">
        <v>595.3189427170729</v>
      </c>
    </row>
    <row r="946" spans="1:14" ht="14.4" customHeight="1" x14ac:dyDescent="0.3">
      <c r="A946" s="625" t="s">
        <v>525</v>
      </c>
      <c r="B946" s="626" t="s">
        <v>527</v>
      </c>
      <c r="C946" s="627" t="s">
        <v>551</v>
      </c>
      <c r="D946" s="628" t="s">
        <v>552</v>
      </c>
      <c r="E946" s="627" t="s">
        <v>530</v>
      </c>
      <c r="F946" s="628" t="s">
        <v>531</v>
      </c>
      <c r="G946" s="627" t="s">
        <v>1053</v>
      </c>
      <c r="H946" s="627" t="s">
        <v>2767</v>
      </c>
      <c r="I946" s="627" t="s">
        <v>2768</v>
      </c>
      <c r="J946" s="627" t="s">
        <v>2769</v>
      </c>
      <c r="K946" s="627" t="s">
        <v>2756</v>
      </c>
      <c r="L946" s="629">
        <v>54.119961134180819</v>
      </c>
      <c r="M946" s="629">
        <v>29</v>
      </c>
      <c r="N946" s="630">
        <v>1569.4788728912438</v>
      </c>
    </row>
    <row r="947" spans="1:14" ht="14.4" customHeight="1" x14ac:dyDescent="0.3">
      <c r="A947" s="625" t="s">
        <v>525</v>
      </c>
      <c r="B947" s="626" t="s">
        <v>527</v>
      </c>
      <c r="C947" s="627" t="s">
        <v>551</v>
      </c>
      <c r="D947" s="628" t="s">
        <v>552</v>
      </c>
      <c r="E947" s="627" t="s">
        <v>530</v>
      </c>
      <c r="F947" s="628" t="s">
        <v>531</v>
      </c>
      <c r="G947" s="627" t="s">
        <v>1053</v>
      </c>
      <c r="H947" s="627" t="s">
        <v>2770</v>
      </c>
      <c r="I947" s="627" t="s">
        <v>2771</v>
      </c>
      <c r="J947" s="627" t="s">
        <v>2772</v>
      </c>
      <c r="K947" s="627" t="s">
        <v>2756</v>
      </c>
      <c r="L947" s="629">
        <v>54.46</v>
      </c>
      <c r="M947" s="629">
        <v>2</v>
      </c>
      <c r="N947" s="630">
        <v>108.92</v>
      </c>
    </row>
    <row r="948" spans="1:14" ht="14.4" customHeight="1" x14ac:dyDescent="0.3">
      <c r="A948" s="625" t="s">
        <v>525</v>
      </c>
      <c r="B948" s="626" t="s">
        <v>527</v>
      </c>
      <c r="C948" s="627" t="s">
        <v>551</v>
      </c>
      <c r="D948" s="628" t="s">
        <v>552</v>
      </c>
      <c r="E948" s="627" t="s">
        <v>530</v>
      </c>
      <c r="F948" s="628" t="s">
        <v>531</v>
      </c>
      <c r="G948" s="627" t="s">
        <v>1053</v>
      </c>
      <c r="H948" s="627" t="s">
        <v>2773</v>
      </c>
      <c r="I948" s="627" t="s">
        <v>2774</v>
      </c>
      <c r="J948" s="627" t="s">
        <v>2775</v>
      </c>
      <c r="K948" s="627" t="s">
        <v>2756</v>
      </c>
      <c r="L948" s="629">
        <v>42.76</v>
      </c>
      <c r="M948" s="629">
        <v>2</v>
      </c>
      <c r="N948" s="630">
        <v>85.52</v>
      </c>
    </row>
    <row r="949" spans="1:14" ht="14.4" customHeight="1" x14ac:dyDescent="0.3">
      <c r="A949" s="625" t="s">
        <v>525</v>
      </c>
      <c r="B949" s="626" t="s">
        <v>527</v>
      </c>
      <c r="C949" s="627" t="s">
        <v>551</v>
      </c>
      <c r="D949" s="628" t="s">
        <v>552</v>
      </c>
      <c r="E949" s="627" t="s">
        <v>530</v>
      </c>
      <c r="F949" s="628" t="s">
        <v>531</v>
      </c>
      <c r="G949" s="627" t="s">
        <v>1053</v>
      </c>
      <c r="H949" s="627" t="s">
        <v>2776</v>
      </c>
      <c r="I949" s="627" t="s">
        <v>2777</v>
      </c>
      <c r="J949" s="627" t="s">
        <v>2778</v>
      </c>
      <c r="K949" s="627" t="s">
        <v>2756</v>
      </c>
      <c r="L949" s="629">
        <v>54.119973327342997</v>
      </c>
      <c r="M949" s="629">
        <v>20</v>
      </c>
      <c r="N949" s="630">
        <v>1082.3994665468599</v>
      </c>
    </row>
    <row r="950" spans="1:14" ht="14.4" customHeight="1" x14ac:dyDescent="0.3">
      <c r="A950" s="625" t="s">
        <v>525</v>
      </c>
      <c r="B950" s="626" t="s">
        <v>527</v>
      </c>
      <c r="C950" s="627" t="s">
        <v>551</v>
      </c>
      <c r="D950" s="628" t="s">
        <v>552</v>
      </c>
      <c r="E950" s="627" t="s">
        <v>530</v>
      </c>
      <c r="F950" s="628" t="s">
        <v>531</v>
      </c>
      <c r="G950" s="627" t="s">
        <v>1053</v>
      </c>
      <c r="H950" s="627" t="s">
        <v>2779</v>
      </c>
      <c r="I950" s="627" t="s">
        <v>2779</v>
      </c>
      <c r="J950" s="627" t="s">
        <v>2780</v>
      </c>
      <c r="K950" s="627" t="s">
        <v>2781</v>
      </c>
      <c r="L950" s="629">
        <v>197.04</v>
      </c>
      <c r="M950" s="629">
        <v>3</v>
      </c>
      <c r="N950" s="630">
        <v>591.12</v>
      </c>
    </row>
    <row r="951" spans="1:14" ht="14.4" customHeight="1" x14ac:dyDescent="0.3">
      <c r="A951" s="625" t="s">
        <v>525</v>
      </c>
      <c r="B951" s="626" t="s">
        <v>527</v>
      </c>
      <c r="C951" s="627" t="s">
        <v>551</v>
      </c>
      <c r="D951" s="628" t="s">
        <v>552</v>
      </c>
      <c r="E951" s="627" t="s">
        <v>530</v>
      </c>
      <c r="F951" s="628" t="s">
        <v>531</v>
      </c>
      <c r="G951" s="627" t="s">
        <v>1053</v>
      </c>
      <c r="H951" s="627" t="s">
        <v>2782</v>
      </c>
      <c r="I951" s="627" t="s">
        <v>2782</v>
      </c>
      <c r="J951" s="627" t="s">
        <v>2783</v>
      </c>
      <c r="K951" s="627" t="s">
        <v>2781</v>
      </c>
      <c r="L951" s="629">
        <v>197.04</v>
      </c>
      <c r="M951" s="629">
        <v>1</v>
      </c>
      <c r="N951" s="630">
        <v>197.04</v>
      </c>
    </row>
    <row r="952" spans="1:14" ht="14.4" customHeight="1" x14ac:dyDescent="0.3">
      <c r="A952" s="625" t="s">
        <v>525</v>
      </c>
      <c r="B952" s="626" t="s">
        <v>527</v>
      </c>
      <c r="C952" s="627" t="s">
        <v>551</v>
      </c>
      <c r="D952" s="628" t="s">
        <v>552</v>
      </c>
      <c r="E952" s="627" t="s">
        <v>530</v>
      </c>
      <c r="F952" s="628" t="s">
        <v>531</v>
      </c>
      <c r="G952" s="627" t="s">
        <v>1053</v>
      </c>
      <c r="H952" s="627" t="s">
        <v>2784</v>
      </c>
      <c r="I952" s="627" t="s">
        <v>2785</v>
      </c>
      <c r="J952" s="627" t="s">
        <v>2786</v>
      </c>
      <c r="K952" s="627" t="s">
        <v>2787</v>
      </c>
      <c r="L952" s="629">
        <v>206.99948609596848</v>
      </c>
      <c r="M952" s="629">
        <v>104</v>
      </c>
      <c r="N952" s="630">
        <v>21527.946553980721</v>
      </c>
    </row>
    <row r="953" spans="1:14" ht="14.4" customHeight="1" x14ac:dyDescent="0.3">
      <c r="A953" s="625" t="s">
        <v>525</v>
      </c>
      <c r="B953" s="626" t="s">
        <v>527</v>
      </c>
      <c r="C953" s="627" t="s">
        <v>551</v>
      </c>
      <c r="D953" s="628" t="s">
        <v>552</v>
      </c>
      <c r="E953" s="627" t="s">
        <v>530</v>
      </c>
      <c r="F953" s="628" t="s">
        <v>531</v>
      </c>
      <c r="G953" s="627" t="s">
        <v>1053</v>
      </c>
      <c r="H953" s="627" t="s">
        <v>2788</v>
      </c>
      <c r="I953" s="627" t="s">
        <v>2789</v>
      </c>
      <c r="J953" s="627" t="s">
        <v>2790</v>
      </c>
      <c r="K953" s="627" t="s">
        <v>2791</v>
      </c>
      <c r="L953" s="629">
        <v>216.21999870428095</v>
      </c>
      <c r="M953" s="629">
        <v>50</v>
      </c>
      <c r="N953" s="630">
        <v>10810.999935214048</v>
      </c>
    </row>
    <row r="954" spans="1:14" ht="14.4" customHeight="1" x14ac:dyDescent="0.3">
      <c r="A954" s="625" t="s">
        <v>525</v>
      </c>
      <c r="B954" s="626" t="s">
        <v>527</v>
      </c>
      <c r="C954" s="627" t="s">
        <v>551</v>
      </c>
      <c r="D954" s="628" t="s">
        <v>552</v>
      </c>
      <c r="E954" s="627" t="s">
        <v>530</v>
      </c>
      <c r="F954" s="628" t="s">
        <v>531</v>
      </c>
      <c r="G954" s="627" t="s">
        <v>1053</v>
      </c>
      <c r="H954" s="627" t="s">
        <v>2792</v>
      </c>
      <c r="I954" s="627" t="s">
        <v>2792</v>
      </c>
      <c r="J954" s="627" t="s">
        <v>2793</v>
      </c>
      <c r="K954" s="627" t="s">
        <v>2794</v>
      </c>
      <c r="L954" s="629">
        <v>424.98</v>
      </c>
      <c r="M954" s="629">
        <v>16</v>
      </c>
      <c r="N954" s="630">
        <v>6799.68</v>
      </c>
    </row>
    <row r="955" spans="1:14" ht="14.4" customHeight="1" x14ac:dyDescent="0.3">
      <c r="A955" s="625" t="s">
        <v>525</v>
      </c>
      <c r="B955" s="626" t="s">
        <v>527</v>
      </c>
      <c r="C955" s="627" t="s">
        <v>551</v>
      </c>
      <c r="D955" s="628" t="s">
        <v>552</v>
      </c>
      <c r="E955" s="627" t="s">
        <v>530</v>
      </c>
      <c r="F955" s="628" t="s">
        <v>531</v>
      </c>
      <c r="G955" s="627" t="s">
        <v>1053</v>
      </c>
      <c r="H955" s="627" t="s">
        <v>2795</v>
      </c>
      <c r="I955" s="627" t="s">
        <v>2796</v>
      </c>
      <c r="J955" s="627" t="s">
        <v>2797</v>
      </c>
      <c r="K955" s="627" t="s">
        <v>2798</v>
      </c>
      <c r="L955" s="629">
        <v>217.49993382844923</v>
      </c>
      <c r="M955" s="629">
        <v>128</v>
      </c>
      <c r="N955" s="630">
        <v>27839.991530041501</v>
      </c>
    </row>
    <row r="956" spans="1:14" ht="14.4" customHeight="1" x14ac:dyDescent="0.3">
      <c r="A956" s="625" t="s">
        <v>525</v>
      </c>
      <c r="B956" s="626" t="s">
        <v>527</v>
      </c>
      <c r="C956" s="627" t="s">
        <v>551</v>
      </c>
      <c r="D956" s="628" t="s">
        <v>552</v>
      </c>
      <c r="E956" s="627" t="s">
        <v>530</v>
      </c>
      <c r="F956" s="628" t="s">
        <v>531</v>
      </c>
      <c r="G956" s="627" t="s">
        <v>1053</v>
      </c>
      <c r="H956" s="627" t="s">
        <v>2799</v>
      </c>
      <c r="I956" s="627" t="s">
        <v>2799</v>
      </c>
      <c r="J956" s="627" t="s">
        <v>2800</v>
      </c>
      <c r="K956" s="627" t="s">
        <v>2801</v>
      </c>
      <c r="L956" s="629">
        <v>148.06999585230696</v>
      </c>
      <c r="M956" s="629">
        <v>7</v>
      </c>
      <c r="N956" s="630">
        <v>1036.4899709661488</v>
      </c>
    </row>
    <row r="957" spans="1:14" ht="14.4" customHeight="1" x14ac:dyDescent="0.3">
      <c r="A957" s="625" t="s">
        <v>525</v>
      </c>
      <c r="B957" s="626" t="s">
        <v>527</v>
      </c>
      <c r="C957" s="627" t="s">
        <v>551</v>
      </c>
      <c r="D957" s="628" t="s">
        <v>552</v>
      </c>
      <c r="E957" s="627" t="s">
        <v>530</v>
      </c>
      <c r="F957" s="628" t="s">
        <v>531</v>
      </c>
      <c r="G957" s="627" t="s">
        <v>1053</v>
      </c>
      <c r="H957" s="627" t="s">
        <v>2802</v>
      </c>
      <c r="I957" s="627" t="s">
        <v>2802</v>
      </c>
      <c r="J957" s="627" t="s">
        <v>2803</v>
      </c>
      <c r="K957" s="627" t="s">
        <v>2801</v>
      </c>
      <c r="L957" s="629">
        <v>148.06992431942962</v>
      </c>
      <c r="M957" s="629">
        <v>9</v>
      </c>
      <c r="N957" s="630">
        <v>1332.6293188748666</v>
      </c>
    </row>
    <row r="958" spans="1:14" ht="14.4" customHeight="1" x14ac:dyDescent="0.3">
      <c r="A958" s="625" t="s">
        <v>525</v>
      </c>
      <c r="B958" s="626" t="s">
        <v>527</v>
      </c>
      <c r="C958" s="627" t="s">
        <v>551</v>
      </c>
      <c r="D958" s="628" t="s">
        <v>552</v>
      </c>
      <c r="E958" s="627" t="s">
        <v>530</v>
      </c>
      <c r="F958" s="628" t="s">
        <v>531</v>
      </c>
      <c r="G958" s="627" t="s">
        <v>1053</v>
      </c>
      <c r="H958" s="627" t="s">
        <v>2804</v>
      </c>
      <c r="I958" s="627" t="s">
        <v>2805</v>
      </c>
      <c r="J958" s="627" t="s">
        <v>2806</v>
      </c>
      <c r="K958" s="627" t="s">
        <v>2756</v>
      </c>
      <c r="L958" s="629">
        <v>40.57</v>
      </c>
      <c r="M958" s="629">
        <v>2</v>
      </c>
      <c r="N958" s="630">
        <v>81.14</v>
      </c>
    </row>
    <row r="959" spans="1:14" ht="14.4" customHeight="1" x14ac:dyDescent="0.3">
      <c r="A959" s="625" t="s">
        <v>525</v>
      </c>
      <c r="B959" s="626" t="s">
        <v>527</v>
      </c>
      <c r="C959" s="627" t="s">
        <v>551</v>
      </c>
      <c r="D959" s="628" t="s">
        <v>552</v>
      </c>
      <c r="E959" s="627" t="s">
        <v>530</v>
      </c>
      <c r="F959" s="628" t="s">
        <v>531</v>
      </c>
      <c r="G959" s="627" t="s">
        <v>1053</v>
      </c>
      <c r="H959" s="627" t="s">
        <v>2807</v>
      </c>
      <c r="I959" s="627" t="s">
        <v>2808</v>
      </c>
      <c r="J959" s="627" t="s">
        <v>2809</v>
      </c>
      <c r="K959" s="627"/>
      <c r="L959" s="629">
        <v>49.25</v>
      </c>
      <c r="M959" s="629">
        <v>6</v>
      </c>
      <c r="N959" s="630">
        <v>295.5</v>
      </c>
    </row>
    <row r="960" spans="1:14" ht="14.4" customHeight="1" x14ac:dyDescent="0.3">
      <c r="A960" s="625" t="s">
        <v>525</v>
      </c>
      <c r="B960" s="626" t="s">
        <v>527</v>
      </c>
      <c r="C960" s="627" t="s">
        <v>551</v>
      </c>
      <c r="D960" s="628" t="s">
        <v>552</v>
      </c>
      <c r="E960" s="627" t="s">
        <v>530</v>
      </c>
      <c r="F960" s="628" t="s">
        <v>531</v>
      </c>
      <c r="G960" s="627" t="s">
        <v>1053</v>
      </c>
      <c r="H960" s="627" t="s">
        <v>2810</v>
      </c>
      <c r="I960" s="627" t="s">
        <v>2811</v>
      </c>
      <c r="J960" s="627" t="s">
        <v>2812</v>
      </c>
      <c r="K960" s="627" t="s">
        <v>2813</v>
      </c>
      <c r="L960" s="629">
        <v>148.0695825230502</v>
      </c>
      <c r="M960" s="629">
        <v>5</v>
      </c>
      <c r="N960" s="630">
        <v>740.34791261525095</v>
      </c>
    </row>
    <row r="961" spans="1:14" ht="14.4" customHeight="1" x14ac:dyDescent="0.3">
      <c r="A961" s="625" t="s">
        <v>525</v>
      </c>
      <c r="B961" s="626" t="s">
        <v>527</v>
      </c>
      <c r="C961" s="627" t="s">
        <v>551</v>
      </c>
      <c r="D961" s="628" t="s">
        <v>552</v>
      </c>
      <c r="E961" s="627" t="s">
        <v>530</v>
      </c>
      <c r="F961" s="628" t="s">
        <v>531</v>
      </c>
      <c r="G961" s="627" t="s">
        <v>1053</v>
      </c>
      <c r="H961" s="627" t="s">
        <v>2814</v>
      </c>
      <c r="I961" s="627" t="s">
        <v>2815</v>
      </c>
      <c r="J961" s="627" t="s">
        <v>2816</v>
      </c>
      <c r="K961" s="627" t="s">
        <v>2756</v>
      </c>
      <c r="L961" s="629">
        <v>44.390000000000008</v>
      </c>
      <c r="M961" s="629">
        <v>3</v>
      </c>
      <c r="N961" s="630">
        <v>133.17000000000002</v>
      </c>
    </row>
    <row r="962" spans="1:14" ht="14.4" customHeight="1" x14ac:dyDescent="0.3">
      <c r="A962" s="625" t="s">
        <v>525</v>
      </c>
      <c r="B962" s="626" t="s">
        <v>527</v>
      </c>
      <c r="C962" s="627" t="s">
        <v>551</v>
      </c>
      <c r="D962" s="628" t="s">
        <v>552</v>
      </c>
      <c r="E962" s="627" t="s">
        <v>530</v>
      </c>
      <c r="F962" s="628" t="s">
        <v>531</v>
      </c>
      <c r="G962" s="627" t="s">
        <v>1053</v>
      </c>
      <c r="H962" s="627" t="s">
        <v>2817</v>
      </c>
      <c r="I962" s="627" t="s">
        <v>2818</v>
      </c>
      <c r="J962" s="627" t="s">
        <v>2819</v>
      </c>
      <c r="K962" s="627" t="s">
        <v>2756</v>
      </c>
      <c r="L962" s="629">
        <v>44.779995848815297</v>
      </c>
      <c r="M962" s="629">
        <v>11</v>
      </c>
      <c r="N962" s="630">
        <v>492.57995433696829</v>
      </c>
    </row>
    <row r="963" spans="1:14" ht="14.4" customHeight="1" x14ac:dyDescent="0.3">
      <c r="A963" s="625" t="s">
        <v>525</v>
      </c>
      <c r="B963" s="626" t="s">
        <v>527</v>
      </c>
      <c r="C963" s="627" t="s">
        <v>551</v>
      </c>
      <c r="D963" s="628" t="s">
        <v>552</v>
      </c>
      <c r="E963" s="627" t="s">
        <v>530</v>
      </c>
      <c r="F963" s="628" t="s">
        <v>531</v>
      </c>
      <c r="G963" s="627" t="s">
        <v>1053</v>
      </c>
      <c r="H963" s="627" t="s">
        <v>2820</v>
      </c>
      <c r="I963" s="627" t="s">
        <v>2821</v>
      </c>
      <c r="J963" s="627" t="s">
        <v>2822</v>
      </c>
      <c r="K963" s="627"/>
      <c r="L963" s="629">
        <v>49.25</v>
      </c>
      <c r="M963" s="629">
        <v>12</v>
      </c>
      <c r="N963" s="630">
        <v>591</v>
      </c>
    </row>
    <row r="964" spans="1:14" ht="14.4" customHeight="1" x14ac:dyDescent="0.3">
      <c r="A964" s="625" t="s">
        <v>525</v>
      </c>
      <c r="B964" s="626" t="s">
        <v>527</v>
      </c>
      <c r="C964" s="627" t="s">
        <v>551</v>
      </c>
      <c r="D964" s="628" t="s">
        <v>552</v>
      </c>
      <c r="E964" s="627" t="s">
        <v>532</v>
      </c>
      <c r="F964" s="628" t="s">
        <v>533</v>
      </c>
      <c r="G964" s="627" t="s">
        <v>570</v>
      </c>
      <c r="H964" s="627" t="s">
        <v>2823</v>
      </c>
      <c r="I964" s="627" t="s">
        <v>2824</v>
      </c>
      <c r="J964" s="627" t="s">
        <v>2825</v>
      </c>
      <c r="K964" s="627" t="s">
        <v>2826</v>
      </c>
      <c r="L964" s="629">
        <v>3842.04</v>
      </c>
      <c r="M964" s="629">
        <v>2</v>
      </c>
      <c r="N964" s="630">
        <v>7684.08</v>
      </c>
    </row>
    <row r="965" spans="1:14" ht="14.4" customHeight="1" x14ac:dyDescent="0.3">
      <c r="A965" s="625" t="s">
        <v>525</v>
      </c>
      <c r="B965" s="626" t="s">
        <v>527</v>
      </c>
      <c r="C965" s="627" t="s">
        <v>551</v>
      </c>
      <c r="D965" s="628" t="s">
        <v>552</v>
      </c>
      <c r="E965" s="627" t="s">
        <v>538</v>
      </c>
      <c r="F965" s="628" t="s">
        <v>539</v>
      </c>
      <c r="G965" s="627"/>
      <c r="H965" s="627" t="s">
        <v>1890</v>
      </c>
      <c r="I965" s="627" t="s">
        <v>1891</v>
      </c>
      <c r="J965" s="627" t="s">
        <v>1892</v>
      </c>
      <c r="K965" s="627" t="s">
        <v>1893</v>
      </c>
      <c r="L965" s="629">
        <v>32.421376146789001</v>
      </c>
      <c r="M965" s="629">
        <v>436</v>
      </c>
      <c r="N965" s="630">
        <v>14135.720000000005</v>
      </c>
    </row>
    <row r="966" spans="1:14" ht="14.4" customHeight="1" x14ac:dyDescent="0.3">
      <c r="A966" s="625" t="s">
        <v>525</v>
      </c>
      <c r="B966" s="626" t="s">
        <v>527</v>
      </c>
      <c r="C966" s="627" t="s">
        <v>551</v>
      </c>
      <c r="D966" s="628" t="s">
        <v>552</v>
      </c>
      <c r="E966" s="627" t="s">
        <v>538</v>
      </c>
      <c r="F966" s="628" t="s">
        <v>539</v>
      </c>
      <c r="G966" s="627"/>
      <c r="H966" s="627" t="s">
        <v>2827</v>
      </c>
      <c r="I966" s="627" t="s">
        <v>2828</v>
      </c>
      <c r="J966" s="627" t="s">
        <v>2829</v>
      </c>
      <c r="K966" s="627" t="s">
        <v>2830</v>
      </c>
      <c r="L966" s="629">
        <v>119.470234830731</v>
      </c>
      <c r="M966" s="629">
        <v>2</v>
      </c>
      <c r="N966" s="630">
        <v>238.940469661462</v>
      </c>
    </row>
    <row r="967" spans="1:14" ht="14.4" customHeight="1" x14ac:dyDescent="0.3">
      <c r="A967" s="625" t="s">
        <v>525</v>
      </c>
      <c r="B967" s="626" t="s">
        <v>527</v>
      </c>
      <c r="C967" s="627" t="s">
        <v>551</v>
      </c>
      <c r="D967" s="628" t="s">
        <v>552</v>
      </c>
      <c r="E967" s="627" t="s">
        <v>538</v>
      </c>
      <c r="F967" s="628" t="s">
        <v>539</v>
      </c>
      <c r="G967" s="627" t="s">
        <v>570</v>
      </c>
      <c r="H967" s="627" t="s">
        <v>1191</v>
      </c>
      <c r="I967" s="627" t="s">
        <v>1192</v>
      </c>
      <c r="J967" s="627" t="s">
        <v>1193</v>
      </c>
      <c r="K967" s="627" t="s">
        <v>1194</v>
      </c>
      <c r="L967" s="629">
        <v>38.262670814246334</v>
      </c>
      <c r="M967" s="629">
        <v>41</v>
      </c>
      <c r="N967" s="630">
        <v>1568.7695033840998</v>
      </c>
    </row>
    <row r="968" spans="1:14" ht="14.4" customHeight="1" x14ac:dyDescent="0.3">
      <c r="A968" s="625" t="s">
        <v>525</v>
      </c>
      <c r="B968" s="626" t="s">
        <v>527</v>
      </c>
      <c r="C968" s="627" t="s">
        <v>551</v>
      </c>
      <c r="D968" s="628" t="s">
        <v>552</v>
      </c>
      <c r="E968" s="627" t="s">
        <v>538</v>
      </c>
      <c r="F968" s="628" t="s">
        <v>539</v>
      </c>
      <c r="G968" s="627" t="s">
        <v>570</v>
      </c>
      <c r="H968" s="627" t="s">
        <v>1195</v>
      </c>
      <c r="I968" s="627" t="s">
        <v>1196</v>
      </c>
      <c r="J968" s="627" t="s">
        <v>1197</v>
      </c>
      <c r="K968" s="627" t="s">
        <v>603</v>
      </c>
      <c r="L968" s="629">
        <v>65.393054210220185</v>
      </c>
      <c r="M968" s="629">
        <v>25</v>
      </c>
      <c r="N968" s="630">
        <v>1634.8263552555047</v>
      </c>
    </row>
    <row r="969" spans="1:14" ht="14.4" customHeight="1" x14ac:dyDescent="0.3">
      <c r="A969" s="625" t="s">
        <v>525</v>
      </c>
      <c r="B969" s="626" t="s">
        <v>527</v>
      </c>
      <c r="C969" s="627" t="s">
        <v>551</v>
      </c>
      <c r="D969" s="628" t="s">
        <v>552</v>
      </c>
      <c r="E969" s="627" t="s">
        <v>538</v>
      </c>
      <c r="F969" s="628" t="s">
        <v>539</v>
      </c>
      <c r="G969" s="627" t="s">
        <v>570</v>
      </c>
      <c r="H969" s="627" t="s">
        <v>1202</v>
      </c>
      <c r="I969" s="627" t="s">
        <v>1203</v>
      </c>
      <c r="J969" s="627" t="s">
        <v>1204</v>
      </c>
      <c r="K969" s="627" t="s">
        <v>1205</v>
      </c>
      <c r="L969" s="629">
        <v>33.365714907291014</v>
      </c>
      <c r="M969" s="629">
        <v>14</v>
      </c>
      <c r="N969" s="630">
        <v>467.12000870207419</v>
      </c>
    </row>
    <row r="970" spans="1:14" ht="14.4" customHeight="1" x14ac:dyDescent="0.3">
      <c r="A970" s="625" t="s">
        <v>525</v>
      </c>
      <c r="B970" s="626" t="s">
        <v>527</v>
      </c>
      <c r="C970" s="627" t="s">
        <v>551</v>
      </c>
      <c r="D970" s="628" t="s">
        <v>552</v>
      </c>
      <c r="E970" s="627" t="s">
        <v>538</v>
      </c>
      <c r="F970" s="628" t="s">
        <v>539</v>
      </c>
      <c r="G970" s="627" t="s">
        <v>570</v>
      </c>
      <c r="H970" s="627" t="s">
        <v>2831</v>
      </c>
      <c r="I970" s="627" t="s">
        <v>2832</v>
      </c>
      <c r="J970" s="627" t="s">
        <v>2833</v>
      </c>
      <c r="K970" s="627" t="s">
        <v>2834</v>
      </c>
      <c r="L970" s="629">
        <v>426.8670070668465</v>
      </c>
      <c r="M970" s="629">
        <v>2</v>
      </c>
      <c r="N970" s="630">
        <v>853.73401413369299</v>
      </c>
    </row>
    <row r="971" spans="1:14" ht="14.4" customHeight="1" x14ac:dyDescent="0.3">
      <c r="A971" s="625" t="s">
        <v>525</v>
      </c>
      <c r="B971" s="626" t="s">
        <v>527</v>
      </c>
      <c r="C971" s="627" t="s">
        <v>551</v>
      </c>
      <c r="D971" s="628" t="s">
        <v>552</v>
      </c>
      <c r="E971" s="627" t="s">
        <v>538</v>
      </c>
      <c r="F971" s="628" t="s">
        <v>539</v>
      </c>
      <c r="G971" s="627" t="s">
        <v>570</v>
      </c>
      <c r="H971" s="627" t="s">
        <v>2835</v>
      </c>
      <c r="I971" s="627" t="s">
        <v>2836</v>
      </c>
      <c r="J971" s="627" t="s">
        <v>2837</v>
      </c>
      <c r="K971" s="627" t="s">
        <v>2838</v>
      </c>
      <c r="L971" s="629">
        <v>669.13213116897271</v>
      </c>
      <c r="M971" s="629">
        <v>9.6</v>
      </c>
      <c r="N971" s="630">
        <v>6423.6684592221372</v>
      </c>
    </row>
    <row r="972" spans="1:14" ht="14.4" customHeight="1" x14ac:dyDescent="0.3">
      <c r="A972" s="625" t="s">
        <v>525</v>
      </c>
      <c r="B972" s="626" t="s">
        <v>527</v>
      </c>
      <c r="C972" s="627" t="s">
        <v>551</v>
      </c>
      <c r="D972" s="628" t="s">
        <v>552</v>
      </c>
      <c r="E972" s="627" t="s">
        <v>538</v>
      </c>
      <c r="F972" s="628" t="s">
        <v>539</v>
      </c>
      <c r="G972" s="627" t="s">
        <v>570</v>
      </c>
      <c r="H972" s="627" t="s">
        <v>2839</v>
      </c>
      <c r="I972" s="627" t="s">
        <v>2840</v>
      </c>
      <c r="J972" s="627" t="s">
        <v>2841</v>
      </c>
      <c r="K972" s="627" t="s">
        <v>2842</v>
      </c>
      <c r="L972" s="629">
        <v>230.98618181818117</v>
      </c>
      <c r="M972" s="629">
        <v>11</v>
      </c>
      <c r="N972" s="630">
        <v>2540.8479999999927</v>
      </c>
    </row>
    <row r="973" spans="1:14" ht="14.4" customHeight="1" x14ac:dyDescent="0.3">
      <c r="A973" s="625" t="s">
        <v>525</v>
      </c>
      <c r="B973" s="626" t="s">
        <v>527</v>
      </c>
      <c r="C973" s="627" t="s">
        <v>551</v>
      </c>
      <c r="D973" s="628" t="s">
        <v>552</v>
      </c>
      <c r="E973" s="627" t="s">
        <v>538</v>
      </c>
      <c r="F973" s="628" t="s">
        <v>539</v>
      </c>
      <c r="G973" s="627" t="s">
        <v>570</v>
      </c>
      <c r="H973" s="627" t="s">
        <v>2843</v>
      </c>
      <c r="I973" s="627" t="s">
        <v>2844</v>
      </c>
      <c r="J973" s="627" t="s">
        <v>2845</v>
      </c>
      <c r="K973" s="627" t="s">
        <v>2846</v>
      </c>
      <c r="L973" s="629">
        <v>4246.6641013808203</v>
      </c>
      <c r="M973" s="629">
        <v>8</v>
      </c>
      <c r="N973" s="630">
        <v>33973.312811046562</v>
      </c>
    </row>
    <row r="974" spans="1:14" ht="14.4" customHeight="1" x14ac:dyDescent="0.3">
      <c r="A974" s="625" t="s">
        <v>525</v>
      </c>
      <c r="B974" s="626" t="s">
        <v>527</v>
      </c>
      <c r="C974" s="627" t="s">
        <v>551</v>
      </c>
      <c r="D974" s="628" t="s">
        <v>552</v>
      </c>
      <c r="E974" s="627" t="s">
        <v>538</v>
      </c>
      <c r="F974" s="628" t="s">
        <v>539</v>
      </c>
      <c r="G974" s="627" t="s">
        <v>570</v>
      </c>
      <c r="H974" s="627" t="s">
        <v>2847</v>
      </c>
      <c r="I974" s="627" t="s">
        <v>2848</v>
      </c>
      <c r="J974" s="627" t="s">
        <v>2849</v>
      </c>
      <c r="K974" s="627" t="s">
        <v>2850</v>
      </c>
      <c r="L974" s="629">
        <v>86.559429728411899</v>
      </c>
      <c r="M974" s="629">
        <v>1</v>
      </c>
      <c r="N974" s="630">
        <v>86.559429728411899</v>
      </c>
    </row>
    <row r="975" spans="1:14" ht="14.4" customHeight="1" x14ac:dyDescent="0.3">
      <c r="A975" s="625" t="s">
        <v>525</v>
      </c>
      <c r="B975" s="626" t="s">
        <v>527</v>
      </c>
      <c r="C975" s="627" t="s">
        <v>551</v>
      </c>
      <c r="D975" s="628" t="s">
        <v>552</v>
      </c>
      <c r="E975" s="627" t="s">
        <v>538</v>
      </c>
      <c r="F975" s="628" t="s">
        <v>539</v>
      </c>
      <c r="G975" s="627" t="s">
        <v>570</v>
      </c>
      <c r="H975" s="627" t="s">
        <v>1897</v>
      </c>
      <c r="I975" s="627" t="s">
        <v>1898</v>
      </c>
      <c r="J975" s="627" t="s">
        <v>1899</v>
      </c>
      <c r="K975" s="627" t="s">
        <v>1900</v>
      </c>
      <c r="L975" s="629">
        <v>37.549785818517684</v>
      </c>
      <c r="M975" s="629">
        <v>10</v>
      </c>
      <c r="N975" s="630">
        <v>375.49785818517682</v>
      </c>
    </row>
    <row r="976" spans="1:14" ht="14.4" customHeight="1" x14ac:dyDescent="0.3">
      <c r="A976" s="625" t="s">
        <v>525</v>
      </c>
      <c r="B976" s="626" t="s">
        <v>527</v>
      </c>
      <c r="C976" s="627" t="s">
        <v>551</v>
      </c>
      <c r="D976" s="628" t="s">
        <v>552</v>
      </c>
      <c r="E976" s="627" t="s">
        <v>538</v>
      </c>
      <c r="F976" s="628" t="s">
        <v>539</v>
      </c>
      <c r="G976" s="627" t="s">
        <v>570</v>
      </c>
      <c r="H976" s="627" t="s">
        <v>2851</v>
      </c>
      <c r="I976" s="627" t="s">
        <v>2852</v>
      </c>
      <c r="J976" s="627" t="s">
        <v>2853</v>
      </c>
      <c r="K976" s="627" t="s">
        <v>2854</v>
      </c>
      <c r="L976" s="629">
        <v>613.73426101853931</v>
      </c>
      <c r="M976" s="629">
        <v>5.8999999999999941</v>
      </c>
      <c r="N976" s="630">
        <v>3621.0321400093781</v>
      </c>
    </row>
    <row r="977" spans="1:14" ht="14.4" customHeight="1" x14ac:dyDescent="0.3">
      <c r="A977" s="625" t="s">
        <v>525</v>
      </c>
      <c r="B977" s="626" t="s">
        <v>527</v>
      </c>
      <c r="C977" s="627" t="s">
        <v>551</v>
      </c>
      <c r="D977" s="628" t="s">
        <v>552</v>
      </c>
      <c r="E977" s="627" t="s">
        <v>538</v>
      </c>
      <c r="F977" s="628" t="s">
        <v>539</v>
      </c>
      <c r="G977" s="627" t="s">
        <v>570</v>
      </c>
      <c r="H977" s="627" t="s">
        <v>1210</v>
      </c>
      <c r="I977" s="627" t="s">
        <v>1211</v>
      </c>
      <c r="J977" s="627" t="s">
        <v>1212</v>
      </c>
      <c r="K977" s="627" t="s">
        <v>1213</v>
      </c>
      <c r="L977" s="629">
        <v>517.50040631882734</v>
      </c>
      <c r="M977" s="629">
        <v>16</v>
      </c>
      <c r="N977" s="630">
        <v>8280.0065011012375</v>
      </c>
    </row>
    <row r="978" spans="1:14" ht="14.4" customHeight="1" x14ac:dyDescent="0.3">
      <c r="A978" s="625" t="s">
        <v>525</v>
      </c>
      <c r="B978" s="626" t="s">
        <v>527</v>
      </c>
      <c r="C978" s="627" t="s">
        <v>551</v>
      </c>
      <c r="D978" s="628" t="s">
        <v>552</v>
      </c>
      <c r="E978" s="627" t="s">
        <v>538</v>
      </c>
      <c r="F978" s="628" t="s">
        <v>539</v>
      </c>
      <c r="G978" s="627" t="s">
        <v>570</v>
      </c>
      <c r="H978" s="627" t="s">
        <v>2855</v>
      </c>
      <c r="I978" s="627" t="s">
        <v>2856</v>
      </c>
      <c r="J978" s="627" t="s">
        <v>2857</v>
      </c>
      <c r="K978" s="627" t="s">
        <v>2858</v>
      </c>
      <c r="L978" s="629">
        <v>115.31</v>
      </c>
      <c r="M978" s="629">
        <v>2</v>
      </c>
      <c r="N978" s="630">
        <v>230.62</v>
      </c>
    </row>
    <row r="979" spans="1:14" ht="14.4" customHeight="1" x14ac:dyDescent="0.3">
      <c r="A979" s="625" t="s">
        <v>525</v>
      </c>
      <c r="B979" s="626" t="s">
        <v>527</v>
      </c>
      <c r="C979" s="627" t="s">
        <v>551</v>
      </c>
      <c r="D979" s="628" t="s">
        <v>552</v>
      </c>
      <c r="E979" s="627" t="s">
        <v>538</v>
      </c>
      <c r="F979" s="628" t="s">
        <v>539</v>
      </c>
      <c r="G979" s="627" t="s">
        <v>570</v>
      </c>
      <c r="H979" s="627" t="s">
        <v>1214</v>
      </c>
      <c r="I979" s="627" t="s">
        <v>1215</v>
      </c>
      <c r="J979" s="627" t="s">
        <v>1216</v>
      </c>
      <c r="K979" s="627" t="s">
        <v>1217</v>
      </c>
      <c r="L979" s="629">
        <v>30.76</v>
      </c>
      <c r="M979" s="629">
        <v>10</v>
      </c>
      <c r="N979" s="630">
        <v>307.60000000000002</v>
      </c>
    </row>
    <row r="980" spans="1:14" ht="14.4" customHeight="1" x14ac:dyDescent="0.3">
      <c r="A980" s="625" t="s">
        <v>525</v>
      </c>
      <c r="B980" s="626" t="s">
        <v>527</v>
      </c>
      <c r="C980" s="627" t="s">
        <v>551</v>
      </c>
      <c r="D980" s="628" t="s">
        <v>552</v>
      </c>
      <c r="E980" s="627" t="s">
        <v>538</v>
      </c>
      <c r="F980" s="628" t="s">
        <v>539</v>
      </c>
      <c r="G980" s="627" t="s">
        <v>570</v>
      </c>
      <c r="H980" s="627" t="s">
        <v>2859</v>
      </c>
      <c r="I980" s="627" t="s">
        <v>2860</v>
      </c>
      <c r="J980" s="627" t="s">
        <v>1193</v>
      </c>
      <c r="K980" s="627" t="s">
        <v>2861</v>
      </c>
      <c r="L980" s="629">
        <v>46.584919346133802</v>
      </c>
      <c r="M980" s="629">
        <v>2</v>
      </c>
      <c r="N980" s="630">
        <v>93.169838692267604</v>
      </c>
    </row>
    <row r="981" spans="1:14" ht="14.4" customHeight="1" x14ac:dyDescent="0.3">
      <c r="A981" s="625" t="s">
        <v>525</v>
      </c>
      <c r="B981" s="626" t="s">
        <v>527</v>
      </c>
      <c r="C981" s="627" t="s">
        <v>551</v>
      </c>
      <c r="D981" s="628" t="s">
        <v>552</v>
      </c>
      <c r="E981" s="627" t="s">
        <v>538</v>
      </c>
      <c r="F981" s="628" t="s">
        <v>539</v>
      </c>
      <c r="G981" s="627" t="s">
        <v>570</v>
      </c>
      <c r="H981" s="627" t="s">
        <v>2862</v>
      </c>
      <c r="I981" s="627" t="s">
        <v>2863</v>
      </c>
      <c r="J981" s="627" t="s">
        <v>2864</v>
      </c>
      <c r="K981" s="627"/>
      <c r="L981" s="629">
        <v>730.88293941528298</v>
      </c>
      <c r="M981" s="629">
        <v>11</v>
      </c>
      <c r="N981" s="630">
        <v>8039.7123335681126</v>
      </c>
    </row>
    <row r="982" spans="1:14" ht="14.4" customHeight="1" x14ac:dyDescent="0.3">
      <c r="A982" s="625" t="s">
        <v>525</v>
      </c>
      <c r="B982" s="626" t="s">
        <v>527</v>
      </c>
      <c r="C982" s="627" t="s">
        <v>551</v>
      </c>
      <c r="D982" s="628" t="s">
        <v>552</v>
      </c>
      <c r="E982" s="627" t="s">
        <v>538</v>
      </c>
      <c r="F982" s="628" t="s">
        <v>539</v>
      </c>
      <c r="G982" s="627" t="s">
        <v>570</v>
      </c>
      <c r="H982" s="627" t="s">
        <v>2865</v>
      </c>
      <c r="I982" s="627" t="s">
        <v>2866</v>
      </c>
      <c r="J982" s="627" t="s">
        <v>2867</v>
      </c>
      <c r="K982" s="627" t="s">
        <v>2868</v>
      </c>
      <c r="L982" s="629">
        <v>63.159885466491616</v>
      </c>
      <c r="M982" s="629">
        <v>13</v>
      </c>
      <c r="N982" s="630">
        <v>821.07851106439102</v>
      </c>
    </row>
    <row r="983" spans="1:14" ht="14.4" customHeight="1" x14ac:dyDescent="0.3">
      <c r="A983" s="625" t="s">
        <v>525</v>
      </c>
      <c r="B983" s="626" t="s">
        <v>527</v>
      </c>
      <c r="C983" s="627" t="s">
        <v>551</v>
      </c>
      <c r="D983" s="628" t="s">
        <v>552</v>
      </c>
      <c r="E983" s="627" t="s">
        <v>538</v>
      </c>
      <c r="F983" s="628" t="s">
        <v>539</v>
      </c>
      <c r="G983" s="627" t="s">
        <v>570</v>
      </c>
      <c r="H983" s="627" t="s">
        <v>2869</v>
      </c>
      <c r="I983" s="627" t="s">
        <v>2870</v>
      </c>
      <c r="J983" s="627" t="s">
        <v>2867</v>
      </c>
      <c r="K983" s="627" t="s">
        <v>2871</v>
      </c>
      <c r="L983" s="629">
        <v>82.830031153427541</v>
      </c>
      <c r="M983" s="629">
        <v>28</v>
      </c>
      <c r="N983" s="630">
        <v>2319.2408722959713</v>
      </c>
    </row>
    <row r="984" spans="1:14" ht="14.4" customHeight="1" x14ac:dyDescent="0.3">
      <c r="A984" s="625" t="s">
        <v>525</v>
      </c>
      <c r="B984" s="626" t="s">
        <v>527</v>
      </c>
      <c r="C984" s="627" t="s">
        <v>551</v>
      </c>
      <c r="D984" s="628" t="s">
        <v>552</v>
      </c>
      <c r="E984" s="627" t="s">
        <v>538</v>
      </c>
      <c r="F984" s="628" t="s">
        <v>539</v>
      </c>
      <c r="G984" s="627" t="s">
        <v>570</v>
      </c>
      <c r="H984" s="627" t="s">
        <v>2872</v>
      </c>
      <c r="I984" s="627" t="s">
        <v>2873</v>
      </c>
      <c r="J984" s="627" t="s">
        <v>1896</v>
      </c>
      <c r="K984" s="627" t="s">
        <v>2874</v>
      </c>
      <c r="L984" s="629">
        <v>279.74978571377204</v>
      </c>
      <c r="M984" s="629">
        <v>8</v>
      </c>
      <c r="N984" s="630">
        <v>2237.9982857101763</v>
      </c>
    </row>
    <row r="985" spans="1:14" ht="14.4" customHeight="1" x14ac:dyDescent="0.3">
      <c r="A985" s="625" t="s">
        <v>525</v>
      </c>
      <c r="B985" s="626" t="s">
        <v>527</v>
      </c>
      <c r="C985" s="627" t="s">
        <v>551</v>
      </c>
      <c r="D985" s="628" t="s">
        <v>552</v>
      </c>
      <c r="E985" s="627" t="s">
        <v>538</v>
      </c>
      <c r="F985" s="628" t="s">
        <v>539</v>
      </c>
      <c r="G985" s="627" t="s">
        <v>570</v>
      </c>
      <c r="H985" s="627" t="s">
        <v>2875</v>
      </c>
      <c r="I985" s="627" t="s">
        <v>2876</v>
      </c>
      <c r="J985" s="627" t="s">
        <v>2877</v>
      </c>
      <c r="K985" s="627" t="s">
        <v>2878</v>
      </c>
      <c r="L985" s="629">
        <v>118.62</v>
      </c>
      <c r="M985" s="629">
        <v>1</v>
      </c>
      <c r="N985" s="630">
        <v>118.62</v>
      </c>
    </row>
    <row r="986" spans="1:14" ht="14.4" customHeight="1" x14ac:dyDescent="0.3">
      <c r="A986" s="625" t="s">
        <v>525</v>
      </c>
      <c r="B986" s="626" t="s">
        <v>527</v>
      </c>
      <c r="C986" s="627" t="s">
        <v>551</v>
      </c>
      <c r="D986" s="628" t="s">
        <v>552</v>
      </c>
      <c r="E986" s="627" t="s">
        <v>538</v>
      </c>
      <c r="F986" s="628" t="s">
        <v>539</v>
      </c>
      <c r="G986" s="627" t="s">
        <v>570</v>
      </c>
      <c r="H986" s="627" t="s">
        <v>1905</v>
      </c>
      <c r="I986" s="627" t="s">
        <v>1906</v>
      </c>
      <c r="J986" s="627" t="s">
        <v>1907</v>
      </c>
      <c r="K986" s="627"/>
      <c r="L986" s="629">
        <v>75.259873411901907</v>
      </c>
      <c r="M986" s="629">
        <v>1</v>
      </c>
      <c r="N986" s="630">
        <v>75.259873411901907</v>
      </c>
    </row>
    <row r="987" spans="1:14" ht="14.4" customHeight="1" x14ac:dyDescent="0.3">
      <c r="A987" s="625" t="s">
        <v>525</v>
      </c>
      <c r="B987" s="626" t="s">
        <v>527</v>
      </c>
      <c r="C987" s="627" t="s">
        <v>551</v>
      </c>
      <c r="D987" s="628" t="s">
        <v>552</v>
      </c>
      <c r="E987" s="627" t="s">
        <v>538</v>
      </c>
      <c r="F987" s="628" t="s">
        <v>539</v>
      </c>
      <c r="G987" s="627" t="s">
        <v>570</v>
      </c>
      <c r="H987" s="627" t="s">
        <v>1218</v>
      </c>
      <c r="I987" s="627" t="s">
        <v>1219</v>
      </c>
      <c r="J987" s="627" t="s">
        <v>1193</v>
      </c>
      <c r="K987" s="627" t="s">
        <v>1220</v>
      </c>
      <c r="L987" s="629">
        <v>36.408664975239468</v>
      </c>
      <c r="M987" s="629">
        <v>15</v>
      </c>
      <c r="N987" s="630">
        <v>546.12997462859198</v>
      </c>
    </row>
    <row r="988" spans="1:14" ht="14.4" customHeight="1" x14ac:dyDescent="0.3">
      <c r="A988" s="625" t="s">
        <v>525</v>
      </c>
      <c r="B988" s="626" t="s">
        <v>527</v>
      </c>
      <c r="C988" s="627" t="s">
        <v>551</v>
      </c>
      <c r="D988" s="628" t="s">
        <v>552</v>
      </c>
      <c r="E988" s="627" t="s">
        <v>538</v>
      </c>
      <c r="F988" s="628" t="s">
        <v>539</v>
      </c>
      <c r="G988" s="627" t="s">
        <v>570</v>
      </c>
      <c r="H988" s="627" t="s">
        <v>2879</v>
      </c>
      <c r="I988" s="627" t="s">
        <v>2880</v>
      </c>
      <c r="J988" s="627" t="s">
        <v>2881</v>
      </c>
      <c r="K988" s="627" t="s">
        <v>2882</v>
      </c>
      <c r="L988" s="629">
        <v>63.84</v>
      </c>
      <c r="M988" s="629">
        <v>1</v>
      </c>
      <c r="N988" s="630">
        <v>63.84</v>
      </c>
    </row>
    <row r="989" spans="1:14" ht="14.4" customHeight="1" x14ac:dyDescent="0.3">
      <c r="A989" s="625" t="s">
        <v>525</v>
      </c>
      <c r="B989" s="626" t="s">
        <v>527</v>
      </c>
      <c r="C989" s="627" t="s">
        <v>551</v>
      </c>
      <c r="D989" s="628" t="s">
        <v>552</v>
      </c>
      <c r="E989" s="627" t="s">
        <v>538</v>
      </c>
      <c r="F989" s="628" t="s">
        <v>539</v>
      </c>
      <c r="G989" s="627" t="s">
        <v>570</v>
      </c>
      <c r="H989" s="627" t="s">
        <v>2883</v>
      </c>
      <c r="I989" s="627" t="s">
        <v>2884</v>
      </c>
      <c r="J989" s="627" t="s">
        <v>2885</v>
      </c>
      <c r="K989" s="627" t="s">
        <v>2886</v>
      </c>
      <c r="L989" s="629">
        <v>171.56982336905401</v>
      </c>
      <c r="M989" s="629">
        <v>1</v>
      </c>
      <c r="N989" s="630">
        <v>171.56982336905401</v>
      </c>
    </row>
    <row r="990" spans="1:14" ht="14.4" customHeight="1" x14ac:dyDescent="0.3">
      <c r="A990" s="625" t="s">
        <v>525</v>
      </c>
      <c r="B990" s="626" t="s">
        <v>527</v>
      </c>
      <c r="C990" s="627" t="s">
        <v>551</v>
      </c>
      <c r="D990" s="628" t="s">
        <v>552</v>
      </c>
      <c r="E990" s="627" t="s">
        <v>538</v>
      </c>
      <c r="F990" s="628" t="s">
        <v>539</v>
      </c>
      <c r="G990" s="627" t="s">
        <v>1053</v>
      </c>
      <c r="H990" s="627" t="s">
        <v>1228</v>
      </c>
      <c r="I990" s="627" t="s">
        <v>1229</v>
      </c>
      <c r="J990" s="627" t="s">
        <v>1230</v>
      </c>
      <c r="K990" s="627" t="s">
        <v>1231</v>
      </c>
      <c r="L990" s="629">
        <v>92.897955407732155</v>
      </c>
      <c r="M990" s="629">
        <v>204</v>
      </c>
      <c r="N990" s="630">
        <v>18951.18290317736</v>
      </c>
    </row>
    <row r="991" spans="1:14" ht="14.4" customHeight="1" x14ac:dyDescent="0.3">
      <c r="A991" s="625" t="s">
        <v>525</v>
      </c>
      <c r="B991" s="626" t="s">
        <v>527</v>
      </c>
      <c r="C991" s="627" t="s">
        <v>551</v>
      </c>
      <c r="D991" s="628" t="s">
        <v>552</v>
      </c>
      <c r="E991" s="627" t="s">
        <v>538</v>
      </c>
      <c r="F991" s="628" t="s">
        <v>539</v>
      </c>
      <c r="G991" s="627" t="s">
        <v>1053</v>
      </c>
      <c r="H991" s="627" t="s">
        <v>1232</v>
      </c>
      <c r="I991" s="627" t="s">
        <v>1233</v>
      </c>
      <c r="J991" s="627" t="s">
        <v>1208</v>
      </c>
      <c r="K991" s="627" t="s">
        <v>1234</v>
      </c>
      <c r="L991" s="629">
        <v>47.97762394157008</v>
      </c>
      <c r="M991" s="629">
        <v>532</v>
      </c>
      <c r="N991" s="630">
        <v>25524.095936915284</v>
      </c>
    </row>
    <row r="992" spans="1:14" ht="14.4" customHeight="1" x14ac:dyDescent="0.3">
      <c r="A992" s="625" t="s">
        <v>525</v>
      </c>
      <c r="B992" s="626" t="s">
        <v>527</v>
      </c>
      <c r="C992" s="627" t="s">
        <v>551</v>
      </c>
      <c r="D992" s="628" t="s">
        <v>552</v>
      </c>
      <c r="E992" s="627" t="s">
        <v>538</v>
      </c>
      <c r="F992" s="628" t="s">
        <v>539</v>
      </c>
      <c r="G992" s="627" t="s">
        <v>1053</v>
      </c>
      <c r="H992" s="627" t="s">
        <v>2887</v>
      </c>
      <c r="I992" s="627" t="s">
        <v>2888</v>
      </c>
      <c r="J992" s="627" t="s">
        <v>2889</v>
      </c>
      <c r="K992" s="627" t="s">
        <v>2890</v>
      </c>
      <c r="L992" s="629">
        <v>3796.6893809487692</v>
      </c>
      <c r="M992" s="629">
        <v>16.866666666666674</v>
      </c>
      <c r="N992" s="630">
        <v>64037.494225335933</v>
      </c>
    </row>
    <row r="993" spans="1:14" ht="14.4" customHeight="1" x14ac:dyDescent="0.3">
      <c r="A993" s="625" t="s">
        <v>525</v>
      </c>
      <c r="B993" s="626" t="s">
        <v>527</v>
      </c>
      <c r="C993" s="627" t="s">
        <v>551</v>
      </c>
      <c r="D993" s="628" t="s">
        <v>552</v>
      </c>
      <c r="E993" s="627" t="s">
        <v>538</v>
      </c>
      <c r="F993" s="628" t="s">
        <v>539</v>
      </c>
      <c r="G993" s="627" t="s">
        <v>1053</v>
      </c>
      <c r="H993" s="627" t="s">
        <v>1246</v>
      </c>
      <c r="I993" s="627" t="s">
        <v>1247</v>
      </c>
      <c r="J993" s="627" t="s">
        <v>1248</v>
      </c>
      <c r="K993" s="627" t="s">
        <v>1249</v>
      </c>
      <c r="L993" s="629">
        <v>96.359914507765865</v>
      </c>
      <c r="M993" s="629">
        <v>28</v>
      </c>
      <c r="N993" s="630">
        <v>2698.0776062174441</v>
      </c>
    </row>
    <row r="994" spans="1:14" ht="14.4" customHeight="1" x14ac:dyDescent="0.3">
      <c r="A994" s="625" t="s">
        <v>525</v>
      </c>
      <c r="B994" s="626" t="s">
        <v>527</v>
      </c>
      <c r="C994" s="627" t="s">
        <v>551</v>
      </c>
      <c r="D994" s="628" t="s">
        <v>552</v>
      </c>
      <c r="E994" s="627" t="s">
        <v>538</v>
      </c>
      <c r="F994" s="628" t="s">
        <v>539</v>
      </c>
      <c r="G994" s="627" t="s">
        <v>1053</v>
      </c>
      <c r="H994" s="627" t="s">
        <v>2891</v>
      </c>
      <c r="I994" s="627" t="s">
        <v>2892</v>
      </c>
      <c r="J994" s="627" t="s">
        <v>2893</v>
      </c>
      <c r="K994" s="627" t="s">
        <v>2894</v>
      </c>
      <c r="L994" s="629">
        <v>286.70132352941181</v>
      </c>
      <c r="M994" s="629">
        <v>68</v>
      </c>
      <c r="N994" s="630">
        <v>19495.690000000002</v>
      </c>
    </row>
    <row r="995" spans="1:14" ht="14.4" customHeight="1" x14ac:dyDescent="0.3">
      <c r="A995" s="625" t="s">
        <v>525</v>
      </c>
      <c r="B995" s="626" t="s">
        <v>527</v>
      </c>
      <c r="C995" s="627" t="s">
        <v>551</v>
      </c>
      <c r="D995" s="628" t="s">
        <v>552</v>
      </c>
      <c r="E995" s="627" t="s">
        <v>538</v>
      </c>
      <c r="F995" s="628" t="s">
        <v>539</v>
      </c>
      <c r="G995" s="627" t="s">
        <v>1053</v>
      </c>
      <c r="H995" s="627" t="s">
        <v>1250</v>
      </c>
      <c r="I995" s="627" t="s">
        <v>1251</v>
      </c>
      <c r="J995" s="627" t="s">
        <v>1252</v>
      </c>
      <c r="K995" s="627" t="s">
        <v>1253</v>
      </c>
      <c r="L995" s="629">
        <v>226.46872996255948</v>
      </c>
      <c r="M995" s="629">
        <v>193.8</v>
      </c>
      <c r="N995" s="630">
        <v>43889.63986674403</v>
      </c>
    </row>
    <row r="996" spans="1:14" ht="14.4" customHeight="1" x14ac:dyDescent="0.3">
      <c r="A996" s="625" t="s">
        <v>525</v>
      </c>
      <c r="B996" s="626" t="s">
        <v>527</v>
      </c>
      <c r="C996" s="627" t="s">
        <v>551</v>
      </c>
      <c r="D996" s="628" t="s">
        <v>552</v>
      </c>
      <c r="E996" s="627" t="s">
        <v>538</v>
      </c>
      <c r="F996" s="628" t="s">
        <v>539</v>
      </c>
      <c r="G996" s="627" t="s">
        <v>1053</v>
      </c>
      <c r="H996" s="627" t="s">
        <v>1254</v>
      </c>
      <c r="I996" s="627" t="s">
        <v>1255</v>
      </c>
      <c r="J996" s="627" t="s">
        <v>1256</v>
      </c>
      <c r="K996" s="627" t="s">
        <v>1257</v>
      </c>
      <c r="L996" s="629">
        <v>75.282487834984011</v>
      </c>
      <c r="M996" s="629">
        <v>922</v>
      </c>
      <c r="N996" s="630">
        <v>69410.453783855264</v>
      </c>
    </row>
    <row r="997" spans="1:14" ht="14.4" customHeight="1" x14ac:dyDescent="0.3">
      <c r="A997" s="625" t="s">
        <v>525</v>
      </c>
      <c r="B997" s="626" t="s">
        <v>527</v>
      </c>
      <c r="C997" s="627" t="s">
        <v>551</v>
      </c>
      <c r="D997" s="628" t="s">
        <v>552</v>
      </c>
      <c r="E997" s="627" t="s">
        <v>538</v>
      </c>
      <c r="F997" s="628" t="s">
        <v>539</v>
      </c>
      <c r="G997" s="627" t="s">
        <v>1053</v>
      </c>
      <c r="H997" s="627" t="s">
        <v>2895</v>
      </c>
      <c r="I997" s="627" t="s">
        <v>2896</v>
      </c>
      <c r="J997" s="627" t="s">
        <v>2897</v>
      </c>
      <c r="K997" s="627" t="s">
        <v>2898</v>
      </c>
      <c r="L997" s="629">
        <v>161.92000000000002</v>
      </c>
      <c r="M997" s="629">
        <v>20</v>
      </c>
      <c r="N997" s="630">
        <v>3238.4</v>
      </c>
    </row>
    <row r="998" spans="1:14" ht="14.4" customHeight="1" x14ac:dyDescent="0.3">
      <c r="A998" s="625" t="s">
        <v>525</v>
      </c>
      <c r="B998" s="626" t="s">
        <v>527</v>
      </c>
      <c r="C998" s="627" t="s">
        <v>551</v>
      </c>
      <c r="D998" s="628" t="s">
        <v>552</v>
      </c>
      <c r="E998" s="627" t="s">
        <v>538</v>
      </c>
      <c r="F998" s="628" t="s">
        <v>539</v>
      </c>
      <c r="G998" s="627" t="s">
        <v>1053</v>
      </c>
      <c r="H998" s="627" t="s">
        <v>1262</v>
      </c>
      <c r="I998" s="627" t="s">
        <v>1263</v>
      </c>
      <c r="J998" s="627" t="s">
        <v>1264</v>
      </c>
      <c r="K998" s="627" t="s">
        <v>1265</v>
      </c>
      <c r="L998" s="629">
        <v>323.85978941799175</v>
      </c>
      <c r="M998" s="629">
        <v>46</v>
      </c>
      <c r="N998" s="630">
        <v>14897.550313227621</v>
      </c>
    </row>
    <row r="999" spans="1:14" ht="14.4" customHeight="1" x14ac:dyDescent="0.3">
      <c r="A999" s="625" t="s">
        <v>525</v>
      </c>
      <c r="B999" s="626" t="s">
        <v>527</v>
      </c>
      <c r="C999" s="627" t="s">
        <v>551</v>
      </c>
      <c r="D999" s="628" t="s">
        <v>552</v>
      </c>
      <c r="E999" s="627" t="s">
        <v>538</v>
      </c>
      <c r="F999" s="628" t="s">
        <v>539</v>
      </c>
      <c r="G999" s="627" t="s">
        <v>1053</v>
      </c>
      <c r="H999" s="627" t="s">
        <v>2899</v>
      </c>
      <c r="I999" s="627" t="s">
        <v>2900</v>
      </c>
      <c r="J999" s="627" t="s">
        <v>2901</v>
      </c>
      <c r="K999" s="627" t="s">
        <v>1249</v>
      </c>
      <c r="L999" s="629">
        <v>54.429961991569257</v>
      </c>
      <c r="M999" s="629">
        <v>162</v>
      </c>
      <c r="N999" s="630">
        <v>8817.6538426342195</v>
      </c>
    </row>
    <row r="1000" spans="1:14" ht="14.4" customHeight="1" x14ac:dyDescent="0.3">
      <c r="A1000" s="625" t="s">
        <v>525</v>
      </c>
      <c r="B1000" s="626" t="s">
        <v>527</v>
      </c>
      <c r="C1000" s="627" t="s">
        <v>551</v>
      </c>
      <c r="D1000" s="628" t="s">
        <v>552</v>
      </c>
      <c r="E1000" s="627" t="s">
        <v>538</v>
      </c>
      <c r="F1000" s="628" t="s">
        <v>539</v>
      </c>
      <c r="G1000" s="627" t="s">
        <v>1053</v>
      </c>
      <c r="H1000" s="627" t="s">
        <v>1273</v>
      </c>
      <c r="I1000" s="627" t="s">
        <v>1274</v>
      </c>
      <c r="J1000" s="627" t="s">
        <v>1230</v>
      </c>
      <c r="K1000" s="627" t="s">
        <v>1275</v>
      </c>
      <c r="L1000" s="629">
        <v>74.000151907809268</v>
      </c>
      <c r="M1000" s="629">
        <v>48</v>
      </c>
      <c r="N1000" s="630">
        <v>3552.0072915748447</v>
      </c>
    </row>
    <row r="1001" spans="1:14" ht="14.4" customHeight="1" x14ac:dyDescent="0.3">
      <c r="A1001" s="625" t="s">
        <v>525</v>
      </c>
      <c r="B1001" s="626" t="s">
        <v>527</v>
      </c>
      <c r="C1001" s="627" t="s">
        <v>551</v>
      </c>
      <c r="D1001" s="628" t="s">
        <v>552</v>
      </c>
      <c r="E1001" s="627" t="s">
        <v>538</v>
      </c>
      <c r="F1001" s="628" t="s">
        <v>539</v>
      </c>
      <c r="G1001" s="627" t="s">
        <v>1053</v>
      </c>
      <c r="H1001" s="627" t="s">
        <v>2902</v>
      </c>
      <c r="I1001" s="627" t="s">
        <v>2903</v>
      </c>
      <c r="J1001" s="627" t="s">
        <v>2904</v>
      </c>
      <c r="K1001" s="627" t="s">
        <v>2905</v>
      </c>
      <c r="L1001" s="629">
        <v>59.789978834753605</v>
      </c>
      <c r="M1001" s="629">
        <v>94</v>
      </c>
      <c r="N1001" s="630">
        <v>5620.2580104668386</v>
      </c>
    </row>
    <row r="1002" spans="1:14" ht="14.4" customHeight="1" x14ac:dyDescent="0.3">
      <c r="A1002" s="625" t="s">
        <v>525</v>
      </c>
      <c r="B1002" s="626" t="s">
        <v>527</v>
      </c>
      <c r="C1002" s="627" t="s">
        <v>551</v>
      </c>
      <c r="D1002" s="628" t="s">
        <v>552</v>
      </c>
      <c r="E1002" s="627" t="s">
        <v>540</v>
      </c>
      <c r="F1002" s="628" t="s">
        <v>541</v>
      </c>
      <c r="G1002" s="627" t="s">
        <v>570</v>
      </c>
      <c r="H1002" s="627" t="s">
        <v>2906</v>
      </c>
      <c r="I1002" s="627" t="s">
        <v>2907</v>
      </c>
      <c r="J1002" s="627" t="s">
        <v>2908</v>
      </c>
      <c r="K1002" s="627" t="s">
        <v>2909</v>
      </c>
      <c r="L1002" s="629">
        <v>83.29</v>
      </c>
      <c r="M1002" s="629">
        <v>1</v>
      </c>
      <c r="N1002" s="630">
        <v>83.29</v>
      </c>
    </row>
    <row r="1003" spans="1:14" ht="14.4" customHeight="1" x14ac:dyDescent="0.3">
      <c r="A1003" s="625" t="s">
        <v>525</v>
      </c>
      <c r="B1003" s="626" t="s">
        <v>527</v>
      </c>
      <c r="C1003" s="627" t="s">
        <v>551</v>
      </c>
      <c r="D1003" s="628" t="s">
        <v>552</v>
      </c>
      <c r="E1003" s="627" t="s">
        <v>540</v>
      </c>
      <c r="F1003" s="628" t="s">
        <v>541</v>
      </c>
      <c r="G1003" s="627" t="s">
        <v>570</v>
      </c>
      <c r="H1003" s="627" t="s">
        <v>2910</v>
      </c>
      <c r="I1003" s="627" t="s">
        <v>2911</v>
      </c>
      <c r="J1003" s="627" t="s">
        <v>2912</v>
      </c>
      <c r="K1003" s="627" t="s">
        <v>2913</v>
      </c>
      <c r="L1003" s="629">
        <v>89.03</v>
      </c>
      <c r="M1003" s="629">
        <v>2</v>
      </c>
      <c r="N1003" s="630">
        <v>178.06</v>
      </c>
    </row>
    <row r="1004" spans="1:14" ht="14.4" customHeight="1" x14ac:dyDescent="0.3">
      <c r="A1004" s="625" t="s">
        <v>525</v>
      </c>
      <c r="B1004" s="626" t="s">
        <v>527</v>
      </c>
      <c r="C1004" s="627" t="s">
        <v>551</v>
      </c>
      <c r="D1004" s="628" t="s">
        <v>552</v>
      </c>
      <c r="E1004" s="627" t="s">
        <v>540</v>
      </c>
      <c r="F1004" s="628" t="s">
        <v>541</v>
      </c>
      <c r="G1004" s="627" t="s">
        <v>570</v>
      </c>
      <c r="H1004" s="627" t="s">
        <v>2914</v>
      </c>
      <c r="I1004" s="627" t="s">
        <v>2915</v>
      </c>
      <c r="J1004" s="627" t="s">
        <v>2916</v>
      </c>
      <c r="K1004" s="627" t="s">
        <v>2917</v>
      </c>
      <c r="L1004" s="629">
        <v>544.59</v>
      </c>
      <c r="M1004" s="629">
        <v>1</v>
      </c>
      <c r="N1004" s="630">
        <v>544.59</v>
      </c>
    </row>
    <row r="1005" spans="1:14" ht="14.4" customHeight="1" x14ac:dyDescent="0.3">
      <c r="A1005" s="625" t="s">
        <v>525</v>
      </c>
      <c r="B1005" s="626" t="s">
        <v>527</v>
      </c>
      <c r="C1005" s="627" t="s">
        <v>551</v>
      </c>
      <c r="D1005" s="628" t="s">
        <v>552</v>
      </c>
      <c r="E1005" s="627" t="s">
        <v>540</v>
      </c>
      <c r="F1005" s="628" t="s">
        <v>541</v>
      </c>
      <c r="G1005" s="627" t="s">
        <v>1053</v>
      </c>
      <c r="H1005" s="627" t="s">
        <v>2918</v>
      </c>
      <c r="I1005" s="627" t="s">
        <v>2919</v>
      </c>
      <c r="J1005" s="627" t="s">
        <v>2920</v>
      </c>
      <c r="K1005" s="627"/>
      <c r="L1005" s="629">
        <v>91.71001375607436</v>
      </c>
      <c r="M1005" s="629">
        <v>303</v>
      </c>
      <c r="N1005" s="630">
        <v>27788.134168090532</v>
      </c>
    </row>
    <row r="1006" spans="1:14" ht="14.4" customHeight="1" x14ac:dyDescent="0.3">
      <c r="A1006" s="625" t="s">
        <v>525</v>
      </c>
      <c r="B1006" s="626" t="s">
        <v>527</v>
      </c>
      <c r="C1006" s="627" t="s">
        <v>551</v>
      </c>
      <c r="D1006" s="628" t="s">
        <v>552</v>
      </c>
      <c r="E1006" s="627" t="s">
        <v>540</v>
      </c>
      <c r="F1006" s="628" t="s">
        <v>541</v>
      </c>
      <c r="G1006" s="627" t="s">
        <v>1053</v>
      </c>
      <c r="H1006" s="627" t="s">
        <v>2921</v>
      </c>
      <c r="I1006" s="627" t="s">
        <v>2922</v>
      </c>
      <c r="J1006" s="627" t="s">
        <v>2923</v>
      </c>
      <c r="K1006" s="627" t="s">
        <v>2924</v>
      </c>
      <c r="L1006" s="629">
        <v>2988.6387500000001</v>
      </c>
      <c r="M1006" s="629">
        <v>8</v>
      </c>
      <c r="N1006" s="630">
        <v>23909.11</v>
      </c>
    </row>
    <row r="1007" spans="1:14" ht="14.4" customHeight="1" x14ac:dyDescent="0.3">
      <c r="A1007" s="625" t="s">
        <v>525</v>
      </c>
      <c r="B1007" s="626" t="s">
        <v>527</v>
      </c>
      <c r="C1007" s="627" t="s">
        <v>551</v>
      </c>
      <c r="D1007" s="628" t="s">
        <v>552</v>
      </c>
      <c r="E1007" s="627" t="s">
        <v>540</v>
      </c>
      <c r="F1007" s="628" t="s">
        <v>541</v>
      </c>
      <c r="G1007" s="627" t="s">
        <v>1053</v>
      </c>
      <c r="H1007" s="627" t="s">
        <v>2925</v>
      </c>
      <c r="I1007" s="627" t="s">
        <v>2926</v>
      </c>
      <c r="J1007" s="627" t="s">
        <v>2923</v>
      </c>
      <c r="K1007" s="627" t="s">
        <v>2927</v>
      </c>
      <c r="L1007" s="629">
        <v>15921.116993375699</v>
      </c>
      <c r="M1007" s="629">
        <v>1</v>
      </c>
      <c r="N1007" s="630">
        <v>15921.116993375699</v>
      </c>
    </row>
    <row r="1008" spans="1:14" ht="14.4" customHeight="1" x14ac:dyDescent="0.3">
      <c r="A1008" s="625" t="s">
        <v>525</v>
      </c>
      <c r="B1008" s="626" t="s">
        <v>527</v>
      </c>
      <c r="C1008" s="627" t="s">
        <v>551</v>
      </c>
      <c r="D1008" s="628" t="s">
        <v>552</v>
      </c>
      <c r="E1008" s="627" t="s">
        <v>534</v>
      </c>
      <c r="F1008" s="628" t="s">
        <v>535</v>
      </c>
      <c r="G1008" s="627"/>
      <c r="H1008" s="627"/>
      <c r="I1008" s="627" t="s">
        <v>2824</v>
      </c>
      <c r="J1008" s="627" t="s">
        <v>2928</v>
      </c>
      <c r="K1008" s="627"/>
      <c r="L1008" s="629">
        <v>3842.0399999999995</v>
      </c>
      <c r="M1008" s="629">
        <v>74</v>
      </c>
      <c r="N1008" s="630">
        <v>284310.95999999996</v>
      </c>
    </row>
    <row r="1009" spans="1:14" ht="14.4" customHeight="1" x14ac:dyDescent="0.3">
      <c r="A1009" s="625" t="s">
        <v>525</v>
      </c>
      <c r="B1009" s="626" t="s">
        <v>527</v>
      </c>
      <c r="C1009" s="627" t="s">
        <v>551</v>
      </c>
      <c r="D1009" s="628" t="s">
        <v>552</v>
      </c>
      <c r="E1009" s="627" t="s">
        <v>534</v>
      </c>
      <c r="F1009" s="628" t="s">
        <v>535</v>
      </c>
      <c r="G1009" s="627"/>
      <c r="H1009" s="627"/>
      <c r="I1009" s="627" t="s">
        <v>2929</v>
      </c>
      <c r="J1009" s="627" t="s">
        <v>2930</v>
      </c>
      <c r="K1009" s="627"/>
      <c r="L1009" s="629">
        <v>1407.54</v>
      </c>
      <c r="M1009" s="629">
        <v>12</v>
      </c>
      <c r="N1009" s="630">
        <v>16890.48</v>
      </c>
    </row>
    <row r="1010" spans="1:14" ht="14.4" customHeight="1" x14ac:dyDescent="0.3">
      <c r="A1010" s="625" t="s">
        <v>525</v>
      </c>
      <c r="B1010" s="626" t="s">
        <v>527</v>
      </c>
      <c r="C1010" s="627" t="s">
        <v>551</v>
      </c>
      <c r="D1010" s="628" t="s">
        <v>552</v>
      </c>
      <c r="E1010" s="627" t="s">
        <v>534</v>
      </c>
      <c r="F1010" s="628" t="s">
        <v>535</v>
      </c>
      <c r="G1010" s="627"/>
      <c r="H1010" s="627"/>
      <c r="I1010" s="627" t="s">
        <v>2931</v>
      </c>
      <c r="J1010" s="627" t="s">
        <v>2932</v>
      </c>
      <c r="K1010" s="627"/>
      <c r="L1010" s="629">
        <v>4427.7</v>
      </c>
      <c r="M1010" s="629">
        <v>23</v>
      </c>
      <c r="N1010" s="630">
        <v>101837.09999999999</v>
      </c>
    </row>
    <row r="1011" spans="1:14" ht="14.4" customHeight="1" x14ac:dyDescent="0.3">
      <c r="A1011" s="625" t="s">
        <v>525</v>
      </c>
      <c r="B1011" s="626" t="s">
        <v>527</v>
      </c>
      <c r="C1011" s="627" t="s">
        <v>551</v>
      </c>
      <c r="D1011" s="628" t="s">
        <v>552</v>
      </c>
      <c r="E1011" s="627" t="s">
        <v>534</v>
      </c>
      <c r="F1011" s="628" t="s">
        <v>535</v>
      </c>
      <c r="G1011" s="627"/>
      <c r="H1011" s="627"/>
      <c r="I1011" s="627" t="s">
        <v>2933</v>
      </c>
      <c r="J1011" s="627" t="s">
        <v>2934</v>
      </c>
      <c r="K1011" s="627"/>
      <c r="L1011" s="629">
        <v>2907</v>
      </c>
      <c r="M1011" s="629">
        <v>1</v>
      </c>
      <c r="N1011" s="630">
        <v>2907</v>
      </c>
    </row>
    <row r="1012" spans="1:14" ht="14.4" customHeight="1" x14ac:dyDescent="0.3">
      <c r="A1012" s="625" t="s">
        <v>525</v>
      </c>
      <c r="B1012" s="626" t="s">
        <v>527</v>
      </c>
      <c r="C1012" s="627" t="s">
        <v>551</v>
      </c>
      <c r="D1012" s="628" t="s">
        <v>552</v>
      </c>
      <c r="E1012" s="627" t="s">
        <v>534</v>
      </c>
      <c r="F1012" s="628" t="s">
        <v>535</v>
      </c>
      <c r="G1012" s="627"/>
      <c r="H1012" s="627"/>
      <c r="I1012" s="627" t="s">
        <v>2935</v>
      </c>
      <c r="J1012" s="627" t="s">
        <v>2936</v>
      </c>
      <c r="K1012" s="627"/>
      <c r="L1012" s="629">
        <v>684</v>
      </c>
      <c r="M1012" s="629">
        <v>1</v>
      </c>
      <c r="N1012" s="630">
        <v>684</v>
      </c>
    </row>
    <row r="1013" spans="1:14" ht="14.4" customHeight="1" x14ac:dyDescent="0.3">
      <c r="A1013" s="625" t="s">
        <v>525</v>
      </c>
      <c r="B1013" s="626" t="s">
        <v>527</v>
      </c>
      <c r="C1013" s="627" t="s">
        <v>553</v>
      </c>
      <c r="D1013" s="628" t="s">
        <v>554</v>
      </c>
      <c r="E1013" s="627" t="s">
        <v>528</v>
      </c>
      <c r="F1013" s="628" t="s">
        <v>529</v>
      </c>
      <c r="G1013" s="627" t="s">
        <v>570</v>
      </c>
      <c r="H1013" s="627" t="s">
        <v>571</v>
      </c>
      <c r="I1013" s="627" t="s">
        <v>571</v>
      </c>
      <c r="J1013" s="627" t="s">
        <v>572</v>
      </c>
      <c r="K1013" s="627" t="s">
        <v>573</v>
      </c>
      <c r="L1013" s="629">
        <v>259.44255061181519</v>
      </c>
      <c r="M1013" s="629">
        <v>10</v>
      </c>
      <c r="N1013" s="630">
        <v>2594.425506118152</v>
      </c>
    </row>
    <row r="1014" spans="1:14" ht="14.4" customHeight="1" x14ac:dyDescent="0.3">
      <c r="A1014" s="625" t="s">
        <v>525</v>
      </c>
      <c r="B1014" s="626" t="s">
        <v>527</v>
      </c>
      <c r="C1014" s="627" t="s">
        <v>553</v>
      </c>
      <c r="D1014" s="628" t="s">
        <v>554</v>
      </c>
      <c r="E1014" s="627" t="s">
        <v>528</v>
      </c>
      <c r="F1014" s="628" t="s">
        <v>529</v>
      </c>
      <c r="G1014" s="627" t="s">
        <v>570</v>
      </c>
      <c r="H1014" s="627" t="s">
        <v>581</v>
      </c>
      <c r="I1014" s="627" t="s">
        <v>582</v>
      </c>
      <c r="J1014" s="627" t="s">
        <v>583</v>
      </c>
      <c r="K1014" s="627" t="s">
        <v>584</v>
      </c>
      <c r="L1014" s="629">
        <v>84.543232322197639</v>
      </c>
      <c r="M1014" s="629">
        <v>31</v>
      </c>
      <c r="N1014" s="630">
        <v>2620.8402019881269</v>
      </c>
    </row>
    <row r="1015" spans="1:14" ht="14.4" customHeight="1" x14ac:dyDescent="0.3">
      <c r="A1015" s="625" t="s">
        <v>525</v>
      </c>
      <c r="B1015" s="626" t="s">
        <v>527</v>
      </c>
      <c r="C1015" s="627" t="s">
        <v>553</v>
      </c>
      <c r="D1015" s="628" t="s">
        <v>554</v>
      </c>
      <c r="E1015" s="627" t="s">
        <v>528</v>
      </c>
      <c r="F1015" s="628" t="s">
        <v>529</v>
      </c>
      <c r="G1015" s="627" t="s">
        <v>570</v>
      </c>
      <c r="H1015" s="627" t="s">
        <v>1348</v>
      </c>
      <c r="I1015" s="627" t="s">
        <v>1349</v>
      </c>
      <c r="J1015" s="627" t="s">
        <v>873</v>
      </c>
      <c r="K1015" s="627" t="s">
        <v>1350</v>
      </c>
      <c r="L1015" s="629">
        <v>166.30732362941069</v>
      </c>
      <c r="M1015" s="629">
        <v>47</v>
      </c>
      <c r="N1015" s="630">
        <v>7816.4442105823027</v>
      </c>
    </row>
    <row r="1016" spans="1:14" ht="14.4" customHeight="1" x14ac:dyDescent="0.3">
      <c r="A1016" s="625" t="s">
        <v>525</v>
      </c>
      <c r="B1016" s="626" t="s">
        <v>527</v>
      </c>
      <c r="C1016" s="627" t="s">
        <v>553</v>
      </c>
      <c r="D1016" s="628" t="s">
        <v>554</v>
      </c>
      <c r="E1016" s="627" t="s">
        <v>528</v>
      </c>
      <c r="F1016" s="628" t="s">
        <v>529</v>
      </c>
      <c r="G1016" s="627" t="s">
        <v>570</v>
      </c>
      <c r="H1016" s="627" t="s">
        <v>597</v>
      </c>
      <c r="I1016" s="627" t="s">
        <v>598</v>
      </c>
      <c r="J1016" s="627" t="s">
        <v>599</v>
      </c>
      <c r="K1016" s="627" t="s">
        <v>600</v>
      </c>
      <c r="L1016" s="629">
        <v>59.867878428911339</v>
      </c>
      <c r="M1016" s="629">
        <v>8</v>
      </c>
      <c r="N1016" s="630">
        <v>478.94302743129072</v>
      </c>
    </row>
    <row r="1017" spans="1:14" ht="14.4" customHeight="1" x14ac:dyDescent="0.3">
      <c r="A1017" s="625" t="s">
        <v>525</v>
      </c>
      <c r="B1017" s="626" t="s">
        <v>527</v>
      </c>
      <c r="C1017" s="627" t="s">
        <v>553</v>
      </c>
      <c r="D1017" s="628" t="s">
        <v>554</v>
      </c>
      <c r="E1017" s="627" t="s">
        <v>528</v>
      </c>
      <c r="F1017" s="628" t="s">
        <v>529</v>
      </c>
      <c r="G1017" s="627" t="s">
        <v>570</v>
      </c>
      <c r="H1017" s="627" t="s">
        <v>2937</v>
      </c>
      <c r="I1017" s="627" t="s">
        <v>2938</v>
      </c>
      <c r="J1017" s="627" t="s">
        <v>2939</v>
      </c>
      <c r="K1017" s="627" t="s">
        <v>638</v>
      </c>
      <c r="L1017" s="629">
        <v>344.39</v>
      </c>
      <c r="M1017" s="629">
        <v>2</v>
      </c>
      <c r="N1017" s="630">
        <v>688.78</v>
      </c>
    </row>
    <row r="1018" spans="1:14" ht="14.4" customHeight="1" x14ac:dyDescent="0.3">
      <c r="A1018" s="625" t="s">
        <v>525</v>
      </c>
      <c r="B1018" s="626" t="s">
        <v>527</v>
      </c>
      <c r="C1018" s="627" t="s">
        <v>553</v>
      </c>
      <c r="D1018" s="628" t="s">
        <v>554</v>
      </c>
      <c r="E1018" s="627" t="s">
        <v>528</v>
      </c>
      <c r="F1018" s="628" t="s">
        <v>529</v>
      </c>
      <c r="G1018" s="627" t="s">
        <v>570</v>
      </c>
      <c r="H1018" s="627" t="s">
        <v>673</v>
      </c>
      <c r="I1018" s="627" t="s">
        <v>674</v>
      </c>
      <c r="J1018" s="627" t="s">
        <v>675</v>
      </c>
      <c r="K1018" s="627" t="s">
        <v>676</v>
      </c>
      <c r="L1018" s="629">
        <v>259.44</v>
      </c>
      <c r="M1018" s="629">
        <v>2</v>
      </c>
      <c r="N1018" s="630">
        <v>518.88</v>
      </c>
    </row>
    <row r="1019" spans="1:14" ht="14.4" customHeight="1" x14ac:dyDescent="0.3">
      <c r="A1019" s="625" t="s">
        <v>525</v>
      </c>
      <c r="B1019" s="626" t="s">
        <v>527</v>
      </c>
      <c r="C1019" s="627" t="s">
        <v>553</v>
      </c>
      <c r="D1019" s="628" t="s">
        <v>554</v>
      </c>
      <c r="E1019" s="627" t="s">
        <v>528</v>
      </c>
      <c r="F1019" s="628" t="s">
        <v>529</v>
      </c>
      <c r="G1019" s="627" t="s">
        <v>570</v>
      </c>
      <c r="H1019" s="627" t="s">
        <v>684</v>
      </c>
      <c r="I1019" s="627" t="s">
        <v>685</v>
      </c>
      <c r="J1019" s="627" t="s">
        <v>686</v>
      </c>
      <c r="K1019" s="627"/>
      <c r="L1019" s="629">
        <v>102.88957328495501</v>
      </c>
      <c r="M1019" s="629">
        <v>1</v>
      </c>
      <c r="N1019" s="630">
        <v>102.88957328495501</v>
      </c>
    </row>
    <row r="1020" spans="1:14" ht="14.4" customHeight="1" x14ac:dyDescent="0.3">
      <c r="A1020" s="625" t="s">
        <v>525</v>
      </c>
      <c r="B1020" s="626" t="s">
        <v>527</v>
      </c>
      <c r="C1020" s="627" t="s">
        <v>553</v>
      </c>
      <c r="D1020" s="628" t="s">
        <v>554</v>
      </c>
      <c r="E1020" s="627" t="s">
        <v>528</v>
      </c>
      <c r="F1020" s="628" t="s">
        <v>529</v>
      </c>
      <c r="G1020" s="627" t="s">
        <v>570</v>
      </c>
      <c r="H1020" s="627" t="s">
        <v>776</v>
      </c>
      <c r="I1020" s="627" t="s">
        <v>777</v>
      </c>
      <c r="J1020" s="627" t="s">
        <v>778</v>
      </c>
      <c r="K1020" s="627" t="s">
        <v>779</v>
      </c>
      <c r="L1020" s="629">
        <v>70.85385771828949</v>
      </c>
      <c r="M1020" s="629">
        <v>5</v>
      </c>
      <c r="N1020" s="630">
        <v>354.26928859144743</v>
      </c>
    </row>
    <row r="1021" spans="1:14" ht="14.4" customHeight="1" x14ac:dyDescent="0.3">
      <c r="A1021" s="625" t="s">
        <v>525</v>
      </c>
      <c r="B1021" s="626" t="s">
        <v>527</v>
      </c>
      <c r="C1021" s="627" t="s">
        <v>553</v>
      </c>
      <c r="D1021" s="628" t="s">
        <v>554</v>
      </c>
      <c r="E1021" s="627" t="s">
        <v>528</v>
      </c>
      <c r="F1021" s="628" t="s">
        <v>529</v>
      </c>
      <c r="G1021" s="627" t="s">
        <v>570</v>
      </c>
      <c r="H1021" s="627" t="s">
        <v>2940</v>
      </c>
      <c r="I1021" s="627" t="s">
        <v>748</v>
      </c>
      <c r="J1021" s="627" t="s">
        <v>2941</v>
      </c>
      <c r="K1021" s="627" t="s">
        <v>2942</v>
      </c>
      <c r="L1021" s="629">
        <v>162.26286533149647</v>
      </c>
      <c r="M1021" s="629">
        <v>85</v>
      </c>
      <c r="N1021" s="630">
        <v>13792.343553177199</v>
      </c>
    </row>
    <row r="1022" spans="1:14" ht="14.4" customHeight="1" x14ac:dyDescent="0.3">
      <c r="A1022" s="625" t="s">
        <v>525</v>
      </c>
      <c r="B1022" s="626" t="s">
        <v>527</v>
      </c>
      <c r="C1022" s="627" t="s">
        <v>553</v>
      </c>
      <c r="D1022" s="628" t="s">
        <v>554</v>
      </c>
      <c r="E1022" s="627" t="s">
        <v>528</v>
      </c>
      <c r="F1022" s="628" t="s">
        <v>529</v>
      </c>
      <c r="G1022" s="627" t="s">
        <v>570</v>
      </c>
      <c r="H1022" s="627" t="s">
        <v>2943</v>
      </c>
      <c r="I1022" s="627" t="s">
        <v>748</v>
      </c>
      <c r="J1022" s="627" t="s">
        <v>2944</v>
      </c>
      <c r="K1022" s="627"/>
      <c r="L1022" s="629">
        <v>32.9647600615206</v>
      </c>
      <c r="M1022" s="629">
        <v>10</v>
      </c>
      <c r="N1022" s="630">
        <v>329.64760061520599</v>
      </c>
    </row>
    <row r="1023" spans="1:14" ht="14.4" customHeight="1" x14ac:dyDescent="0.3">
      <c r="A1023" s="625" t="s">
        <v>525</v>
      </c>
      <c r="B1023" s="626" t="s">
        <v>527</v>
      </c>
      <c r="C1023" s="627" t="s">
        <v>553</v>
      </c>
      <c r="D1023" s="628" t="s">
        <v>554</v>
      </c>
      <c r="E1023" s="627" t="s">
        <v>528</v>
      </c>
      <c r="F1023" s="628" t="s">
        <v>529</v>
      </c>
      <c r="G1023" s="627" t="s">
        <v>570</v>
      </c>
      <c r="H1023" s="627" t="s">
        <v>882</v>
      </c>
      <c r="I1023" s="627" t="s">
        <v>883</v>
      </c>
      <c r="J1023" s="627" t="s">
        <v>884</v>
      </c>
      <c r="K1023" s="627" t="s">
        <v>603</v>
      </c>
      <c r="L1023" s="629">
        <v>41.648293343188762</v>
      </c>
      <c r="M1023" s="629">
        <v>12</v>
      </c>
      <c r="N1023" s="630">
        <v>499.77952011826517</v>
      </c>
    </row>
    <row r="1024" spans="1:14" ht="14.4" customHeight="1" x14ac:dyDescent="0.3">
      <c r="A1024" s="625" t="s">
        <v>525</v>
      </c>
      <c r="B1024" s="626" t="s">
        <v>527</v>
      </c>
      <c r="C1024" s="627" t="s">
        <v>553</v>
      </c>
      <c r="D1024" s="628" t="s">
        <v>554</v>
      </c>
      <c r="E1024" s="627" t="s">
        <v>528</v>
      </c>
      <c r="F1024" s="628" t="s">
        <v>529</v>
      </c>
      <c r="G1024" s="627" t="s">
        <v>570</v>
      </c>
      <c r="H1024" s="627" t="s">
        <v>2945</v>
      </c>
      <c r="I1024" s="627" t="s">
        <v>2946</v>
      </c>
      <c r="J1024" s="627" t="s">
        <v>2947</v>
      </c>
      <c r="K1024" s="627" t="s">
        <v>877</v>
      </c>
      <c r="L1024" s="629">
        <v>106.24</v>
      </c>
      <c r="M1024" s="629">
        <v>1</v>
      </c>
      <c r="N1024" s="630">
        <v>106.24</v>
      </c>
    </row>
    <row r="1025" spans="1:14" ht="14.4" customHeight="1" x14ac:dyDescent="0.3">
      <c r="A1025" s="625" t="s">
        <v>525</v>
      </c>
      <c r="B1025" s="626" t="s">
        <v>527</v>
      </c>
      <c r="C1025" s="627" t="s">
        <v>553</v>
      </c>
      <c r="D1025" s="628" t="s">
        <v>554</v>
      </c>
      <c r="E1025" s="627" t="s">
        <v>528</v>
      </c>
      <c r="F1025" s="628" t="s">
        <v>529</v>
      </c>
      <c r="G1025" s="627" t="s">
        <v>570</v>
      </c>
      <c r="H1025" s="627" t="s">
        <v>2293</v>
      </c>
      <c r="I1025" s="627" t="s">
        <v>748</v>
      </c>
      <c r="J1025" s="627" t="s">
        <v>2294</v>
      </c>
      <c r="K1025" s="627"/>
      <c r="L1025" s="629">
        <v>41.340159056780202</v>
      </c>
      <c r="M1025" s="629">
        <v>1</v>
      </c>
      <c r="N1025" s="630">
        <v>41.340159056780202</v>
      </c>
    </row>
    <row r="1026" spans="1:14" ht="14.4" customHeight="1" x14ac:dyDescent="0.3">
      <c r="A1026" s="625" t="s">
        <v>525</v>
      </c>
      <c r="B1026" s="626" t="s">
        <v>527</v>
      </c>
      <c r="C1026" s="627" t="s">
        <v>553</v>
      </c>
      <c r="D1026" s="628" t="s">
        <v>554</v>
      </c>
      <c r="E1026" s="627" t="s">
        <v>528</v>
      </c>
      <c r="F1026" s="628" t="s">
        <v>529</v>
      </c>
      <c r="G1026" s="627" t="s">
        <v>570</v>
      </c>
      <c r="H1026" s="627" t="s">
        <v>2948</v>
      </c>
      <c r="I1026" s="627" t="s">
        <v>748</v>
      </c>
      <c r="J1026" s="627" t="s">
        <v>2949</v>
      </c>
      <c r="K1026" s="627"/>
      <c r="L1026" s="629">
        <v>101.332444355717</v>
      </c>
      <c r="M1026" s="629">
        <v>1</v>
      </c>
      <c r="N1026" s="630">
        <v>101.332444355717</v>
      </c>
    </row>
    <row r="1027" spans="1:14" ht="14.4" customHeight="1" x14ac:dyDescent="0.3">
      <c r="A1027" s="625" t="s">
        <v>525</v>
      </c>
      <c r="B1027" s="626" t="s">
        <v>527</v>
      </c>
      <c r="C1027" s="627" t="s">
        <v>553</v>
      </c>
      <c r="D1027" s="628" t="s">
        <v>554</v>
      </c>
      <c r="E1027" s="627" t="s">
        <v>528</v>
      </c>
      <c r="F1027" s="628" t="s">
        <v>529</v>
      </c>
      <c r="G1027" s="627" t="s">
        <v>570</v>
      </c>
      <c r="H1027" s="627" t="s">
        <v>2950</v>
      </c>
      <c r="I1027" s="627" t="s">
        <v>2951</v>
      </c>
      <c r="J1027" s="627" t="s">
        <v>2952</v>
      </c>
      <c r="K1027" s="627" t="s">
        <v>938</v>
      </c>
      <c r="L1027" s="629">
        <v>38.939082001373791</v>
      </c>
      <c r="M1027" s="629">
        <v>178</v>
      </c>
      <c r="N1027" s="630">
        <v>6931.1565962445347</v>
      </c>
    </row>
    <row r="1028" spans="1:14" ht="14.4" customHeight="1" x14ac:dyDescent="0.3">
      <c r="A1028" s="625" t="s">
        <v>525</v>
      </c>
      <c r="B1028" s="626" t="s">
        <v>527</v>
      </c>
      <c r="C1028" s="627" t="s">
        <v>553</v>
      </c>
      <c r="D1028" s="628" t="s">
        <v>554</v>
      </c>
      <c r="E1028" s="627" t="s">
        <v>528</v>
      </c>
      <c r="F1028" s="628" t="s">
        <v>529</v>
      </c>
      <c r="G1028" s="627" t="s">
        <v>570</v>
      </c>
      <c r="H1028" s="627" t="s">
        <v>2953</v>
      </c>
      <c r="I1028" s="627" t="s">
        <v>748</v>
      </c>
      <c r="J1028" s="627" t="s">
        <v>2954</v>
      </c>
      <c r="K1028" s="627" t="s">
        <v>2554</v>
      </c>
      <c r="L1028" s="629">
        <v>112.81965386823614</v>
      </c>
      <c r="M1028" s="629">
        <v>5</v>
      </c>
      <c r="N1028" s="630">
        <v>564.09826934118075</v>
      </c>
    </row>
    <row r="1029" spans="1:14" ht="14.4" customHeight="1" x14ac:dyDescent="0.3">
      <c r="A1029" s="625" t="s">
        <v>525</v>
      </c>
      <c r="B1029" s="626" t="s">
        <v>527</v>
      </c>
      <c r="C1029" s="627" t="s">
        <v>553</v>
      </c>
      <c r="D1029" s="628" t="s">
        <v>554</v>
      </c>
      <c r="E1029" s="627" t="s">
        <v>528</v>
      </c>
      <c r="F1029" s="628" t="s">
        <v>529</v>
      </c>
      <c r="G1029" s="627" t="s">
        <v>570</v>
      </c>
      <c r="H1029" s="627" t="s">
        <v>2955</v>
      </c>
      <c r="I1029" s="627" t="s">
        <v>748</v>
      </c>
      <c r="J1029" s="627" t="s">
        <v>2956</v>
      </c>
      <c r="K1029" s="627"/>
      <c r="L1029" s="629">
        <v>81.665497361882203</v>
      </c>
      <c r="M1029" s="629">
        <v>4</v>
      </c>
      <c r="N1029" s="630">
        <v>326.66198944752881</v>
      </c>
    </row>
    <row r="1030" spans="1:14" ht="14.4" customHeight="1" x14ac:dyDescent="0.3">
      <c r="A1030" s="625" t="s">
        <v>525</v>
      </c>
      <c r="B1030" s="626" t="s">
        <v>527</v>
      </c>
      <c r="C1030" s="627" t="s">
        <v>553</v>
      </c>
      <c r="D1030" s="628" t="s">
        <v>554</v>
      </c>
      <c r="E1030" s="627" t="s">
        <v>528</v>
      </c>
      <c r="F1030" s="628" t="s">
        <v>529</v>
      </c>
      <c r="G1030" s="627" t="s">
        <v>570</v>
      </c>
      <c r="H1030" s="627" t="s">
        <v>2957</v>
      </c>
      <c r="I1030" s="627" t="s">
        <v>2958</v>
      </c>
      <c r="J1030" s="627" t="s">
        <v>2959</v>
      </c>
      <c r="K1030" s="627" t="s">
        <v>638</v>
      </c>
      <c r="L1030" s="629">
        <v>210.40223773611507</v>
      </c>
      <c r="M1030" s="629">
        <v>193</v>
      </c>
      <c r="N1030" s="630">
        <v>40607.631883070208</v>
      </c>
    </row>
    <row r="1031" spans="1:14" ht="14.4" customHeight="1" x14ac:dyDescent="0.3">
      <c r="A1031" s="625" t="s">
        <v>525</v>
      </c>
      <c r="B1031" s="626" t="s">
        <v>527</v>
      </c>
      <c r="C1031" s="627" t="s">
        <v>553</v>
      </c>
      <c r="D1031" s="628" t="s">
        <v>554</v>
      </c>
      <c r="E1031" s="627" t="s">
        <v>528</v>
      </c>
      <c r="F1031" s="628" t="s">
        <v>529</v>
      </c>
      <c r="G1031" s="627" t="s">
        <v>570</v>
      </c>
      <c r="H1031" s="627" t="s">
        <v>1667</v>
      </c>
      <c r="I1031" s="627" t="s">
        <v>1668</v>
      </c>
      <c r="J1031" s="627" t="s">
        <v>1669</v>
      </c>
      <c r="K1031" s="627" t="s">
        <v>1670</v>
      </c>
      <c r="L1031" s="629">
        <v>291.36810355180887</v>
      </c>
      <c r="M1031" s="629">
        <v>36</v>
      </c>
      <c r="N1031" s="630">
        <v>10489.251727865119</v>
      </c>
    </row>
    <row r="1032" spans="1:14" ht="14.4" customHeight="1" x14ac:dyDescent="0.3">
      <c r="A1032" s="625" t="s">
        <v>525</v>
      </c>
      <c r="B1032" s="626" t="s">
        <v>527</v>
      </c>
      <c r="C1032" s="627" t="s">
        <v>553</v>
      </c>
      <c r="D1032" s="628" t="s">
        <v>554</v>
      </c>
      <c r="E1032" s="627" t="s">
        <v>528</v>
      </c>
      <c r="F1032" s="628" t="s">
        <v>529</v>
      </c>
      <c r="G1032" s="627" t="s">
        <v>570</v>
      </c>
      <c r="H1032" s="627" t="s">
        <v>2960</v>
      </c>
      <c r="I1032" s="627" t="s">
        <v>748</v>
      </c>
      <c r="J1032" s="627" t="s">
        <v>2961</v>
      </c>
      <c r="K1032" s="627"/>
      <c r="L1032" s="629">
        <v>234.69238002887832</v>
      </c>
      <c r="M1032" s="629">
        <v>22</v>
      </c>
      <c r="N1032" s="630">
        <v>5163.2323606353229</v>
      </c>
    </row>
    <row r="1033" spans="1:14" ht="14.4" customHeight="1" x14ac:dyDescent="0.3">
      <c r="A1033" s="625" t="s">
        <v>525</v>
      </c>
      <c r="B1033" s="626" t="s">
        <v>527</v>
      </c>
      <c r="C1033" s="627" t="s">
        <v>553</v>
      </c>
      <c r="D1033" s="628" t="s">
        <v>554</v>
      </c>
      <c r="E1033" s="627" t="s">
        <v>528</v>
      </c>
      <c r="F1033" s="628" t="s">
        <v>529</v>
      </c>
      <c r="G1033" s="627" t="s">
        <v>570</v>
      </c>
      <c r="H1033" s="627" t="s">
        <v>2962</v>
      </c>
      <c r="I1033" s="627" t="s">
        <v>748</v>
      </c>
      <c r="J1033" s="627" t="s">
        <v>2963</v>
      </c>
      <c r="K1033" s="627"/>
      <c r="L1033" s="629">
        <v>101.46216802186649</v>
      </c>
      <c r="M1033" s="629">
        <v>4</v>
      </c>
      <c r="N1033" s="630">
        <v>405.84867208746596</v>
      </c>
    </row>
    <row r="1034" spans="1:14" ht="14.4" customHeight="1" x14ac:dyDescent="0.3">
      <c r="A1034" s="625" t="s">
        <v>525</v>
      </c>
      <c r="B1034" s="626" t="s">
        <v>527</v>
      </c>
      <c r="C1034" s="627" t="s">
        <v>553</v>
      </c>
      <c r="D1034" s="628" t="s">
        <v>554</v>
      </c>
      <c r="E1034" s="627" t="s">
        <v>528</v>
      </c>
      <c r="F1034" s="628" t="s">
        <v>529</v>
      </c>
      <c r="G1034" s="627" t="s">
        <v>570</v>
      </c>
      <c r="H1034" s="627" t="s">
        <v>2964</v>
      </c>
      <c r="I1034" s="627" t="s">
        <v>2965</v>
      </c>
      <c r="J1034" s="627" t="s">
        <v>2966</v>
      </c>
      <c r="K1034" s="627" t="s">
        <v>2967</v>
      </c>
      <c r="L1034" s="629">
        <v>8522.4875957668737</v>
      </c>
      <c r="M1034" s="629">
        <v>7</v>
      </c>
      <c r="N1034" s="630">
        <v>59657.413170368112</v>
      </c>
    </row>
    <row r="1035" spans="1:14" ht="14.4" customHeight="1" x14ac:dyDescent="0.3">
      <c r="A1035" s="625" t="s">
        <v>525</v>
      </c>
      <c r="B1035" s="626" t="s">
        <v>527</v>
      </c>
      <c r="C1035" s="627" t="s">
        <v>553</v>
      </c>
      <c r="D1035" s="628" t="s">
        <v>554</v>
      </c>
      <c r="E1035" s="627" t="s">
        <v>528</v>
      </c>
      <c r="F1035" s="628" t="s">
        <v>529</v>
      </c>
      <c r="G1035" s="627" t="s">
        <v>570</v>
      </c>
      <c r="H1035" s="627" t="s">
        <v>2968</v>
      </c>
      <c r="I1035" s="627" t="s">
        <v>2969</v>
      </c>
      <c r="J1035" s="627" t="s">
        <v>2966</v>
      </c>
      <c r="K1035" s="627" t="s">
        <v>2970</v>
      </c>
      <c r="L1035" s="629">
        <v>1506.298400062007</v>
      </c>
      <c r="M1035" s="629">
        <v>52</v>
      </c>
      <c r="N1035" s="630">
        <v>78327.516803224367</v>
      </c>
    </row>
    <row r="1036" spans="1:14" ht="14.4" customHeight="1" x14ac:dyDescent="0.3">
      <c r="A1036" s="625" t="s">
        <v>525</v>
      </c>
      <c r="B1036" s="626" t="s">
        <v>527</v>
      </c>
      <c r="C1036" s="627" t="s">
        <v>553</v>
      </c>
      <c r="D1036" s="628" t="s">
        <v>554</v>
      </c>
      <c r="E1036" s="627" t="s">
        <v>528</v>
      </c>
      <c r="F1036" s="628" t="s">
        <v>529</v>
      </c>
      <c r="G1036" s="627" t="s">
        <v>570</v>
      </c>
      <c r="H1036" s="627" t="s">
        <v>2971</v>
      </c>
      <c r="I1036" s="627" t="s">
        <v>748</v>
      </c>
      <c r="J1036" s="627" t="s">
        <v>2972</v>
      </c>
      <c r="K1036" s="627"/>
      <c r="L1036" s="629">
        <v>5330.25</v>
      </c>
      <c r="M1036" s="629">
        <v>2</v>
      </c>
      <c r="N1036" s="630">
        <v>10660.5</v>
      </c>
    </row>
    <row r="1037" spans="1:14" ht="14.4" customHeight="1" x14ac:dyDescent="0.3">
      <c r="A1037" s="625" t="s">
        <v>525</v>
      </c>
      <c r="B1037" s="626" t="s">
        <v>527</v>
      </c>
      <c r="C1037" s="627" t="s">
        <v>553</v>
      </c>
      <c r="D1037" s="628" t="s">
        <v>554</v>
      </c>
      <c r="E1037" s="627" t="s">
        <v>528</v>
      </c>
      <c r="F1037" s="628" t="s">
        <v>529</v>
      </c>
      <c r="G1037" s="627" t="s">
        <v>570</v>
      </c>
      <c r="H1037" s="627" t="s">
        <v>2973</v>
      </c>
      <c r="I1037" s="627" t="s">
        <v>748</v>
      </c>
      <c r="J1037" s="627" t="s">
        <v>2974</v>
      </c>
      <c r="K1037" s="627"/>
      <c r="L1037" s="629">
        <v>236.93755721426001</v>
      </c>
      <c r="M1037" s="629">
        <v>1</v>
      </c>
      <c r="N1037" s="630">
        <v>236.93755721426001</v>
      </c>
    </row>
    <row r="1038" spans="1:14" ht="14.4" customHeight="1" x14ac:dyDescent="0.3">
      <c r="A1038" s="625" t="s">
        <v>525</v>
      </c>
      <c r="B1038" s="626" t="s">
        <v>527</v>
      </c>
      <c r="C1038" s="627" t="s">
        <v>553</v>
      </c>
      <c r="D1038" s="628" t="s">
        <v>554</v>
      </c>
      <c r="E1038" s="627" t="s">
        <v>528</v>
      </c>
      <c r="F1038" s="628" t="s">
        <v>529</v>
      </c>
      <c r="G1038" s="627" t="s">
        <v>570</v>
      </c>
      <c r="H1038" s="627" t="s">
        <v>1717</v>
      </c>
      <c r="I1038" s="627" t="s">
        <v>1718</v>
      </c>
      <c r="J1038" s="627" t="s">
        <v>1719</v>
      </c>
      <c r="K1038" s="627" t="s">
        <v>638</v>
      </c>
      <c r="L1038" s="629">
        <v>257.4005717865889</v>
      </c>
      <c r="M1038" s="629">
        <v>111</v>
      </c>
      <c r="N1038" s="630">
        <v>28571.463468311369</v>
      </c>
    </row>
    <row r="1039" spans="1:14" ht="14.4" customHeight="1" x14ac:dyDescent="0.3">
      <c r="A1039" s="625" t="s">
        <v>525</v>
      </c>
      <c r="B1039" s="626" t="s">
        <v>527</v>
      </c>
      <c r="C1039" s="627" t="s">
        <v>553</v>
      </c>
      <c r="D1039" s="628" t="s">
        <v>554</v>
      </c>
      <c r="E1039" s="627" t="s">
        <v>528</v>
      </c>
      <c r="F1039" s="628" t="s">
        <v>529</v>
      </c>
      <c r="G1039" s="627" t="s">
        <v>570</v>
      </c>
      <c r="H1039" s="627" t="s">
        <v>1767</v>
      </c>
      <c r="I1039" s="627" t="s">
        <v>748</v>
      </c>
      <c r="J1039" s="627" t="s">
        <v>1768</v>
      </c>
      <c r="K1039" s="627"/>
      <c r="L1039" s="629">
        <v>67.950952797267547</v>
      </c>
      <c r="M1039" s="629">
        <v>600</v>
      </c>
      <c r="N1039" s="630">
        <v>40770.571678360531</v>
      </c>
    </row>
    <row r="1040" spans="1:14" ht="14.4" customHeight="1" x14ac:dyDescent="0.3">
      <c r="A1040" s="625" t="s">
        <v>525</v>
      </c>
      <c r="B1040" s="626" t="s">
        <v>527</v>
      </c>
      <c r="C1040" s="627" t="s">
        <v>553</v>
      </c>
      <c r="D1040" s="628" t="s">
        <v>554</v>
      </c>
      <c r="E1040" s="627" t="s">
        <v>528</v>
      </c>
      <c r="F1040" s="628" t="s">
        <v>529</v>
      </c>
      <c r="G1040" s="627" t="s">
        <v>570</v>
      </c>
      <c r="H1040" s="627" t="s">
        <v>2506</v>
      </c>
      <c r="I1040" s="627" t="s">
        <v>2507</v>
      </c>
      <c r="J1040" s="627" t="s">
        <v>1015</v>
      </c>
      <c r="K1040" s="627" t="s">
        <v>2508</v>
      </c>
      <c r="L1040" s="629">
        <v>63.24</v>
      </c>
      <c r="M1040" s="629">
        <v>2</v>
      </c>
      <c r="N1040" s="630">
        <v>126.48</v>
      </c>
    </row>
    <row r="1041" spans="1:14" ht="14.4" customHeight="1" x14ac:dyDescent="0.3">
      <c r="A1041" s="625" t="s">
        <v>525</v>
      </c>
      <c r="B1041" s="626" t="s">
        <v>527</v>
      </c>
      <c r="C1041" s="627" t="s">
        <v>553</v>
      </c>
      <c r="D1041" s="628" t="s">
        <v>554</v>
      </c>
      <c r="E1041" s="627" t="s">
        <v>528</v>
      </c>
      <c r="F1041" s="628" t="s">
        <v>529</v>
      </c>
      <c r="G1041" s="627" t="s">
        <v>570</v>
      </c>
      <c r="H1041" s="627" t="s">
        <v>2975</v>
      </c>
      <c r="I1041" s="627" t="s">
        <v>2976</v>
      </c>
      <c r="J1041" s="627" t="s">
        <v>2977</v>
      </c>
      <c r="K1041" s="627" t="s">
        <v>2170</v>
      </c>
      <c r="L1041" s="629">
        <v>52.901864410252465</v>
      </c>
      <c r="M1041" s="629">
        <v>25</v>
      </c>
      <c r="N1041" s="630">
        <v>1322.5466102563116</v>
      </c>
    </row>
    <row r="1042" spans="1:14" ht="14.4" customHeight="1" x14ac:dyDescent="0.3">
      <c r="A1042" s="625" t="s">
        <v>525</v>
      </c>
      <c r="B1042" s="626" t="s">
        <v>527</v>
      </c>
      <c r="C1042" s="627" t="s">
        <v>553</v>
      </c>
      <c r="D1042" s="628" t="s">
        <v>554</v>
      </c>
      <c r="E1042" s="627" t="s">
        <v>528</v>
      </c>
      <c r="F1042" s="628" t="s">
        <v>529</v>
      </c>
      <c r="G1042" s="627" t="s">
        <v>570</v>
      </c>
      <c r="H1042" s="627" t="s">
        <v>2978</v>
      </c>
      <c r="I1042" s="627" t="s">
        <v>748</v>
      </c>
      <c r="J1042" s="627" t="s">
        <v>2979</v>
      </c>
      <c r="K1042" s="627"/>
      <c r="L1042" s="629">
        <v>2360.708290609396</v>
      </c>
      <c r="M1042" s="629">
        <v>14</v>
      </c>
      <c r="N1042" s="630">
        <v>33049.916068531544</v>
      </c>
    </row>
    <row r="1043" spans="1:14" ht="14.4" customHeight="1" x14ac:dyDescent="0.3">
      <c r="A1043" s="625" t="s">
        <v>525</v>
      </c>
      <c r="B1043" s="626" t="s">
        <v>527</v>
      </c>
      <c r="C1043" s="627" t="s">
        <v>553</v>
      </c>
      <c r="D1043" s="628" t="s">
        <v>554</v>
      </c>
      <c r="E1043" s="627" t="s">
        <v>528</v>
      </c>
      <c r="F1043" s="628" t="s">
        <v>529</v>
      </c>
      <c r="G1043" s="627" t="s">
        <v>570</v>
      </c>
      <c r="H1043" s="627" t="s">
        <v>2980</v>
      </c>
      <c r="I1043" s="627" t="s">
        <v>748</v>
      </c>
      <c r="J1043" s="627" t="s">
        <v>2981</v>
      </c>
      <c r="K1043" s="627"/>
      <c r="L1043" s="629">
        <v>128.71184562884144</v>
      </c>
      <c r="M1043" s="629">
        <v>20</v>
      </c>
      <c r="N1043" s="630">
        <v>2574.2369125768291</v>
      </c>
    </row>
    <row r="1044" spans="1:14" ht="14.4" customHeight="1" x14ac:dyDescent="0.3">
      <c r="A1044" s="625" t="s">
        <v>525</v>
      </c>
      <c r="B1044" s="626" t="s">
        <v>527</v>
      </c>
      <c r="C1044" s="627" t="s">
        <v>553</v>
      </c>
      <c r="D1044" s="628" t="s">
        <v>554</v>
      </c>
      <c r="E1044" s="627" t="s">
        <v>528</v>
      </c>
      <c r="F1044" s="628" t="s">
        <v>529</v>
      </c>
      <c r="G1044" s="627" t="s">
        <v>570</v>
      </c>
      <c r="H1044" s="627" t="s">
        <v>2982</v>
      </c>
      <c r="I1044" s="627" t="s">
        <v>2983</v>
      </c>
      <c r="J1044" s="627" t="s">
        <v>2984</v>
      </c>
      <c r="K1044" s="627"/>
      <c r="L1044" s="629">
        <v>2261.564665813904</v>
      </c>
      <c r="M1044" s="629">
        <v>80</v>
      </c>
      <c r="N1044" s="630">
        <v>180925.1732651123</v>
      </c>
    </row>
    <row r="1045" spans="1:14" ht="14.4" customHeight="1" x14ac:dyDescent="0.3">
      <c r="A1045" s="625" t="s">
        <v>525</v>
      </c>
      <c r="B1045" s="626" t="s">
        <v>527</v>
      </c>
      <c r="C1045" s="627" t="s">
        <v>553</v>
      </c>
      <c r="D1045" s="628" t="s">
        <v>554</v>
      </c>
      <c r="E1045" s="627" t="s">
        <v>528</v>
      </c>
      <c r="F1045" s="628" t="s">
        <v>529</v>
      </c>
      <c r="G1045" s="627" t="s">
        <v>570</v>
      </c>
      <c r="H1045" s="627" t="s">
        <v>2985</v>
      </c>
      <c r="I1045" s="627" t="s">
        <v>2986</v>
      </c>
      <c r="J1045" s="627" t="s">
        <v>2987</v>
      </c>
      <c r="K1045" s="627"/>
      <c r="L1045" s="629">
        <v>4524.3290262577739</v>
      </c>
      <c r="M1045" s="629">
        <v>77</v>
      </c>
      <c r="N1045" s="630">
        <v>348373.33502184856</v>
      </c>
    </row>
    <row r="1046" spans="1:14" ht="14.4" customHeight="1" x14ac:dyDescent="0.3">
      <c r="A1046" s="625" t="s">
        <v>525</v>
      </c>
      <c r="B1046" s="626" t="s">
        <v>527</v>
      </c>
      <c r="C1046" s="627" t="s">
        <v>553</v>
      </c>
      <c r="D1046" s="628" t="s">
        <v>554</v>
      </c>
      <c r="E1046" s="627" t="s">
        <v>528</v>
      </c>
      <c r="F1046" s="628" t="s">
        <v>529</v>
      </c>
      <c r="G1046" s="627" t="s">
        <v>570</v>
      </c>
      <c r="H1046" s="627" t="s">
        <v>2988</v>
      </c>
      <c r="I1046" s="627" t="s">
        <v>748</v>
      </c>
      <c r="J1046" s="627" t="s">
        <v>2989</v>
      </c>
      <c r="K1046" s="627" t="s">
        <v>2990</v>
      </c>
      <c r="L1046" s="629">
        <v>254.78250000000003</v>
      </c>
      <c r="M1046" s="629">
        <v>2</v>
      </c>
      <c r="N1046" s="630">
        <v>509.56500000000005</v>
      </c>
    </row>
    <row r="1047" spans="1:14" ht="14.4" customHeight="1" x14ac:dyDescent="0.3">
      <c r="A1047" s="625" t="s">
        <v>525</v>
      </c>
      <c r="B1047" s="626" t="s">
        <v>527</v>
      </c>
      <c r="C1047" s="627" t="s">
        <v>553</v>
      </c>
      <c r="D1047" s="628" t="s">
        <v>554</v>
      </c>
      <c r="E1047" s="627" t="s">
        <v>528</v>
      </c>
      <c r="F1047" s="628" t="s">
        <v>529</v>
      </c>
      <c r="G1047" s="627" t="s">
        <v>570</v>
      </c>
      <c r="H1047" s="627" t="s">
        <v>2991</v>
      </c>
      <c r="I1047" s="627" t="s">
        <v>748</v>
      </c>
      <c r="J1047" s="627" t="s">
        <v>2992</v>
      </c>
      <c r="K1047" s="627"/>
      <c r="L1047" s="629">
        <v>149.14200592796519</v>
      </c>
      <c r="M1047" s="629">
        <v>5</v>
      </c>
      <c r="N1047" s="630">
        <v>745.71002963982596</v>
      </c>
    </row>
    <row r="1048" spans="1:14" ht="14.4" customHeight="1" x14ac:dyDescent="0.3">
      <c r="A1048" s="625" t="s">
        <v>525</v>
      </c>
      <c r="B1048" s="626" t="s">
        <v>527</v>
      </c>
      <c r="C1048" s="627" t="s">
        <v>553</v>
      </c>
      <c r="D1048" s="628" t="s">
        <v>554</v>
      </c>
      <c r="E1048" s="627" t="s">
        <v>528</v>
      </c>
      <c r="F1048" s="628" t="s">
        <v>529</v>
      </c>
      <c r="G1048" s="627" t="s">
        <v>570</v>
      </c>
      <c r="H1048" s="627" t="s">
        <v>2993</v>
      </c>
      <c r="I1048" s="627" t="s">
        <v>748</v>
      </c>
      <c r="J1048" s="627" t="s">
        <v>2994</v>
      </c>
      <c r="K1048" s="627"/>
      <c r="L1048" s="629">
        <v>604.58808229316207</v>
      </c>
      <c r="M1048" s="629">
        <v>38</v>
      </c>
      <c r="N1048" s="630">
        <v>22974.347127140158</v>
      </c>
    </row>
    <row r="1049" spans="1:14" ht="14.4" customHeight="1" x14ac:dyDescent="0.3">
      <c r="A1049" s="625" t="s">
        <v>525</v>
      </c>
      <c r="B1049" s="626" t="s">
        <v>527</v>
      </c>
      <c r="C1049" s="627" t="s">
        <v>553</v>
      </c>
      <c r="D1049" s="628" t="s">
        <v>554</v>
      </c>
      <c r="E1049" s="627" t="s">
        <v>528</v>
      </c>
      <c r="F1049" s="628" t="s">
        <v>529</v>
      </c>
      <c r="G1049" s="627" t="s">
        <v>570</v>
      </c>
      <c r="H1049" s="627" t="s">
        <v>2995</v>
      </c>
      <c r="I1049" s="627" t="s">
        <v>748</v>
      </c>
      <c r="J1049" s="627" t="s">
        <v>2996</v>
      </c>
      <c r="K1049" s="627"/>
      <c r="L1049" s="629">
        <v>4408.5713247668955</v>
      </c>
      <c r="M1049" s="629">
        <v>8</v>
      </c>
      <c r="N1049" s="630">
        <v>35268.570598135164</v>
      </c>
    </row>
    <row r="1050" spans="1:14" ht="14.4" customHeight="1" x14ac:dyDescent="0.3">
      <c r="A1050" s="625" t="s">
        <v>525</v>
      </c>
      <c r="B1050" s="626" t="s">
        <v>527</v>
      </c>
      <c r="C1050" s="627" t="s">
        <v>553</v>
      </c>
      <c r="D1050" s="628" t="s">
        <v>554</v>
      </c>
      <c r="E1050" s="627" t="s">
        <v>536</v>
      </c>
      <c r="F1050" s="628" t="s">
        <v>537</v>
      </c>
      <c r="G1050" s="627" t="s">
        <v>570</v>
      </c>
      <c r="H1050" s="627" t="s">
        <v>2997</v>
      </c>
      <c r="I1050" s="627" t="s">
        <v>748</v>
      </c>
      <c r="J1050" s="627" t="s">
        <v>2998</v>
      </c>
      <c r="K1050" s="627"/>
      <c r="L1050" s="629">
        <v>7917.57</v>
      </c>
      <c r="M1050" s="629">
        <v>1</v>
      </c>
      <c r="N1050" s="630">
        <v>7917.57</v>
      </c>
    </row>
    <row r="1051" spans="1:14" ht="14.4" customHeight="1" thickBot="1" x14ac:dyDescent="0.35">
      <c r="A1051" s="631" t="s">
        <v>525</v>
      </c>
      <c r="B1051" s="632" t="s">
        <v>527</v>
      </c>
      <c r="C1051" s="633" t="s">
        <v>553</v>
      </c>
      <c r="D1051" s="634" t="s">
        <v>554</v>
      </c>
      <c r="E1051" s="633" t="s">
        <v>538</v>
      </c>
      <c r="F1051" s="634" t="s">
        <v>539</v>
      </c>
      <c r="G1051" s="633" t="s">
        <v>570</v>
      </c>
      <c r="H1051" s="633" t="s">
        <v>1191</v>
      </c>
      <c r="I1051" s="633" t="s">
        <v>1192</v>
      </c>
      <c r="J1051" s="633" t="s">
        <v>1193</v>
      </c>
      <c r="K1051" s="633" t="s">
        <v>1194</v>
      </c>
      <c r="L1051" s="635">
        <v>38.048003330133774</v>
      </c>
      <c r="M1051" s="635">
        <v>25</v>
      </c>
      <c r="N1051" s="636">
        <v>951.20008325334436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74" t="s">
        <v>3003</v>
      </c>
      <c r="B1" s="474"/>
      <c r="C1" s="474"/>
      <c r="D1" s="474"/>
      <c r="E1" s="474"/>
      <c r="F1" s="474"/>
    </row>
    <row r="2" spans="1:6" ht="14.4" customHeight="1" thickBot="1" x14ac:dyDescent="0.35">
      <c r="A2" s="580" t="s">
        <v>297</v>
      </c>
      <c r="B2" s="93"/>
      <c r="C2" s="94"/>
      <c r="D2" s="95"/>
      <c r="E2" s="94"/>
      <c r="F2" s="95"/>
    </row>
    <row r="3" spans="1:6" ht="14.4" customHeight="1" thickBot="1" x14ac:dyDescent="0.35">
      <c r="A3" s="352"/>
      <c r="B3" s="475" t="s">
        <v>257</v>
      </c>
      <c r="C3" s="476"/>
      <c r="D3" s="477" t="s">
        <v>256</v>
      </c>
      <c r="E3" s="476"/>
      <c r="F3" s="180" t="s">
        <v>6</v>
      </c>
    </row>
    <row r="4" spans="1:6" ht="14.4" customHeight="1" thickBot="1" x14ac:dyDescent="0.35">
      <c r="A4" s="637" t="s">
        <v>280</v>
      </c>
      <c r="B4" s="638" t="s">
        <v>17</v>
      </c>
      <c r="C4" s="639" t="s">
        <v>5</v>
      </c>
      <c r="D4" s="638" t="s">
        <v>17</v>
      </c>
      <c r="E4" s="639" t="s">
        <v>5</v>
      </c>
      <c r="F4" s="640" t="s">
        <v>17</v>
      </c>
    </row>
    <row r="5" spans="1:6" ht="14.4" customHeight="1" x14ac:dyDescent="0.3">
      <c r="A5" s="651" t="s">
        <v>2999</v>
      </c>
      <c r="B5" s="623">
        <v>23947.659399209144</v>
      </c>
      <c r="C5" s="641">
        <v>1.7276857261206834E-2</v>
      </c>
      <c r="D5" s="623">
        <v>1362164.3537492016</v>
      </c>
      <c r="E5" s="641">
        <v>0.98272314273879324</v>
      </c>
      <c r="F5" s="624">
        <v>1386112.0131484107</v>
      </c>
    </row>
    <row r="6" spans="1:6" ht="14.4" customHeight="1" x14ac:dyDescent="0.3">
      <c r="A6" s="652" t="s">
        <v>3000</v>
      </c>
      <c r="B6" s="629">
        <v>9393.9413855731927</v>
      </c>
      <c r="C6" s="642">
        <v>6.5377024641301948E-2</v>
      </c>
      <c r="D6" s="629">
        <v>134294.78469387229</v>
      </c>
      <c r="E6" s="642">
        <v>0.93462297535869809</v>
      </c>
      <c r="F6" s="630">
        <v>143688.72607944548</v>
      </c>
    </row>
    <row r="7" spans="1:6" ht="14.4" customHeight="1" x14ac:dyDescent="0.3">
      <c r="A7" s="652" t="s">
        <v>3001</v>
      </c>
      <c r="B7" s="629">
        <v>338.42999999999995</v>
      </c>
      <c r="C7" s="642">
        <v>2.7901033507020754E-3</v>
      </c>
      <c r="D7" s="629">
        <v>120958.15204770108</v>
      </c>
      <c r="E7" s="642">
        <v>0.99720989664929793</v>
      </c>
      <c r="F7" s="630">
        <v>121296.58204770107</v>
      </c>
    </row>
    <row r="8" spans="1:6" ht="14.4" customHeight="1" thickBot="1" x14ac:dyDescent="0.35">
      <c r="A8" s="653" t="s">
        <v>3002</v>
      </c>
      <c r="B8" s="644"/>
      <c r="C8" s="645">
        <v>0</v>
      </c>
      <c r="D8" s="644">
        <v>88.21</v>
      </c>
      <c r="E8" s="645">
        <v>1</v>
      </c>
      <c r="F8" s="646">
        <v>88.21</v>
      </c>
    </row>
    <row r="9" spans="1:6" ht="14.4" customHeight="1" thickBot="1" x14ac:dyDescent="0.35">
      <c r="A9" s="647" t="s">
        <v>6</v>
      </c>
      <c r="B9" s="648">
        <v>33680.030784782335</v>
      </c>
      <c r="C9" s="649">
        <v>2.0397484199588506E-2</v>
      </c>
      <c r="D9" s="648">
        <v>1617505.5004907751</v>
      </c>
      <c r="E9" s="649">
        <v>0.97960251580041158</v>
      </c>
      <c r="F9" s="650">
        <v>1651185.5312755574</v>
      </c>
    </row>
    <row r="10" spans="1:6" ht="14.4" customHeight="1" thickBot="1" x14ac:dyDescent="0.35"/>
    <row r="11" spans="1:6" ht="14.4" customHeight="1" x14ac:dyDescent="0.3">
      <c r="A11" s="651" t="s">
        <v>3004</v>
      </c>
      <c r="B11" s="623">
        <v>19938.900000000001</v>
      </c>
      <c r="C11" s="641">
        <v>1</v>
      </c>
      <c r="D11" s="623"/>
      <c r="E11" s="641">
        <v>0</v>
      </c>
      <c r="F11" s="624">
        <v>19938.900000000001</v>
      </c>
    </row>
    <row r="12" spans="1:6" ht="14.4" customHeight="1" x14ac:dyDescent="0.3">
      <c r="A12" s="652" t="s">
        <v>3005</v>
      </c>
      <c r="B12" s="629">
        <v>3959.44</v>
      </c>
      <c r="C12" s="642">
        <v>1</v>
      </c>
      <c r="D12" s="629"/>
      <c r="E12" s="642">
        <v>0</v>
      </c>
      <c r="F12" s="630">
        <v>3959.44</v>
      </c>
    </row>
    <row r="13" spans="1:6" ht="14.4" customHeight="1" x14ac:dyDescent="0.3">
      <c r="A13" s="652" t="s">
        <v>3006</v>
      </c>
      <c r="B13" s="629">
        <v>1414.789999999995</v>
      </c>
      <c r="C13" s="642">
        <v>1.6095647595845929E-2</v>
      </c>
      <c r="D13" s="629">
        <v>86484.127491529405</v>
      </c>
      <c r="E13" s="642">
        <v>0.98390435240415408</v>
      </c>
      <c r="F13" s="630">
        <v>87898.917491529399</v>
      </c>
    </row>
    <row r="14" spans="1:6" ht="14.4" customHeight="1" x14ac:dyDescent="0.3">
      <c r="A14" s="652" t="s">
        <v>3007</v>
      </c>
      <c r="B14" s="629">
        <v>1323.0306565583342</v>
      </c>
      <c r="C14" s="642">
        <v>1</v>
      </c>
      <c r="D14" s="629"/>
      <c r="E14" s="642">
        <v>0</v>
      </c>
      <c r="F14" s="630">
        <v>1323.0306565583342</v>
      </c>
    </row>
    <row r="15" spans="1:6" ht="14.4" customHeight="1" x14ac:dyDescent="0.3">
      <c r="A15" s="652" t="s">
        <v>3008</v>
      </c>
      <c r="B15" s="629">
        <v>915.85921843916708</v>
      </c>
      <c r="C15" s="642">
        <v>0.91683177668225724</v>
      </c>
      <c r="D15" s="629">
        <v>83.08</v>
      </c>
      <c r="E15" s="642">
        <v>8.3168223317742693E-2</v>
      </c>
      <c r="F15" s="630">
        <v>998.93921843916712</v>
      </c>
    </row>
    <row r="16" spans="1:6" ht="14.4" customHeight="1" x14ac:dyDescent="0.3">
      <c r="A16" s="652" t="s">
        <v>3009</v>
      </c>
      <c r="B16" s="629">
        <v>554.1584530094517</v>
      </c>
      <c r="C16" s="642">
        <v>0.65861592441965022</v>
      </c>
      <c r="D16" s="629">
        <v>287.24005021950848</v>
      </c>
      <c r="E16" s="642">
        <v>0.34138407558034972</v>
      </c>
      <c r="F16" s="630">
        <v>841.39850322896018</v>
      </c>
    </row>
    <row r="17" spans="1:6" ht="14.4" customHeight="1" x14ac:dyDescent="0.3">
      <c r="A17" s="652" t="s">
        <v>3010</v>
      </c>
      <c r="B17" s="629">
        <v>518.37300000000005</v>
      </c>
      <c r="C17" s="642">
        <v>4.1437241852087699E-3</v>
      </c>
      <c r="D17" s="629">
        <v>124579.96290043427</v>
      </c>
      <c r="E17" s="642">
        <v>0.99585627581479119</v>
      </c>
      <c r="F17" s="630">
        <v>125098.33590043428</v>
      </c>
    </row>
    <row r="18" spans="1:6" ht="14.4" customHeight="1" x14ac:dyDescent="0.3">
      <c r="A18" s="652" t="s">
        <v>3011</v>
      </c>
      <c r="B18" s="629">
        <v>487.08041460842003</v>
      </c>
      <c r="C18" s="642">
        <v>0.30667740590779147</v>
      </c>
      <c r="D18" s="629">
        <v>1101.1696658519259</v>
      </c>
      <c r="E18" s="642">
        <v>0.69332259409220842</v>
      </c>
      <c r="F18" s="630">
        <v>1588.250080460346</v>
      </c>
    </row>
    <row r="19" spans="1:6" ht="14.4" customHeight="1" x14ac:dyDescent="0.3">
      <c r="A19" s="652" t="s">
        <v>3012</v>
      </c>
      <c r="B19" s="629">
        <v>362.75028541210003</v>
      </c>
      <c r="C19" s="642">
        <v>4.1034676625629103E-2</v>
      </c>
      <c r="D19" s="629">
        <v>8477.3409555052567</v>
      </c>
      <c r="E19" s="642">
        <v>0.95896532337437101</v>
      </c>
      <c r="F19" s="630">
        <v>8840.0912409173561</v>
      </c>
    </row>
    <row r="20" spans="1:6" ht="14.4" customHeight="1" x14ac:dyDescent="0.3">
      <c r="A20" s="652" t="s">
        <v>3013</v>
      </c>
      <c r="B20" s="629">
        <v>348.82</v>
      </c>
      <c r="C20" s="642">
        <v>4.5261958218221883E-2</v>
      </c>
      <c r="D20" s="629">
        <v>7357.8726339826271</v>
      </c>
      <c r="E20" s="642">
        <v>0.95473804178177812</v>
      </c>
      <c r="F20" s="630">
        <v>7706.6926339826268</v>
      </c>
    </row>
    <row r="21" spans="1:6" ht="14.4" customHeight="1" x14ac:dyDescent="0.3">
      <c r="A21" s="652" t="s">
        <v>3014</v>
      </c>
      <c r="B21" s="629">
        <v>336.03884023372939</v>
      </c>
      <c r="C21" s="642">
        <v>0.14422189052805773</v>
      </c>
      <c r="D21" s="629">
        <v>1993.9738853195702</v>
      </c>
      <c r="E21" s="642">
        <v>0.85577810947194222</v>
      </c>
      <c r="F21" s="630">
        <v>2330.0127255532998</v>
      </c>
    </row>
    <row r="22" spans="1:6" ht="14.4" customHeight="1" x14ac:dyDescent="0.3">
      <c r="A22" s="652" t="s">
        <v>3015</v>
      </c>
      <c r="B22" s="629">
        <v>297.47855235854502</v>
      </c>
      <c r="C22" s="642">
        <v>0.56851197503347028</v>
      </c>
      <c r="D22" s="629">
        <v>225.77964698023129</v>
      </c>
      <c r="E22" s="642">
        <v>0.43148802496652972</v>
      </c>
      <c r="F22" s="630">
        <v>523.25819933877631</v>
      </c>
    </row>
    <row r="23" spans="1:6" ht="14.4" customHeight="1" x14ac:dyDescent="0.3">
      <c r="A23" s="652" t="s">
        <v>3016</v>
      </c>
      <c r="B23" s="629">
        <v>277.55955871338301</v>
      </c>
      <c r="C23" s="642">
        <v>1</v>
      </c>
      <c r="D23" s="629"/>
      <c r="E23" s="642">
        <v>0</v>
      </c>
      <c r="F23" s="630">
        <v>277.55955871338301</v>
      </c>
    </row>
    <row r="24" spans="1:6" ht="14.4" customHeight="1" x14ac:dyDescent="0.3">
      <c r="A24" s="652" t="s">
        <v>3017</v>
      </c>
      <c r="B24" s="629">
        <v>270.60005839684351</v>
      </c>
      <c r="C24" s="642">
        <v>0.66445781872832999</v>
      </c>
      <c r="D24" s="629">
        <v>136.64935724662109</v>
      </c>
      <c r="E24" s="642">
        <v>0.33554218127167001</v>
      </c>
      <c r="F24" s="630">
        <v>407.2494156434646</v>
      </c>
    </row>
    <row r="25" spans="1:6" ht="14.4" customHeight="1" x14ac:dyDescent="0.3">
      <c r="A25" s="652" t="s">
        <v>3018</v>
      </c>
      <c r="B25" s="629">
        <v>241.63</v>
      </c>
      <c r="C25" s="642">
        <v>1</v>
      </c>
      <c r="D25" s="629"/>
      <c r="E25" s="642">
        <v>0</v>
      </c>
      <c r="F25" s="630">
        <v>241.63</v>
      </c>
    </row>
    <row r="26" spans="1:6" ht="14.4" customHeight="1" x14ac:dyDescent="0.3">
      <c r="A26" s="652" t="s">
        <v>3019</v>
      </c>
      <c r="B26" s="629">
        <v>238.940469661462</v>
      </c>
      <c r="C26" s="642">
        <v>0.58917772393011536</v>
      </c>
      <c r="D26" s="629">
        <v>166.60858617793301</v>
      </c>
      <c r="E26" s="642">
        <v>0.41082227606988464</v>
      </c>
      <c r="F26" s="630">
        <v>405.54905583939501</v>
      </c>
    </row>
    <row r="27" spans="1:6" ht="14.4" customHeight="1" x14ac:dyDescent="0.3">
      <c r="A27" s="652" t="s">
        <v>3020</v>
      </c>
      <c r="B27" s="629">
        <v>227.45999999999998</v>
      </c>
      <c r="C27" s="642">
        <v>3.3246600936506234E-3</v>
      </c>
      <c r="D27" s="629">
        <v>68188.556552909882</v>
      </c>
      <c r="E27" s="642">
        <v>0.99667533990634927</v>
      </c>
      <c r="F27" s="630">
        <v>68416.016552909889</v>
      </c>
    </row>
    <row r="28" spans="1:6" ht="14.4" customHeight="1" x14ac:dyDescent="0.3">
      <c r="A28" s="652" t="s">
        <v>3021</v>
      </c>
      <c r="B28" s="629">
        <v>224.5003010690144</v>
      </c>
      <c r="C28" s="642">
        <v>0.45020710740687686</v>
      </c>
      <c r="D28" s="629">
        <v>274.15975421554413</v>
      </c>
      <c r="E28" s="642">
        <v>0.54979289259312314</v>
      </c>
      <c r="F28" s="630">
        <v>498.66005528455855</v>
      </c>
    </row>
    <row r="29" spans="1:6" ht="14.4" customHeight="1" x14ac:dyDescent="0.3">
      <c r="A29" s="652" t="s">
        <v>3022</v>
      </c>
      <c r="B29" s="629">
        <v>223.89</v>
      </c>
      <c r="C29" s="642">
        <v>1</v>
      </c>
      <c r="D29" s="629"/>
      <c r="E29" s="642">
        <v>0</v>
      </c>
      <c r="F29" s="630">
        <v>223.89</v>
      </c>
    </row>
    <row r="30" spans="1:6" ht="14.4" customHeight="1" x14ac:dyDescent="0.3">
      <c r="A30" s="652" t="s">
        <v>3023</v>
      </c>
      <c r="B30" s="629">
        <v>222</v>
      </c>
      <c r="C30" s="642">
        <v>0.27681143156398458</v>
      </c>
      <c r="D30" s="629">
        <v>579.99</v>
      </c>
      <c r="E30" s="642">
        <v>0.72318856843601542</v>
      </c>
      <c r="F30" s="630">
        <v>801.99</v>
      </c>
    </row>
    <row r="31" spans="1:6" ht="14.4" customHeight="1" x14ac:dyDescent="0.3">
      <c r="A31" s="652" t="s">
        <v>3024</v>
      </c>
      <c r="B31" s="629">
        <v>202.92000000000002</v>
      </c>
      <c r="C31" s="642">
        <v>1</v>
      </c>
      <c r="D31" s="629"/>
      <c r="E31" s="642">
        <v>0</v>
      </c>
      <c r="F31" s="630">
        <v>202.92000000000002</v>
      </c>
    </row>
    <row r="32" spans="1:6" ht="14.4" customHeight="1" x14ac:dyDescent="0.3">
      <c r="A32" s="652" t="s">
        <v>3025</v>
      </c>
      <c r="B32" s="629">
        <v>187.4803493637371</v>
      </c>
      <c r="C32" s="642">
        <v>1</v>
      </c>
      <c r="D32" s="629"/>
      <c r="E32" s="642">
        <v>0</v>
      </c>
      <c r="F32" s="630">
        <v>187.4803493637371</v>
      </c>
    </row>
    <row r="33" spans="1:6" ht="14.4" customHeight="1" x14ac:dyDescent="0.3">
      <c r="A33" s="652" t="s">
        <v>3026</v>
      </c>
      <c r="B33" s="629">
        <v>141.66</v>
      </c>
      <c r="C33" s="642">
        <v>8.7644910332101316E-4</v>
      </c>
      <c r="D33" s="629">
        <v>161487.80537708398</v>
      </c>
      <c r="E33" s="642">
        <v>0.99912355089667892</v>
      </c>
      <c r="F33" s="630">
        <v>161629.46537708398</v>
      </c>
    </row>
    <row r="34" spans="1:6" ht="14.4" customHeight="1" x14ac:dyDescent="0.3">
      <c r="A34" s="652" t="s">
        <v>3027</v>
      </c>
      <c r="B34" s="629">
        <v>136.409598698732</v>
      </c>
      <c r="C34" s="642">
        <v>1</v>
      </c>
      <c r="D34" s="629"/>
      <c r="E34" s="642">
        <v>0</v>
      </c>
      <c r="F34" s="630">
        <v>136.409598698732</v>
      </c>
    </row>
    <row r="35" spans="1:6" ht="14.4" customHeight="1" x14ac:dyDescent="0.3">
      <c r="A35" s="652" t="s">
        <v>3028</v>
      </c>
      <c r="B35" s="629">
        <v>125.431142038734</v>
      </c>
      <c r="C35" s="642">
        <v>1</v>
      </c>
      <c r="D35" s="629"/>
      <c r="E35" s="642">
        <v>0</v>
      </c>
      <c r="F35" s="630">
        <v>125.431142038734</v>
      </c>
    </row>
    <row r="36" spans="1:6" ht="14.4" customHeight="1" x14ac:dyDescent="0.3">
      <c r="A36" s="652" t="s">
        <v>3029</v>
      </c>
      <c r="B36" s="629">
        <v>95.749879745908004</v>
      </c>
      <c r="C36" s="642">
        <v>1</v>
      </c>
      <c r="D36" s="629"/>
      <c r="E36" s="642">
        <v>0</v>
      </c>
      <c r="F36" s="630">
        <v>95.749879745908004</v>
      </c>
    </row>
    <row r="37" spans="1:6" ht="14.4" customHeight="1" x14ac:dyDescent="0.3">
      <c r="A37" s="652" t="s">
        <v>3030</v>
      </c>
      <c r="B37" s="629">
        <v>95.73</v>
      </c>
      <c r="C37" s="642">
        <v>0.13067313844899711</v>
      </c>
      <c r="D37" s="629">
        <v>636.86126654682948</v>
      </c>
      <c r="E37" s="642">
        <v>0.86932686155100281</v>
      </c>
      <c r="F37" s="630">
        <v>732.5912665468295</v>
      </c>
    </row>
    <row r="38" spans="1:6" ht="14.4" customHeight="1" x14ac:dyDescent="0.3">
      <c r="A38" s="652" t="s">
        <v>3031</v>
      </c>
      <c r="B38" s="629">
        <v>71.3</v>
      </c>
      <c r="C38" s="642">
        <v>0.49888049258326328</v>
      </c>
      <c r="D38" s="629">
        <v>71.62</v>
      </c>
      <c r="E38" s="642">
        <v>0.50111950741673661</v>
      </c>
      <c r="F38" s="630">
        <v>142.92000000000002</v>
      </c>
    </row>
    <row r="39" spans="1:6" ht="14.4" customHeight="1" x14ac:dyDescent="0.3">
      <c r="A39" s="652" t="s">
        <v>3032</v>
      </c>
      <c r="B39" s="629">
        <v>67.680003957344994</v>
      </c>
      <c r="C39" s="642">
        <v>0.78179508910144524</v>
      </c>
      <c r="D39" s="629">
        <v>18.89</v>
      </c>
      <c r="E39" s="642">
        <v>0.21820491089855479</v>
      </c>
      <c r="F39" s="630">
        <v>86.570003957344994</v>
      </c>
    </row>
    <row r="40" spans="1:6" ht="14.4" customHeight="1" x14ac:dyDescent="0.3">
      <c r="A40" s="652" t="s">
        <v>3033</v>
      </c>
      <c r="B40" s="629">
        <v>64.48</v>
      </c>
      <c r="C40" s="642">
        <v>0.60784313725490191</v>
      </c>
      <c r="D40" s="629">
        <v>41.6</v>
      </c>
      <c r="E40" s="642">
        <v>0.39215686274509803</v>
      </c>
      <c r="F40" s="630">
        <v>106.08000000000001</v>
      </c>
    </row>
    <row r="41" spans="1:6" ht="14.4" customHeight="1" x14ac:dyDescent="0.3">
      <c r="A41" s="652" t="s">
        <v>3034</v>
      </c>
      <c r="B41" s="629">
        <v>48.97</v>
      </c>
      <c r="C41" s="642">
        <v>1</v>
      </c>
      <c r="D41" s="629"/>
      <c r="E41" s="642">
        <v>0</v>
      </c>
      <c r="F41" s="630">
        <v>48.97</v>
      </c>
    </row>
    <row r="42" spans="1:6" ht="14.4" customHeight="1" x14ac:dyDescent="0.3">
      <c r="A42" s="652" t="s">
        <v>3035</v>
      </c>
      <c r="B42" s="629">
        <v>32.8100025174395</v>
      </c>
      <c r="C42" s="642">
        <v>2.7025038254949656E-2</v>
      </c>
      <c r="D42" s="629">
        <v>1181.249426665064</v>
      </c>
      <c r="E42" s="642">
        <v>0.97297496174505038</v>
      </c>
      <c r="F42" s="630">
        <v>1214.0594291825034</v>
      </c>
    </row>
    <row r="43" spans="1:6" ht="14.4" customHeight="1" x14ac:dyDescent="0.3">
      <c r="A43" s="652" t="s">
        <v>3036</v>
      </c>
      <c r="B43" s="629">
        <v>26.11</v>
      </c>
      <c r="C43" s="642">
        <v>1</v>
      </c>
      <c r="D43" s="629"/>
      <c r="E43" s="642">
        <v>0</v>
      </c>
      <c r="F43" s="630">
        <v>26.11</v>
      </c>
    </row>
    <row r="44" spans="1:6" ht="14.4" customHeight="1" x14ac:dyDescent="0.3">
      <c r="A44" s="652" t="s">
        <v>3037</v>
      </c>
      <c r="B44" s="629"/>
      <c r="C44" s="642">
        <v>0</v>
      </c>
      <c r="D44" s="629">
        <v>8196.3796782491772</v>
      </c>
      <c r="E44" s="642">
        <v>1</v>
      </c>
      <c r="F44" s="630">
        <v>8196.3796782491772</v>
      </c>
    </row>
    <row r="45" spans="1:6" ht="14.4" customHeight="1" x14ac:dyDescent="0.3">
      <c r="A45" s="652" t="s">
        <v>3038</v>
      </c>
      <c r="B45" s="629"/>
      <c r="C45" s="642">
        <v>0</v>
      </c>
      <c r="D45" s="629">
        <v>439.79937206819699</v>
      </c>
      <c r="E45" s="642">
        <v>1</v>
      </c>
      <c r="F45" s="630">
        <v>439.79937206819699</v>
      </c>
    </row>
    <row r="46" spans="1:6" ht="14.4" customHeight="1" x14ac:dyDescent="0.3">
      <c r="A46" s="652" t="s">
        <v>3039</v>
      </c>
      <c r="B46" s="629"/>
      <c r="C46" s="642">
        <v>0</v>
      </c>
      <c r="D46" s="629">
        <v>256.54004463219002</v>
      </c>
      <c r="E46" s="642">
        <v>1</v>
      </c>
      <c r="F46" s="630">
        <v>256.54004463219002</v>
      </c>
    </row>
    <row r="47" spans="1:6" ht="14.4" customHeight="1" x14ac:dyDescent="0.3">
      <c r="A47" s="652" t="s">
        <v>3040</v>
      </c>
      <c r="B47" s="629"/>
      <c r="C47" s="642">
        <v>0</v>
      </c>
      <c r="D47" s="629">
        <v>295.08878164040499</v>
      </c>
      <c r="E47" s="642">
        <v>1</v>
      </c>
      <c r="F47" s="630">
        <v>295.08878164040499</v>
      </c>
    </row>
    <row r="48" spans="1:6" ht="14.4" customHeight="1" x14ac:dyDescent="0.3">
      <c r="A48" s="652" t="s">
        <v>3041</v>
      </c>
      <c r="B48" s="629"/>
      <c r="C48" s="642">
        <v>0</v>
      </c>
      <c r="D48" s="629">
        <v>870.49030741146669</v>
      </c>
      <c r="E48" s="642">
        <v>1</v>
      </c>
      <c r="F48" s="630">
        <v>870.49030741146669</v>
      </c>
    </row>
    <row r="49" spans="1:6" ht="14.4" customHeight="1" x14ac:dyDescent="0.3">
      <c r="A49" s="652" t="s">
        <v>3042</v>
      </c>
      <c r="B49" s="629"/>
      <c r="C49" s="642">
        <v>0</v>
      </c>
      <c r="D49" s="629">
        <v>39.39</v>
      </c>
      <c r="E49" s="642">
        <v>1</v>
      </c>
      <c r="F49" s="630">
        <v>39.39</v>
      </c>
    </row>
    <row r="50" spans="1:6" ht="14.4" customHeight="1" x14ac:dyDescent="0.3">
      <c r="A50" s="652" t="s">
        <v>3043</v>
      </c>
      <c r="B50" s="629"/>
      <c r="C50" s="642">
        <v>0</v>
      </c>
      <c r="D50" s="629">
        <v>1256.720207347749</v>
      </c>
      <c r="E50" s="642">
        <v>1</v>
      </c>
      <c r="F50" s="630">
        <v>1256.720207347749</v>
      </c>
    </row>
    <row r="51" spans="1:6" ht="14.4" customHeight="1" x14ac:dyDescent="0.3">
      <c r="A51" s="652" t="s">
        <v>3044</v>
      </c>
      <c r="B51" s="629"/>
      <c r="C51" s="642">
        <v>0</v>
      </c>
      <c r="D51" s="629">
        <v>1370.34250698286</v>
      </c>
      <c r="E51" s="642">
        <v>1</v>
      </c>
      <c r="F51" s="630">
        <v>1370.34250698286</v>
      </c>
    </row>
    <row r="52" spans="1:6" ht="14.4" customHeight="1" x14ac:dyDescent="0.3">
      <c r="A52" s="652" t="s">
        <v>3045</v>
      </c>
      <c r="B52" s="629"/>
      <c r="C52" s="642">
        <v>0</v>
      </c>
      <c r="D52" s="629">
        <v>1082.1444091008566</v>
      </c>
      <c r="E52" s="642">
        <v>1</v>
      </c>
      <c r="F52" s="630">
        <v>1082.1444091008566</v>
      </c>
    </row>
    <row r="53" spans="1:6" ht="14.4" customHeight="1" x14ac:dyDescent="0.3">
      <c r="A53" s="652" t="s">
        <v>3046</v>
      </c>
      <c r="B53" s="629"/>
      <c r="C53" s="642">
        <v>0</v>
      </c>
      <c r="D53" s="629">
        <v>265.26964959047098</v>
      </c>
      <c r="E53" s="642">
        <v>1</v>
      </c>
      <c r="F53" s="630">
        <v>265.26964959047098</v>
      </c>
    </row>
    <row r="54" spans="1:6" ht="14.4" customHeight="1" x14ac:dyDescent="0.3">
      <c r="A54" s="652" t="s">
        <v>3047</v>
      </c>
      <c r="B54" s="629"/>
      <c r="C54" s="642">
        <v>0</v>
      </c>
      <c r="D54" s="629">
        <v>28242.814168090539</v>
      </c>
      <c r="E54" s="642">
        <v>1</v>
      </c>
      <c r="F54" s="630">
        <v>28242.814168090539</v>
      </c>
    </row>
    <row r="55" spans="1:6" ht="14.4" customHeight="1" x14ac:dyDescent="0.3">
      <c r="A55" s="652" t="s">
        <v>3048</v>
      </c>
      <c r="B55" s="629"/>
      <c r="C55" s="642">
        <v>0</v>
      </c>
      <c r="D55" s="629">
        <v>259.84998427219102</v>
      </c>
      <c r="E55" s="642">
        <v>1</v>
      </c>
      <c r="F55" s="630">
        <v>259.84998427219102</v>
      </c>
    </row>
    <row r="56" spans="1:6" ht="14.4" customHeight="1" x14ac:dyDescent="0.3">
      <c r="A56" s="652" t="s">
        <v>3049</v>
      </c>
      <c r="B56" s="629"/>
      <c r="C56" s="642">
        <v>0</v>
      </c>
      <c r="D56" s="629">
        <v>210652.56305006435</v>
      </c>
      <c r="E56" s="642">
        <v>1</v>
      </c>
      <c r="F56" s="630">
        <v>210652.56305006435</v>
      </c>
    </row>
    <row r="57" spans="1:6" ht="14.4" customHeight="1" x14ac:dyDescent="0.3">
      <c r="A57" s="652" t="s">
        <v>3050</v>
      </c>
      <c r="B57" s="629"/>
      <c r="C57" s="642">
        <v>0</v>
      </c>
      <c r="D57" s="629">
        <v>418.97</v>
      </c>
      <c r="E57" s="642">
        <v>1</v>
      </c>
      <c r="F57" s="630">
        <v>418.97</v>
      </c>
    </row>
    <row r="58" spans="1:6" ht="14.4" customHeight="1" x14ac:dyDescent="0.3">
      <c r="A58" s="652" t="s">
        <v>3051</v>
      </c>
      <c r="B58" s="629"/>
      <c r="C58" s="642">
        <v>0</v>
      </c>
      <c r="D58" s="629">
        <v>1144.816</v>
      </c>
      <c r="E58" s="642">
        <v>1</v>
      </c>
      <c r="F58" s="630">
        <v>1144.816</v>
      </c>
    </row>
    <row r="59" spans="1:6" ht="14.4" customHeight="1" x14ac:dyDescent="0.3">
      <c r="A59" s="652" t="s">
        <v>3052</v>
      </c>
      <c r="B59" s="629"/>
      <c r="C59" s="642">
        <v>0</v>
      </c>
      <c r="D59" s="629">
        <v>76488.152019867324</v>
      </c>
      <c r="E59" s="642">
        <v>1</v>
      </c>
      <c r="F59" s="630">
        <v>76488.152019867324</v>
      </c>
    </row>
    <row r="60" spans="1:6" ht="14.4" customHeight="1" x14ac:dyDescent="0.3">
      <c r="A60" s="652" t="s">
        <v>3053</v>
      </c>
      <c r="B60" s="629"/>
      <c r="C60" s="642">
        <v>0</v>
      </c>
      <c r="D60" s="629">
        <v>167633.75093824539</v>
      </c>
      <c r="E60" s="642">
        <v>1</v>
      </c>
      <c r="F60" s="630">
        <v>167633.75093824539</v>
      </c>
    </row>
    <row r="61" spans="1:6" ht="14.4" customHeight="1" x14ac:dyDescent="0.3">
      <c r="A61" s="652" t="s">
        <v>3054</v>
      </c>
      <c r="B61" s="629"/>
      <c r="C61" s="642">
        <v>0</v>
      </c>
      <c r="D61" s="629">
        <v>1146.82</v>
      </c>
      <c r="E61" s="642">
        <v>1</v>
      </c>
      <c r="F61" s="630">
        <v>1146.82</v>
      </c>
    </row>
    <row r="62" spans="1:6" ht="14.4" customHeight="1" x14ac:dyDescent="0.3">
      <c r="A62" s="652" t="s">
        <v>3055</v>
      </c>
      <c r="B62" s="629"/>
      <c r="C62" s="642">
        <v>0</v>
      </c>
      <c r="D62" s="629">
        <v>522.72007949668307</v>
      </c>
      <c r="E62" s="642">
        <v>1</v>
      </c>
      <c r="F62" s="630">
        <v>522.72007949668307</v>
      </c>
    </row>
    <row r="63" spans="1:6" ht="14.4" customHeight="1" x14ac:dyDescent="0.3">
      <c r="A63" s="652" t="s">
        <v>3056</v>
      </c>
      <c r="B63" s="629"/>
      <c r="C63" s="642">
        <v>0</v>
      </c>
      <c r="D63" s="629">
        <v>52767.301052208408</v>
      </c>
      <c r="E63" s="642">
        <v>1</v>
      </c>
      <c r="F63" s="630">
        <v>52767.301052208408</v>
      </c>
    </row>
    <row r="64" spans="1:6" ht="14.4" customHeight="1" x14ac:dyDescent="0.3">
      <c r="A64" s="652" t="s">
        <v>3057</v>
      </c>
      <c r="B64" s="629"/>
      <c r="C64" s="642">
        <v>0</v>
      </c>
      <c r="D64" s="629">
        <v>232.41950233477098</v>
      </c>
      <c r="E64" s="642">
        <v>1</v>
      </c>
      <c r="F64" s="630">
        <v>232.41950233477098</v>
      </c>
    </row>
    <row r="65" spans="1:6" ht="14.4" customHeight="1" x14ac:dyDescent="0.3">
      <c r="A65" s="652" t="s">
        <v>3058</v>
      </c>
      <c r="B65" s="629"/>
      <c r="C65" s="642">
        <v>0</v>
      </c>
      <c r="D65" s="629">
        <v>1420.1999999999998</v>
      </c>
      <c r="E65" s="642">
        <v>1</v>
      </c>
      <c r="F65" s="630">
        <v>1420.1999999999998</v>
      </c>
    </row>
    <row r="66" spans="1:6" ht="14.4" customHeight="1" x14ac:dyDescent="0.3">
      <c r="A66" s="652" t="s">
        <v>3059</v>
      </c>
      <c r="B66" s="629"/>
      <c r="C66" s="642">
        <v>0</v>
      </c>
      <c r="D66" s="629">
        <v>21374.591718909662</v>
      </c>
      <c r="E66" s="642">
        <v>1</v>
      </c>
      <c r="F66" s="630">
        <v>21374.591718909662</v>
      </c>
    </row>
    <row r="67" spans="1:6" ht="14.4" customHeight="1" x14ac:dyDescent="0.3">
      <c r="A67" s="652" t="s">
        <v>3060</v>
      </c>
      <c r="B67" s="629"/>
      <c r="C67" s="642">
        <v>0</v>
      </c>
      <c r="D67" s="629">
        <v>26441.091460942524</v>
      </c>
      <c r="E67" s="642">
        <v>1</v>
      </c>
      <c r="F67" s="630">
        <v>26441.091460942524</v>
      </c>
    </row>
    <row r="68" spans="1:6" ht="14.4" customHeight="1" x14ac:dyDescent="0.3">
      <c r="A68" s="652" t="s">
        <v>3061</v>
      </c>
      <c r="B68" s="629"/>
      <c r="C68" s="642">
        <v>0</v>
      </c>
      <c r="D68" s="629">
        <v>39830.226993375698</v>
      </c>
      <c r="E68" s="642">
        <v>1</v>
      </c>
      <c r="F68" s="630">
        <v>39830.226993375698</v>
      </c>
    </row>
    <row r="69" spans="1:6" ht="14.4" customHeight="1" x14ac:dyDescent="0.3">
      <c r="A69" s="652" t="s">
        <v>3062</v>
      </c>
      <c r="B69" s="629"/>
      <c r="C69" s="642">
        <v>0</v>
      </c>
      <c r="D69" s="629">
        <v>50186.24955566079</v>
      </c>
      <c r="E69" s="642">
        <v>1</v>
      </c>
      <c r="F69" s="630">
        <v>50186.24955566079</v>
      </c>
    </row>
    <row r="70" spans="1:6" ht="14.4" customHeight="1" x14ac:dyDescent="0.3">
      <c r="A70" s="652" t="s">
        <v>3063</v>
      </c>
      <c r="B70" s="629"/>
      <c r="C70" s="642">
        <v>0</v>
      </c>
      <c r="D70" s="629">
        <v>26122.563117209789</v>
      </c>
      <c r="E70" s="642">
        <v>1</v>
      </c>
      <c r="F70" s="630">
        <v>26122.563117209789</v>
      </c>
    </row>
    <row r="71" spans="1:6" ht="14.4" customHeight="1" x14ac:dyDescent="0.3">
      <c r="A71" s="652" t="s">
        <v>3064</v>
      </c>
      <c r="B71" s="629"/>
      <c r="C71" s="642">
        <v>0</v>
      </c>
      <c r="D71" s="629">
        <v>64037.494225335933</v>
      </c>
      <c r="E71" s="642">
        <v>1</v>
      </c>
      <c r="F71" s="630">
        <v>64037.494225335933</v>
      </c>
    </row>
    <row r="72" spans="1:6" ht="14.4" customHeight="1" x14ac:dyDescent="0.3">
      <c r="A72" s="652" t="s">
        <v>3065</v>
      </c>
      <c r="B72" s="629"/>
      <c r="C72" s="642">
        <v>0</v>
      </c>
      <c r="D72" s="629">
        <v>311.75980444231197</v>
      </c>
      <c r="E72" s="642">
        <v>1</v>
      </c>
      <c r="F72" s="630">
        <v>311.75980444231197</v>
      </c>
    </row>
    <row r="73" spans="1:6" ht="14.4" customHeight="1" x14ac:dyDescent="0.3">
      <c r="A73" s="652" t="s">
        <v>3066</v>
      </c>
      <c r="B73" s="629"/>
      <c r="C73" s="642">
        <v>0</v>
      </c>
      <c r="D73" s="629">
        <v>558.81000647930921</v>
      </c>
      <c r="E73" s="642">
        <v>1</v>
      </c>
      <c r="F73" s="630">
        <v>558.81000647930921</v>
      </c>
    </row>
    <row r="74" spans="1:6" ht="14.4" customHeight="1" x14ac:dyDescent="0.3">
      <c r="A74" s="652" t="s">
        <v>3067</v>
      </c>
      <c r="B74" s="629"/>
      <c r="C74" s="642">
        <v>0</v>
      </c>
      <c r="D74" s="629">
        <v>137324.233727638</v>
      </c>
      <c r="E74" s="642">
        <v>1</v>
      </c>
      <c r="F74" s="630">
        <v>137324.233727638</v>
      </c>
    </row>
    <row r="75" spans="1:6" ht="14.4" customHeight="1" x14ac:dyDescent="0.3">
      <c r="A75" s="652" t="s">
        <v>3068</v>
      </c>
      <c r="B75" s="629"/>
      <c r="C75" s="642">
        <v>0</v>
      </c>
      <c r="D75" s="629">
        <v>305.58978457692052</v>
      </c>
      <c r="E75" s="642">
        <v>1</v>
      </c>
      <c r="F75" s="630">
        <v>305.58978457692052</v>
      </c>
    </row>
    <row r="76" spans="1:6" ht="14.4" customHeight="1" x14ac:dyDescent="0.3">
      <c r="A76" s="652" t="s">
        <v>3069</v>
      </c>
      <c r="B76" s="629"/>
      <c r="C76" s="642">
        <v>0</v>
      </c>
      <c r="D76" s="629">
        <v>24505.452035860326</v>
      </c>
      <c r="E76" s="642">
        <v>1</v>
      </c>
      <c r="F76" s="630">
        <v>24505.452035860326</v>
      </c>
    </row>
    <row r="77" spans="1:6" ht="14.4" customHeight="1" x14ac:dyDescent="0.3">
      <c r="A77" s="652" t="s">
        <v>3070</v>
      </c>
      <c r="B77" s="629"/>
      <c r="C77" s="642">
        <v>0</v>
      </c>
      <c r="D77" s="629">
        <v>8630.8129450117303</v>
      </c>
      <c r="E77" s="642">
        <v>1</v>
      </c>
      <c r="F77" s="630">
        <v>8630.8129450117303</v>
      </c>
    </row>
    <row r="78" spans="1:6" ht="14.4" customHeight="1" x14ac:dyDescent="0.3">
      <c r="A78" s="652" t="s">
        <v>3071</v>
      </c>
      <c r="B78" s="629"/>
      <c r="C78" s="642">
        <v>0</v>
      </c>
      <c r="D78" s="629">
        <v>720.4206479618208</v>
      </c>
      <c r="E78" s="642">
        <v>1</v>
      </c>
      <c r="F78" s="630">
        <v>720.4206479618208</v>
      </c>
    </row>
    <row r="79" spans="1:6" ht="14.4" customHeight="1" x14ac:dyDescent="0.3">
      <c r="A79" s="652" t="s">
        <v>3072</v>
      </c>
      <c r="B79" s="629"/>
      <c r="C79" s="642">
        <v>0</v>
      </c>
      <c r="D79" s="629">
        <v>16949.615817682719</v>
      </c>
      <c r="E79" s="642">
        <v>1</v>
      </c>
      <c r="F79" s="630">
        <v>16949.615817682719</v>
      </c>
    </row>
    <row r="80" spans="1:6" ht="14.4" customHeight="1" x14ac:dyDescent="0.3">
      <c r="A80" s="652" t="s">
        <v>3073</v>
      </c>
      <c r="B80" s="629"/>
      <c r="C80" s="642">
        <v>0</v>
      </c>
      <c r="D80" s="629">
        <v>1258.2387612706709</v>
      </c>
      <c r="E80" s="642">
        <v>1</v>
      </c>
      <c r="F80" s="630">
        <v>1258.2387612706709</v>
      </c>
    </row>
    <row r="81" spans="1:6" ht="14.4" customHeight="1" x14ac:dyDescent="0.3">
      <c r="A81" s="652" t="s">
        <v>3074</v>
      </c>
      <c r="B81" s="629"/>
      <c r="C81" s="642">
        <v>0</v>
      </c>
      <c r="D81" s="629">
        <v>25038.317360598081</v>
      </c>
      <c r="E81" s="642">
        <v>1</v>
      </c>
      <c r="F81" s="630">
        <v>25038.317360598081</v>
      </c>
    </row>
    <row r="82" spans="1:6" ht="14.4" customHeight="1" x14ac:dyDescent="0.3">
      <c r="A82" s="652" t="s">
        <v>3075</v>
      </c>
      <c r="B82" s="629"/>
      <c r="C82" s="642">
        <v>0</v>
      </c>
      <c r="D82" s="629">
        <v>202.39</v>
      </c>
      <c r="E82" s="642">
        <v>1</v>
      </c>
      <c r="F82" s="630">
        <v>202.39</v>
      </c>
    </row>
    <row r="83" spans="1:6" ht="14.4" customHeight="1" x14ac:dyDescent="0.3">
      <c r="A83" s="652" t="s">
        <v>3076</v>
      </c>
      <c r="B83" s="629"/>
      <c r="C83" s="642">
        <v>0</v>
      </c>
      <c r="D83" s="629">
        <v>19952.222000000002</v>
      </c>
      <c r="E83" s="642">
        <v>1</v>
      </c>
      <c r="F83" s="630">
        <v>19952.222000000002</v>
      </c>
    </row>
    <row r="84" spans="1:6" ht="14.4" customHeight="1" x14ac:dyDescent="0.3">
      <c r="A84" s="652" t="s">
        <v>3077</v>
      </c>
      <c r="B84" s="629"/>
      <c r="C84" s="642">
        <v>0</v>
      </c>
      <c r="D84" s="629">
        <v>5684.8310641985172</v>
      </c>
      <c r="E84" s="642">
        <v>1</v>
      </c>
      <c r="F84" s="630">
        <v>5684.8310641985172</v>
      </c>
    </row>
    <row r="85" spans="1:6" ht="14.4" customHeight="1" x14ac:dyDescent="0.3">
      <c r="A85" s="652" t="s">
        <v>3078</v>
      </c>
      <c r="B85" s="629"/>
      <c r="C85" s="642">
        <v>0</v>
      </c>
      <c r="D85" s="629">
        <v>380.45024663667618</v>
      </c>
      <c r="E85" s="642">
        <v>1</v>
      </c>
      <c r="F85" s="630">
        <v>380.45024663667618</v>
      </c>
    </row>
    <row r="86" spans="1:6" ht="14.4" customHeight="1" x14ac:dyDescent="0.3">
      <c r="A86" s="652" t="s">
        <v>3079</v>
      </c>
      <c r="B86" s="629"/>
      <c r="C86" s="642">
        <v>0</v>
      </c>
      <c r="D86" s="629">
        <v>119.31</v>
      </c>
      <c r="E86" s="642">
        <v>1</v>
      </c>
      <c r="F86" s="630">
        <v>119.31</v>
      </c>
    </row>
    <row r="87" spans="1:6" ht="14.4" customHeight="1" x14ac:dyDescent="0.3">
      <c r="A87" s="652" t="s">
        <v>3080</v>
      </c>
      <c r="B87" s="629"/>
      <c r="C87" s="642">
        <v>0</v>
      </c>
      <c r="D87" s="629">
        <v>3872.5284005864278</v>
      </c>
      <c r="E87" s="642">
        <v>1</v>
      </c>
      <c r="F87" s="630">
        <v>3872.5284005864278</v>
      </c>
    </row>
    <row r="88" spans="1:6" ht="14.4" customHeight="1" x14ac:dyDescent="0.3">
      <c r="A88" s="652" t="s">
        <v>3081</v>
      </c>
      <c r="B88" s="629"/>
      <c r="C88" s="642">
        <v>0</v>
      </c>
      <c r="D88" s="629">
        <v>34976.203046413008</v>
      </c>
      <c r="E88" s="642">
        <v>1</v>
      </c>
      <c r="F88" s="630">
        <v>34976.203046413008</v>
      </c>
    </row>
    <row r="89" spans="1:6" ht="14.4" customHeight="1" x14ac:dyDescent="0.3">
      <c r="A89" s="652" t="s">
        <v>3082</v>
      </c>
      <c r="B89" s="629"/>
      <c r="C89" s="642">
        <v>0</v>
      </c>
      <c r="D89" s="629">
        <v>75274.547656714916</v>
      </c>
      <c r="E89" s="642">
        <v>1</v>
      </c>
      <c r="F89" s="630">
        <v>75274.547656714916</v>
      </c>
    </row>
    <row r="90" spans="1:6" ht="14.4" customHeight="1" x14ac:dyDescent="0.3">
      <c r="A90" s="652" t="s">
        <v>3083</v>
      </c>
      <c r="B90" s="629"/>
      <c r="C90" s="642">
        <v>0</v>
      </c>
      <c r="D90" s="629">
        <v>8817.6538426342195</v>
      </c>
      <c r="E90" s="642">
        <v>1</v>
      </c>
      <c r="F90" s="630">
        <v>8817.6538426342195</v>
      </c>
    </row>
    <row r="91" spans="1:6" ht="14.4" customHeight="1" x14ac:dyDescent="0.3">
      <c r="A91" s="652" t="s">
        <v>3084</v>
      </c>
      <c r="B91" s="629"/>
      <c r="C91" s="642">
        <v>0</v>
      </c>
      <c r="D91" s="629">
        <v>5921.0569683631265</v>
      </c>
      <c r="E91" s="642">
        <v>1</v>
      </c>
      <c r="F91" s="630">
        <v>5921.0569683631265</v>
      </c>
    </row>
    <row r="92" spans="1:6" ht="14.4" customHeight="1" thickBot="1" x14ac:dyDescent="0.35">
      <c r="A92" s="653" t="s">
        <v>3085</v>
      </c>
      <c r="B92" s="644"/>
      <c r="C92" s="645">
        <v>0</v>
      </c>
      <c r="D92" s="644">
        <v>331.76</v>
      </c>
      <c r="E92" s="645">
        <v>1</v>
      </c>
      <c r="F92" s="646">
        <v>331.76</v>
      </c>
    </row>
    <row r="93" spans="1:6" ht="14.4" customHeight="1" thickBot="1" x14ac:dyDescent="0.35">
      <c r="A93" s="647" t="s">
        <v>6</v>
      </c>
      <c r="B93" s="648">
        <v>33680.030784782335</v>
      </c>
      <c r="C93" s="649">
        <v>2.0397484199588513E-2</v>
      </c>
      <c r="D93" s="648">
        <v>1617505.5004907749</v>
      </c>
      <c r="E93" s="649">
        <v>0.97960251580041169</v>
      </c>
      <c r="F93" s="650">
        <v>1651185.5312755569</v>
      </c>
    </row>
  </sheetData>
  <mergeCells count="3">
    <mergeCell ref="A1:F1"/>
    <mergeCell ref="B3:C3"/>
    <mergeCell ref="D3:E3"/>
  </mergeCells>
  <conditionalFormatting sqref="C5:C1048576">
    <cfRule type="cellIs" dxfId="5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2013-12-28T10:56:04Z</dcterms:modified>
</cp:coreProperties>
</file>