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96" i="371" l="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AA10" i="368"/>
  <c r="AI10" i="368" s="1"/>
  <c r="AE10" i="368" s="1"/>
  <c r="AB9" i="368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 s="1"/>
  <c r="AC4" i="368"/>
  <c r="AB4" i="368"/>
  <c r="AA4" i="368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U7" i="371" l="1"/>
  <c r="U9" i="371"/>
  <c r="U11" i="371"/>
  <c r="U13" i="371"/>
  <c r="U15" i="371"/>
  <c r="U17" i="371"/>
  <c r="U19" i="371"/>
  <c r="U21" i="371"/>
  <c r="U27" i="371"/>
  <c r="U29" i="371"/>
  <c r="U33" i="371"/>
  <c r="U35" i="371"/>
  <c r="U41" i="371"/>
  <c r="U47" i="371"/>
  <c r="U51" i="371"/>
  <c r="U53" i="371"/>
  <c r="U57" i="371"/>
  <c r="U59" i="371"/>
  <c r="U65" i="371"/>
  <c r="U67" i="371"/>
  <c r="U69" i="371"/>
  <c r="U73" i="371"/>
  <c r="U81" i="371"/>
  <c r="U85" i="371"/>
  <c r="U89" i="371"/>
  <c r="U91" i="371"/>
  <c r="U96" i="371"/>
  <c r="AE24" i="368"/>
  <c r="AJ21" i="368"/>
  <c r="AE26" i="368"/>
  <c r="AF26" i="368" s="1"/>
  <c r="AJ26" i="368"/>
  <c r="AK21" i="368"/>
  <c r="AB26" i="368"/>
  <c r="AF21" i="368"/>
  <c r="AE9" i="368"/>
  <c r="AF9" i="368" s="1"/>
  <c r="AJ9" i="368"/>
  <c r="AG4" i="368"/>
  <c r="AF4" i="368"/>
  <c r="AJ4" i="368"/>
  <c r="AK4" i="368"/>
  <c r="AG21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Q3" i="377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<sst xmlns="http://schemas.openxmlformats.org/spreadsheetml/2006/main" count="23276" uniqueCount="5157">
  <si>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</si>
  <si>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</si>
  <si>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</si>
  <si>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</si>
  <si>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</si>
  <si>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</si>
  <si>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</si>
  <si>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</si>
  <si>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</si>
  <si>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</si>
  <si>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</si>
  <si>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</si>
  <si>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</si>
  <si>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</si>
  <si>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</si>
  <si>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</si>
  <si>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</si>
  <si>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</si>
  <si>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</si>
  <si>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</si>
  <si>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</si>
  <si>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</si>
  <si>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</si>
  <si>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</si>
  <si>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</si>
  <si>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</si>
  <si>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</si>
  <si>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</si>
  <si>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</si>
  <si>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</si>
  <si>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</si>
  <si>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</si>
  <si>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</si>
  <si>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</si>
  <si>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</si>
  <si>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</si>
  <si>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</si>
  <si>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</si>
  <si>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</si>
  <si>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</si>
  <si>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</si>
  <si>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</si>
  <si>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</si>
  <si>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</si>
  <si>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</si>
  <si>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</si>
  <si>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</si>
  <si>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</si>
  <si>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</si>
  <si>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</si>
  <si>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</si>
  <si>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</si>
  <si>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</si>
  <si>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</si>
  <si>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</si>
  <si>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</si>
  <si>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</si>
  <si>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</si>
  <si>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</si>
  <si>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</si>
  <si>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</si>
  <si>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</si>
  <si>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</si>
  <si>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</si>
  <si>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</si>
  <si>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</si>
  <si>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</si>
  <si>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</si>
  <si>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</si>
  <si>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</si>
  <si>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</si>
  <si>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</si>
  <si>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</si>
  <si>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</si>
  <si>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</si>
  <si>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</si>
  <si>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</si>
  <si>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</si>
  <si>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</si>
  <si>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</si>
  <si>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</si>
  <si>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</si>
  <si>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</si>
  <si>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</si>
  <si>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</si>
  <si>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</si>
  <si>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</si>
  <si>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</si>
  <si>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</si>
  <si>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</si>
  <si>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</si>
  <si>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</si>
  <si>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</si>
  <si>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</si>
  <si>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</si>
  <si>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</si>
  <si>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</si>
  <si>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</si>
  <si>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</si>
  <si>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</si>
  <si>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</si>
  <si>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</si>
  <si>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</si>
  <si>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</si>
  <si>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</si>
  <si>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</si>
  <si>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</si>
  <si>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</si>
  <si>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</si>
  <si>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</si>
  <si>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</si>
  <si>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</si>
  <si>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</si>
  <si>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</si>
  <si>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</si>
  <si>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</si>
  <si>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</si>
  <si>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</si>
  <si>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</si>
  <si>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</si>
  <si>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</si>
  <si>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</si>
  <si>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</si>
  <si>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</si>
  <si>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</si>
  <si>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</si>
  <si>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</si>
  <si>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</si>
  <si>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</si>
  <si>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</si>
  <si>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</si>
  <si>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</si>
  <si>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</si>
  <si>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</si>
  <si>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</si>
  <si>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</si>
  <si>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</si>
  <si>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</si>
  <si>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</si>
  <si>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</si>
  <si>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</si>
  <si>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</si>
  <si>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</si>
  <si>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</si>
  <si>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</si>
  <si>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</si>
  <si>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</si>
  <si>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</si>
  <si>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</si>
  <si>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</si>
  <si>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</si>
  <si>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</si>
  <si>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</si>
  <si>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</si>
  <si>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</si>
  <si>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</si>
  <si>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</si>
  <si>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</si>
  <si>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</si>
  <si>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</si>
  <si>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</si>
  <si>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</si>
  <si>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</si>
  <si>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</si>
  <si>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</si>
  <si>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</si>
  <si>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</si>
  <si>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</si>
  <si>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</si>
  <si>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</si>
  <si>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</si>
  <si>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</si>
  <si>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</si>
  <si>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</si>
  <si>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</si>
  <si>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</si>
  <si>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</si>
  <si>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</si>
  <si>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</si>
  <si>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</si>
  <si>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</si>
  <si>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</si>
  <si>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</si>
  <si>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</si>
  <si>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</si>
  <si>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</si>
  <si>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</si>
  <si>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</si>
  <si>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</si>
  <si>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</si>
  <si>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</si>
  <si>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</si>
  <si>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</si>
  <si>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</si>
  <si>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</si>
  <si>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</si>
  <si>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</si>
  <si>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</si>
  <si>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</si>
  <si>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</si>
  <si>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</si>
  <si>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</si>
  <si>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</si>
  <si>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</si>
  <si>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</si>
  <si>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</si>
  <si>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</si>
  <si>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</si>
  <si>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</si>
  <si>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</si>
  <si>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</si>
  <si>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</si>
  <si>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</si>
  <si>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</si>
  <si>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</si>
  <si>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</si>
  <si>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</si>
  <si>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</si>
  <si>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</si>
  <si>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</si>
  <si>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</si>
  <si>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</si>
  <si>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</si>
  <si>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</si>
  <si>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</si>
  <si>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</si>
  <si>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</si>
  <si>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</si>
  <si>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</si>
  <si>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</si>
  <si>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</si>
  <si>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</si>
  <si>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</si>
  <si>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</si>
  <si>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</si>
  <si>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</si>
  <si>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</si>
  <si>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</si>
  <si>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</si>
  <si>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</si>
  <si>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</si>
  <si>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</si>
  <si>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</si>
  <si>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</si>
  <si>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</si>
  <si>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</si>
  <si>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</si>
  <si>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</si>
  <si>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</si>
  <si>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</si>
  <si>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</si>
  <si>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</si>
  <si>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</si>
  <si>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</si>
  <si>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</si>
  <si>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</si>
  <si>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</si>
  <si>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</si>
  <si>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</si>
  <si>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</si>
  <si>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</si>
  <si>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</si>
  <si>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</si>
  <si>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</si>
  <si>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</si>
  <si>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</si>
  <si>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</si>
  <si>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</si>
  <si>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</si>
  <si>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</si>
  <si>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</si>
  <si>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</si>
  <si>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</si>
  <si>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</si>
  <si>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</si>
  <si>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</si>
  <si>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</si>
  <si>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</si>
  <si>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</si>
  <si>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</si>
  <si>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</si>
  <si>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</si>
  <si>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</si>
  <si>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</si>
  <si>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</si>
  <si>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</si>
  <si>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</si>
  <si>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</si>
  <si>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</si>
  <si>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</si>
  <si>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</si>
  <si>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</si>
  <si>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</si>
  <si>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</si>
  <si>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</si>
  <si>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</si>
  <si>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</si>
  <si>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Neurochirurgická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</si>
  <si>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</si>
  <si>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</si>
  <si>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</si>
  <si>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</si>
  <si>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</si>
  <si>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</si>
  <si>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</si>
  <si>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</si>
  <si>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</si>
  <si>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</si>
  <si>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</si>
  <si>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</si>
  <si>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</si>
  <si>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</si>
  <si>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</si>
  <si>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</si>
  <si>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</si>
  <si>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</si>
  <si>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</si>
  <si>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</si>
  <si>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</si>
  <si>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</si>
  <si>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</si>
  <si>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50115005     implant.umělé těl.náhr.-neurostim.(s.Z_511)</t>
  </si>
  <si>
    <t>50115006     implant.umělé těl.náhr.-neuromod.-DBS(s.Z_508)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</si>
  <si>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</si>
  <si>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</si>
  <si>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</si>
  <si>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</si>
  <si>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</si>
  <si>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</si>
  <si>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</si>
  <si>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</si>
  <si>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</si>
  <si>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</si>
  <si>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</si>
  <si>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</si>
  <si>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</si>
  <si>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</si>
  <si>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</si>
  <si>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</si>
  <si>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</si>
  <si>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</si>
  <si>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</si>
  <si>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</si>
  <si>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</si>
  <si>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</si>
  <si>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</si>
  <si>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</si>
  <si>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</si>
  <si>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</si>
  <si>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</si>
  <si>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</si>
  <si>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</si>
  <si>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</si>
  <si>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</si>
  <si>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</si>
  <si>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</si>
  <si>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</si>
  <si>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</si>
  <si>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</si>
  <si>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</si>
  <si>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</si>
  <si>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</si>
  <si>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</si>
  <si>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</si>
  <si>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</si>
  <si>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</si>
  <si>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</si>
  <si>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</si>
  <si>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</si>
  <si>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</si>
  <si>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</si>
  <si>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</si>
  <si>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</si>
  <si>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</si>
  <si>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</si>
  <si>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</si>
  <si>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</si>
  <si>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</si>
  <si>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</si>
  <si>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</si>
  <si>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</si>
  <si>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</si>
  <si>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</si>
  <si>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</si>
  <si>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</si>
  <si>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</si>
  <si>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</si>
  <si>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</si>
  <si>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</si>
  <si>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</si>
  <si>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</si>
  <si>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</si>
  <si>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</si>
  <si>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</si>
  <si>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</si>
  <si>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</si>
  <si>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</si>
  <si>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</si>
  <si>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</si>
  <si>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</si>
  <si>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</si>
  <si>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</si>
  <si>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</si>
  <si>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</si>
  <si>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</si>
  <si>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</si>
  <si>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</si>
  <si>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</si>
  <si>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</si>
  <si>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</si>
  <si>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</si>
  <si>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</si>
  <si>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</si>
  <si>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</si>
  <si>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</si>
  <si>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</si>
  <si>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</si>
  <si>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</si>
  <si>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</si>
  <si>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</si>
  <si>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</si>
  <si>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</si>
  <si>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</si>
  <si>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</si>
  <si>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</si>
  <si>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</si>
  <si>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</si>
  <si>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</si>
  <si>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</si>
  <si>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</si>
  <si>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</si>
  <si>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</si>
  <si>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</si>
  <si>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</si>
  <si>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</si>
  <si>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</si>
  <si>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</si>
  <si>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</si>
  <si>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</si>
  <si>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</si>
  <si>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</si>
  <si>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</si>
  <si>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</si>
  <si>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</si>
  <si>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</si>
  <si>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</si>
  <si>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</si>
  <si>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</si>
  <si>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</si>
  <si>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</si>
  <si>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</si>
  <si>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</si>
  <si>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</si>
  <si>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</si>
  <si>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</si>
  <si>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</si>
  <si>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</si>
  <si>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</si>
  <si>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</si>
  <si>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</si>
  <si>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</si>
  <si>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</si>
  <si>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</si>
  <si>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</si>
  <si>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</si>
  <si>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</si>
  <si>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</si>
  <si>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</si>
  <si>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</si>
  <si>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</si>
  <si>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</si>
  <si>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</si>
  <si>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</si>
  <si>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</si>
  <si>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</si>
  <si>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</si>
  <si>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</si>
  <si>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</si>
  <si>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</si>
  <si>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</si>
  <si>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</si>
  <si>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</si>
  <si>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</si>
  <si>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</si>
  <si>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</si>
  <si>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</si>
  <si>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</si>
  <si>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64908045     právní vymáhání (náhrady, poplatky)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</si>
  <si>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</si>
  <si>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</si>
  <si>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</si>
  <si>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</si>
  <si>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</si>
  <si>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</si>
  <si>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</si>
  <si>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</si>
  <si>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</si>
  <si>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</si>
  <si>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</si>
  <si>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</si>
  <si>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</si>
  <si>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</si>
  <si>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</si>
  <si>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</si>
  <si>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</si>
  <si>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</si>
  <si>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</si>
  <si>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</si>
  <si>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</si>
  <si>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</si>
  <si>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</si>
  <si>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</si>
  <si>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</si>
  <si>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</si>
  <si>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</si>
  <si>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</si>
  <si>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</si>
  <si>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</si>
  <si>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</si>
  <si>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/>
  </si>
  <si>
    <t>Neurochirurgická klinika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</si>
  <si>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</si>
  <si>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</si>
  <si>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</si>
  <si>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</si>
  <si>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</si>
  <si>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</si>
  <si>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</si>
  <si>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</si>
  <si>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</si>
  <si>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</si>
  <si>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</si>
  <si>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</si>
  <si>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SumaKL</t>
  </si>
  <si>
    <t>0611</t>
  </si>
  <si>
    <t>Neurochirurgická klinika, lůžkové oddělení 34</t>
  </si>
  <si>
    <t>SumaNS</t>
  </si>
  <si>
    <t>mezeraNS</t>
  </si>
  <si>
    <t>0612</t>
  </si>
  <si>
    <t>Neurochirurgická klinika, lůžkové oddělení 36</t>
  </si>
  <si>
    <t>0621</t>
  </si>
  <si>
    <t>Neurochirurgická klinika, ambulance</t>
  </si>
  <si>
    <t>0631</t>
  </si>
  <si>
    <t>Neurochirurgická klinika, JIP</t>
  </si>
  <si>
    <t>0662</t>
  </si>
  <si>
    <t>Neurochirurgická klinika, operační sál - lokální</t>
  </si>
  <si>
    <t>MILURIT</t>
  </si>
  <si>
    <t>TBL 50X100MG</t>
  </si>
  <si>
    <t>CONCOR COR 2.5 MG</t>
  </si>
  <si>
    <t>TBL OBD 28X2.5MG</t>
  </si>
  <si>
    <t>LUSOPRESS</t>
  </si>
  <si>
    <t>TBL 28X20MG</t>
  </si>
  <si>
    <t>HELICID « 40 INF. LYOF.1X40MG</t>
  </si>
  <si>
    <t>O</t>
  </si>
  <si>
    <t>GLUKÓZA 10 BRAUN</t>
  </si>
  <si>
    <t>INF SOL 10X500ML-PE</t>
  </si>
  <si>
    <t>GLUKÓZA 5 BRAUN</t>
  </si>
  <si>
    <t>CHLORID SODNÝ 0,9% BRAUN</t>
  </si>
  <si>
    <t>INF SOL 20X100MLPELAH</t>
  </si>
  <si>
    <t>INF SOL 10X500MLPELAH</t>
  </si>
  <si>
    <t>ADRENALIN LECIVA</t>
  </si>
  <si>
    <t>INJ 5X1ML/1MG</t>
  </si>
  <si>
    <t>KANAVIT</t>
  </si>
  <si>
    <t>INJ 5X1ML/10MG</t>
  </si>
  <si>
    <t>MAGNESIUM SULFURICUM BIOTIKA</t>
  </si>
  <si>
    <t>INJ 5X10ML 10%</t>
  </si>
  <si>
    <t>NATRIUM CHLORATUM BIOTIKA 10%</t>
  </si>
  <si>
    <t>SYNTOPHYLLIN</t>
  </si>
  <si>
    <t>INJ 5X10ML/240MG</t>
  </si>
  <si>
    <t>SYNTOSTIGMIN</t>
  </si>
  <si>
    <t>INJ 10X1ML/0.5MG</t>
  </si>
  <si>
    <t>VITAMIN B12 LECIVA 1000RG</t>
  </si>
  <si>
    <t>INJ 5X1ML/1000RG</t>
  </si>
  <si>
    <t>OPHTHALMO-SEPTONEX</t>
  </si>
  <si>
    <t>GTT OPH 1X10ML</t>
  </si>
  <si>
    <t>UNG OPH 1X5GM</t>
  </si>
  <si>
    <t>DOPEGYT</t>
  </si>
  <si>
    <t>TBL 50X250MG</t>
  </si>
  <si>
    <t>DIAZEPAM SLOVAKOFARMA</t>
  </si>
  <si>
    <t>TBL 20X5MG</t>
  </si>
  <si>
    <t>TBL 20X10MG</t>
  </si>
  <si>
    <t>DITHIADEN</t>
  </si>
  <si>
    <t>TBL 20X2MG</t>
  </si>
  <si>
    <t>KALIUM CHLORATUM LECIVA 7.5%</t>
  </si>
  <si>
    <t>INJ 5X10ML 7.5%</t>
  </si>
  <si>
    <t>MESOCAIN</t>
  </si>
  <si>
    <t>GEL 1X20GM</t>
  </si>
  <si>
    <t>ENDIARON</t>
  </si>
  <si>
    <t>TBL OBD 20X250MG</t>
  </si>
  <si>
    <t>TRIAMCINOLON LECIVA</t>
  </si>
  <si>
    <t>CRM 1X10GM 0.1%</t>
  </si>
  <si>
    <t>VEROSPIRON</t>
  </si>
  <si>
    <t>TBL 20X25MG</t>
  </si>
  <si>
    <t>HEPAROID LECIVA</t>
  </si>
  <si>
    <t>UNG 1X30GM</t>
  </si>
  <si>
    <t>TRIAMCINOLON E LECIVA</t>
  </si>
  <si>
    <t>UNG 1X20GM</t>
  </si>
  <si>
    <t>NOVALGIN</t>
  </si>
  <si>
    <t>INJ 10X2ML/1000MG</t>
  </si>
  <si>
    <t>DIPIDOLOR</t>
  </si>
  <si>
    <t>INJ 5X2ML 7.5MG/ML</t>
  </si>
  <si>
    <t>HEMINEVRIN 300MG</t>
  </si>
  <si>
    <t>CPS 100X300MG</t>
  </si>
  <si>
    <t>NEODOLPASSE</t>
  </si>
  <si>
    <t>INF 10X250ML</t>
  </si>
  <si>
    <t>GERATAM 1200</t>
  </si>
  <si>
    <t>TBL OBD 60X1200MG</t>
  </si>
  <si>
    <t>PLASMALYTE ROZTOK</t>
  </si>
  <si>
    <t>INF SOL 10X1000ML</t>
  </si>
  <si>
    <t>YAL</t>
  </si>
  <si>
    <t>SOL 2X67.5ML</t>
  </si>
  <si>
    <t>KALIUM CHLORATUM BIOMEDICA</t>
  </si>
  <si>
    <t>POR TBLFLM100X500MG</t>
  </si>
  <si>
    <t>RINGERFUNDIN B.BRAUN</t>
  </si>
  <si>
    <t>INF SOL 10X500ML PE</t>
  </si>
  <si>
    <t>INF SOL10X1000ML PE</t>
  </si>
  <si>
    <t>BELODERM</t>
  </si>
  <si>
    <t>DRM UNG1X30GM 0.05%</t>
  </si>
  <si>
    <t>AGAPURIN SR 400</t>
  </si>
  <si>
    <t>POR TBL PRO 20X400MG</t>
  </si>
  <si>
    <t>IBALGIN GEL 50G</t>
  </si>
  <si>
    <t>DRM GEL 1X50GM</t>
  </si>
  <si>
    <t>HYDROCORTISON VUAB 100 MG</t>
  </si>
  <si>
    <t>INJ PLV SOL 1X100MG</t>
  </si>
  <si>
    <t>HELICID 20 ZENTIVA</t>
  </si>
  <si>
    <t>POR CPS ETD 90X20MG</t>
  </si>
  <si>
    <t>AERIUS</t>
  </si>
  <si>
    <t>POR TBL FLM 30X5MG</t>
  </si>
  <si>
    <t>IBALGIN 400 (IBUPROFEN 400)</t>
  </si>
  <si>
    <t>TBL OBD 100X400MG</t>
  </si>
  <si>
    <t>IMODIUM</t>
  </si>
  <si>
    <t>CPS 8X2MG</t>
  </si>
  <si>
    <t>HYDROCORTISON VALEANT</t>
  </si>
  <si>
    <t>BETOPTIC S</t>
  </si>
  <si>
    <t>SUS OPH 1X5ML</t>
  </si>
  <si>
    <t>DILCEREN PRO INFUSIONE</t>
  </si>
  <si>
    <t>INF 1X50ML/10MG</t>
  </si>
  <si>
    <t>HUMULIN R 100 M.J./ML</t>
  </si>
  <si>
    <t>INJ 1X10ML/1KU</t>
  </si>
  <si>
    <t>ALGIFEN NEO</t>
  </si>
  <si>
    <t>POR GTT SOL 1X25ML</t>
  </si>
  <si>
    <t>CHLORID SODNÝ 0.9% BRAUN, REF. 395120</t>
  </si>
  <si>
    <t>INFSOL1X100ML-PELAH</t>
  </si>
  <si>
    <t>FORTECORTIN 4</t>
  </si>
  <si>
    <t>POR TBL NOB 20X4MG</t>
  </si>
  <si>
    <t>PLAQUENIL</t>
  </si>
  <si>
    <t>TBL OBD 60X200MG</t>
  </si>
  <si>
    <t>DOLMINA INJ.</t>
  </si>
  <si>
    <t>INJ 5X3ML/75MG</t>
  </si>
  <si>
    <t>TBL OBD 20X500MG</t>
  </si>
  <si>
    <t>INJ 5X5ML/2500MG</t>
  </si>
  <si>
    <t>OPHTAL LIQ 2X50ML</t>
  </si>
  <si>
    <t>CODEIN SLOVAKOFARMA 15MG</t>
  </si>
  <si>
    <t>TBL 10X15MG-BLISTR</t>
  </si>
  <si>
    <t>CODEIN SLOVAKOFARMA 30MG</t>
  </si>
  <si>
    <t>TBL 10X30MG-BLISTR</t>
  </si>
  <si>
    <t>ESPUMISAN</t>
  </si>
  <si>
    <t>PORCPSMOL50X40MG-BL</t>
  </si>
  <si>
    <t>RINGERUV ROZTOK BRAUN</t>
  </si>
  <si>
    <t>INF 10X500ML(LDPE)</t>
  </si>
  <si>
    <t>BETADINE</t>
  </si>
  <si>
    <t>LIQ 1X30ML</t>
  </si>
  <si>
    <t>TRIAMCINOLON TEVA</t>
  </si>
  <si>
    <t>DRM EML 1X15GM</t>
  </si>
  <si>
    <t>ALMIRAL</t>
  </si>
  <si>
    <t>INJ 10X3ML/75MG</t>
  </si>
  <si>
    <t>DUAC GEL</t>
  </si>
  <si>
    <t>DRM GEL 15 GM</t>
  </si>
  <si>
    <t>ARDEAOSMOSOL MA 15 (Mannitol)</t>
  </si>
  <si>
    <t>INF 1X80ML</t>
  </si>
  <si>
    <t>UROLOGICKÁ ČAJOVÁ SMĚS</t>
  </si>
  <si>
    <t>SPC 20X1.5GM(SACKY)</t>
  </si>
  <si>
    <t>AFONILUM SR 250MG</t>
  </si>
  <si>
    <t>CPS 50X250MG</t>
  </si>
  <si>
    <t>PIRAMIL COMBI 5 MG/5 MG</t>
  </si>
  <si>
    <t>POR CPS DUR 30</t>
  </si>
  <si>
    <t>DEXAMED</t>
  </si>
  <si>
    <t>INJ 10X2ML/8MG</t>
  </si>
  <si>
    <t>TENAXUM</t>
  </si>
  <si>
    <t>TBL 30X1MG</t>
  </si>
  <si>
    <t>KORYLAN</t>
  </si>
  <si>
    <t>TBL 10</t>
  </si>
  <si>
    <t>LEXAURIN</t>
  </si>
  <si>
    <t>TBL 30X1.5MG</t>
  </si>
  <si>
    <t>NIMOTOP S</t>
  </si>
  <si>
    <t>POR TBL FLM 100X30MG</t>
  </si>
  <si>
    <t>STOPTUSSIN</t>
  </si>
  <si>
    <t>ZINERYT</t>
  </si>
  <si>
    <t>LOT 1X30ML</t>
  </si>
  <si>
    <t>TORECAN</t>
  </si>
  <si>
    <t>INJ 5X1ML/6.5MG</t>
  </si>
  <si>
    <t>ELOCOM</t>
  </si>
  <si>
    <t>DRM UNG 1X15GM 0.1%</t>
  </si>
  <si>
    <t>SOL 10X67.5ML</t>
  </si>
  <si>
    <t>DEGAN</t>
  </si>
  <si>
    <t>TBL 40X10MG</t>
  </si>
  <si>
    <t>ZOLPIDEM-RATIOPHARM 10 MG</t>
  </si>
  <si>
    <t>POR TBL FLM 10X10MG</t>
  </si>
  <si>
    <t>BISACODYL</t>
  </si>
  <si>
    <t>DRG 105X5MG</t>
  </si>
  <si>
    <t>SORBIFER DURULES</t>
  </si>
  <si>
    <t>TBL FC 50X100MG</t>
  </si>
  <si>
    <t>PENTOMER RETARD 400MG</t>
  </si>
  <si>
    <t>TBL OBD 20X400MG</t>
  </si>
  <si>
    <t>OBINADLO HYDROFILNI PLETENÉ STE</t>
  </si>
  <si>
    <t>RILNI  6X5</t>
  </si>
  <si>
    <t>OBINADLO HYDROFILNI PLETENE STE</t>
  </si>
  <si>
    <t>RILNI 8X 5</t>
  </si>
  <si>
    <t>OPSITE SPRAY 100 ML TRANSPARENT</t>
  </si>
  <si>
    <t>NI FILM PRO KRYTI R</t>
  </si>
  <si>
    <t>KL KAPSLE</t>
  </si>
  <si>
    <t>Spofaplast  č. 164    8 x 1m</t>
  </si>
  <si>
    <t>8cm x 1m</t>
  </si>
  <si>
    <t>Peroxid vodíku 3% 100 ml</t>
  </si>
  <si>
    <t>20% DPH</t>
  </si>
  <si>
    <t>DZ SOFTASEPT N BEZBARVÝ 250 ml</t>
  </si>
  <si>
    <t>Spofaplast Náplast kusová text.166</t>
  </si>
  <si>
    <t>76x51mm/3ks</t>
  </si>
  <si>
    <t>Spofaplast Náplast kusová text.156</t>
  </si>
  <si>
    <t>72x19mm/5ks</t>
  </si>
  <si>
    <t>Emspoma M 300ml/chladivá</t>
  </si>
  <si>
    <t>Emspoma Z 250g/proti bolesti</t>
  </si>
  <si>
    <t>MENALIND Mycí emulze 500ml</t>
  </si>
  <si>
    <t>Emspoma Z 300 ml/proti bolesti</t>
  </si>
  <si>
    <t>KL SUPP.BISACODYLI 0,01G  40KS</t>
  </si>
  <si>
    <t>SPECIES UROLOGICAE PLANTA</t>
  </si>
  <si>
    <t>SPC 20X1.5GM(SÁČKY)</t>
  </si>
  <si>
    <t>AESCIN-TEVA</t>
  </si>
  <si>
    <t>POR TBL FLM 30X20MG</t>
  </si>
  <si>
    <t>Olynth HA 0,05</t>
  </si>
  <si>
    <t>NORETHISTERON ZENTIVA</t>
  </si>
  <si>
    <t>POR TBL NOB 30X5MG</t>
  </si>
  <si>
    <t>Espumisan cps.100x40mg-blistr</t>
  </si>
  <si>
    <t>0057585</t>
  </si>
  <si>
    <t>IBALGIN 400 TBL 24</t>
  </si>
  <si>
    <t xml:space="preserve">POR TBL FLM 24X400MG </t>
  </si>
  <si>
    <t>APO-IBUPROFEN 400 MG</t>
  </si>
  <si>
    <t>POR TBL FLM 100X400MG</t>
  </si>
  <si>
    <t>PARALEN 500</t>
  </si>
  <si>
    <t>POR TBL NOB 12X500MG</t>
  </si>
  <si>
    <t>TRENTAL</t>
  </si>
  <si>
    <t>INF SOL 5X5ML/100MG</t>
  </si>
  <si>
    <t>CALTRATE PLUS</t>
  </si>
  <si>
    <t>POR TBL FLM 30</t>
  </si>
  <si>
    <t>KL SUPP.BISACODYLI 0,01G  30KS</t>
  </si>
  <si>
    <t>DZ OCTENISEPT 250 ml</t>
  </si>
  <si>
    <t>DPH 15%</t>
  </si>
  <si>
    <t>KL SOL.BORGLYCEROLI  3% 100 G</t>
  </si>
  <si>
    <t>KL SOL.BORGLYCEROLI 3% 200 G</t>
  </si>
  <si>
    <t>KL UNG.LENIENS, 100G</t>
  </si>
  <si>
    <t>KL SUPP.BISACODYLI 0,01G  50KS</t>
  </si>
  <si>
    <t>KL CPS DEXAMETHASON 1MG 50 cps</t>
  </si>
  <si>
    <t xml:space="preserve">KL AQUA PURIF. BAG IN BOX 5 l  </t>
  </si>
  <si>
    <t>Menalind Professional čistící pěna 400ml</t>
  </si>
  <si>
    <t>FLAMIGEL 250 ML     FLAM250</t>
  </si>
  <si>
    <t>HYDROKOLOIDNÍ GEL P</t>
  </si>
  <si>
    <t>P</t>
  </si>
  <si>
    <t>TRITACE 2,5 MG</t>
  </si>
  <si>
    <t>POR TBL NOB 20X2.5MG</t>
  </si>
  <si>
    <t>SOLU-MEDROL</t>
  </si>
  <si>
    <t>INJ SIC 1X40MG+1ML</t>
  </si>
  <si>
    <t>CAVINTON FORTE</t>
  </si>
  <si>
    <t>POR TBL NOB 30X10MG</t>
  </si>
  <si>
    <t>AULIN</t>
  </si>
  <si>
    <t>TBL 15X100MG</t>
  </si>
  <si>
    <t>TBL 30X100MG</t>
  </si>
  <si>
    <t>TRITACE 10</t>
  </si>
  <si>
    <t>CITALEC 10 ZENTIVA</t>
  </si>
  <si>
    <t>POR TBL FLM30X10MG</t>
  </si>
  <si>
    <t>REASEC</t>
  </si>
  <si>
    <t>TBL 20X2.5MG</t>
  </si>
  <si>
    <t>VENTOLIN INHALER N</t>
  </si>
  <si>
    <t>INHSUSPSS200X100RG</t>
  </si>
  <si>
    <t>FRAXIPARINE</t>
  </si>
  <si>
    <t>INJ SOL 10X0.3ML</t>
  </si>
  <si>
    <t>INJ SOL 10X0.4ML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</si>
  <si>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</si>
  <si>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</si>
  <si>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</si>
  <si>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</si>
  <si>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</si>
  <si>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</si>
  <si>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LACTULOSE AL SIRUP</t>
  </si>
  <si>
    <t>POR SIR 1X200ML</t>
  </si>
  <si>
    <t>LETROX 50</t>
  </si>
  <si>
    <t>TBL 100X50RG</t>
  </si>
  <si>
    <t>CONTROLOC I.V.</t>
  </si>
  <si>
    <t>INJ PLV SOL 1X40MG</t>
  </si>
  <si>
    <t>FRAXIPARIN MULTI</t>
  </si>
  <si>
    <t>INJ 10X5ML/47.5KU</t>
  </si>
  <si>
    <t>TRALGIT SR 100</t>
  </si>
  <si>
    <t>POR TBL RET30X100MG</t>
  </si>
  <si>
    <t>ZODAC</t>
  </si>
  <si>
    <t>TBL OBD 10X10MG</t>
  </si>
  <si>
    <t>NEURONTIN 100MG</t>
  </si>
  <si>
    <t>CPS 20X100MG</t>
  </si>
  <si>
    <t>RANITAL</t>
  </si>
  <si>
    <t>TBL 30X150MG</t>
  </si>
  <si>
    <t>DEPAKINE CHRONO 500MG(PULENE)</t>
  </si>
  <si>
    <t>TBL RET 30X500MG</t>
  </si>
  <si>
    <t>SORTIS 10MG</t>
  </si>
  <si>
    <t>TBL OBD 30X10MG</t>
  </si>
  <si>
    <t>INJ 5X2ML/50MG</t>
  </si>
  <si>
    <t>XANAX</t>
  </si>
  <si>
    <t>LOZAP 50 ZENTIVA</t>
  </si>
  <si>
    <t>POR TBL FLM 30X50MG</t>
  </si>
  <si>
    <t>ESOPREX 10 MG</t>
  </si>
  <si>
    <t>POR TBL FLM 30X10MG</t>
  </si>
  <si>
    <t>AMARYL 2 MG</t>
  </si>
  <si>
    <t>POR TBL NOB 30X2MG</t>
  </si>
  <si>
    <t>FRAMYKOIN</t>
  </si>
  <si>
    <t>UNG 1X10GM</t>
  </si>
  <si>
    <t>OPHTHALMO-FRAMYKOIN</t>
  </si>
  <si>
    <t>ENTIZOL</t>
  </si>
  <si>
    <t>TBL 20X250MG</t>
  </si>
  <si>
    <t>SUMETROLIM</t>
  </si>
  <si>
    <t>TBL 20X480MG</t>
  </si>
  <si>
    <t>UNASYN</t>
  </si>
  <si>
    <t>POR TBL FLM12X375MG</t>
  </si>
  <si>
    <t>PLV ADS 1X5GM</t>
  </si>
  <si>
    <t>METRONIDAZOLE 0.5% POLFA</t>
  </si>
  <si>
    <t>INJ 1X100ML 5MG/1ML</t>
  </si>
  <si>
    <t>CIPROFLOXACIN KABI 400 MG/200 ML INFUZNÍ ROZTOK</t>
  </si>
  <si>
    <t>INF SOL 10X400MG/200ML</t>
  </si>
  <si>
    <t>DALACIN C PHOSPHATE</t>
  </si>
  <si>
    <t>INJ 1X2ML 300MG</t>
  </si>
  <si>
    <t>AMOKSIKLAV 1G</t>
  </si>
  <si>
    <t>TBL OBD 14X1GM</t>
  </si>
  <si>
    <t>INJ 1X4ML 600MG</t>
  </si>
  <si>
    <t>INJ PLV SOL 1X1.5GM</t>
  </si>
  <si>
    <t>AZITROMYCIN SANDOZ 500 MG</t>
  </si>
  <si>
    <t>POR TBL FLM 3X500MG</t>
  </si>
  <si>
    <t>ZINNAT 500 MG</t>
  </si>
  <si>
    <t>TBL OBD 10X500MG</t>
  </si>
  <si>
    <t>CIPHIN 500</t>
  </si>
  <si>
    <t>KLACID 500</t>
  </si>
  <si>
    <t>TBL OBD 14X500MG</t>
  </si>
  <si>
    <t>CIPHIN PRO INFUSION.200MG/100ML</t>
  </si>
  <si>
    <t>INF 1X100ML/200MG</t>
  </si>
  <si>
    <t>AMOKSIKLAV 1.2GM</t>
  </si>
  <si>
    <t>INJ SIC 5X1.2GM</t>
  </si>
  <si>
    <t>ZINACEF AD INJ.</t>
  </si>
  <si>
    <t>INJ SIC 1X1.5GM</t>
  </si>
  <si>
    <t>AMOKSIKLAV</t>
  </si>
  <si>
    <t>TBL OBD 21X375MG</t>
  </si>
  <si>
    <t>TBL OBD 21X625MG</t>
  </si>
  <si>
    <t>EDICIN 1GM</t>
  </si>
  <si>
    <t>INJ.SICC.1X1GM</t>
  </si>
  <si>
    <t>LORISTA   50 MG tbl.</t>
  </si>
  <si>
    <t>POR TBLFLM 28X50MG</t>
  </si>
  <si>
    <t>NIMESIL</t>
  </si>
  <si>
    <t>PORGRASUS30X100MG-S</t>
  </si>
  <si>
    <t>LACTULOSA BIOMEDICA</t>
  </si>
  <si>
    <t>POR SIR 250ML 50%</t>
  </si>
  <si>
    <t>BETASERC 16</t>
  </si>
  <si>
    <t>POR TBL NOB 60X16MG</t>
  </si>
  <si>
    <t>BISOPROLOL-RATIOPHARM 10 MG</t>
  </si>
  <si>
    <t>BETALOC SR 200MG</t>
  </si>
  <si>
    <t>TBL RET 30X200MG</t>
  </si>
  <si>
    <t>LORADUR</t>
  </si>
  <si>
    <t>POR TBL NOB 50</t>
  </si>
  <si>
    <t>PROPANORM 150MG</t>
  </si>
  <si>
    <t>TBL OBD 50X150MG</t>
  </si>
  <si>
    <t>VENLAFAXIN TEVA 150 MG RETARD</t>
  </si>
  <si>
    <t>POR CPS RDR 28X150MG</t>
  </si>
  <si>
    <t>DAPRIL 10</t>
  </si>
  <si>
    <t>TBL 30X10MG</t>
  </si>
  <si>
    <t>NOLPAZA 40 MG ENTEROSOLVENTNÍ TABLETY</t>
  </si>
  <si>
    <t>POR TBL ENT 14X40MG</t>
  </si>
  <si>
    <t>APO-CITAL 20 MG</t>
  </si>
  <si>
    <t>PRESTANCE 10 MG/10 MG</t>
  </si>
  <si>
    <t>POR TBL NOB 90</t>
  </si>
  <si>
    <t>ZENARO 5 MG</t>
  </si>
  <si>
    <t>POR TBL FLM 28X5MG III</t>
  </si>
  <si>
    <t>VASOCARDIN 50</t>
  </si>
  <si>
    <t>POR TBL NOB 50X50MG</t>
  </si>
  <si>
    <t>PRESTARIUM NEO COMBI 10 MG/2,5 MG</t>
  </si>
  <si>
    <t>IRBESARTAN HYDROCHLOROTHIAZIDE ZENTIVA 150 MG/12,5</t>
  </si>
  <si>
    <t>POR TBL FLM 28</t>
  </si>
  <si>
    <t>INF SOL 10X250MLPELAH</t>
  </si>
  <si>
    <t>GENTAMICIN LEK 80 MG/2 ML</t>
  </si>
  <si>
    <t>INJ SOL 10X2ML/80MG</t>
  </si>
  <si>
    <t>NITROGLYCERIN SLOVAKOFARMA</t>
  </si>
  <si>
    <t>TBL 20X0.5MG</t>
  </si>
  <si>
    <t>PREDNISON 5 LECIVA</t>
  </si>
  <si>
    <t>ATROPIN BIOTIKA 1MG</t>
  </si>
  <si>
    <t>INJ 10X1ML/1MG</t>
  </si>
  <si>
    <t>INJ 10X10ML 1%</t>
  </si>
  <si>
    <t>NATRIUM SALICYLICUM BIOTIKA</t>
  </si>
  <si>
    <t>INJ 10X10ML 10%</t>
  </si>
  <si>
    <t>PYRIDOXIN LECIVA</t>
  </si>
  <si>
    <t>INJ 5X1ML 50MG</t>
  </si>
  <si>
    <t>CHOLAGOL</t>
  </si>
  <si>
    <t>GTT 1X10ML</t>
  </si>
  <si>
    <t>GTT 1X5ML 20MG/ML</t>
  </si>
  <si>
    <t>SANORIN</t>
  </si>
  <si>
    <t>LIQ 10ML 0.1%</t>
  </si>
  <si>
    <t>OPHTHALMO-AZULEN</t>
  </si>
  <si>
    <t>MILURIT 300</t>
  </si>
  <si>
    <t>TBL 30X300MG</t>
  </si>
  <si>
    <t>OXAZEPAM TBL.20X10MG</t>
  </si>
  <si>
    <t>TBL 20X10MG(BLISTR)</t>
  </si>
  <si>
    <t>FUROSEMID BIOTIKA</t>
  </si>
  <si>
    <t>INJ 5X2ML/20MG</t>
  </si>
  <si>
    <t>UBRETID</t>
  </si>
  <si>
    <t>MARCAINE 0.5%</t>
  </si>
  <si>
    <t>INJ SOL5X20ML/100MG</t>
  </si>
  <si>
    <t>MAXITROL</t>
  </si>
  <si>
    <t>PRESID 5 MG</t>
  </si>
  <si>
    <t>TBL RET 30X5MG</t>
  </si>
  <si>
    <t>PRESID 2.5 MG</t>
  </si>
  <si>
    <t>TBL RET 30X2.5MG</t>
  </si>
  <si>
    <t>AQUA PRO INJECTIONE BRAUN</t>
  </si>
  <si>
    <t>INJ SOL 20X100ML-PE</t>
  </si>
  <si>
    <t>RINGERŮV ROZTOK VIAFLO</t>
  </si>
  <si>
    <t>DETRALEX</t>
  </si>
  <si>
    <t>POR TBL FLM 60</t>
  </si>
  <si>
    <t>KREON 25 000</t>
  </si>
  <si>
    <t>POR CPS DUR 50</t>
  </si>
  <si>
    <t>LESCOL XL</t>
  </si>
  <si>
    <t>POR TBL PRO 28X80MG</t>
  </si>
  <si>
    <t>LOMIR SRO</t>
  </si>
  <si>
    <t>POR CPS PRO 30X5MG</t>
  </si>
  <si>
    <t>TEGRETOL CR 200</t>
  </si>
  <si>
    <t>TBL RET 50X200MG</t>
  </si>
  <si>
    <t>IMACORT</t>
  </si>
  <si>
    <t>DRM CRM 1X20GM</t>
  </si>
  <si>
    <t>MINIRIN MELT 60 MCG</t>
  </si>
  <si>
    <t>POR LYO 30X60RG</t>
  </si>
  <si>
    <t>MICARDISPLUS 80/12.5 MG</t>
  </si>
  <si>
    <t>POR TBL NOB 28</t>
  </si>
  <si>
    <t>DOLMINA GEL</t>
  </si>
  <si>
    <t>GEL 1X50GM 1%</t>
  </si>
  <si>
    <t>PARALEN PLUS</t>
  </si>
  <si>
    <t>TBL OBD 24</t>
  </si>
  <si>
    <t>ZIBOR 3500 IU</t>
  </si>
  <si>
    <t>INJ SOL 10X0.2ML</t>
  </si>
  <si>
    <t>TENSIOMIN</t>
  </si>
  <si>
    <t>TBL 30X25MG</t>
  </si>
  <si>
    <t>CEFTAZIDIM KABI 1 GM</t>
  </si>
  <si>
    <t>INJ PLV SOL 10X1GM</t>
  </si>
  <si>
    <t>CEFTAZIDIM KABI 2 GM</t>
  </si>
  <si>
    <t>INJ+INF PLV SOL 10X2GM</t>
  </si>
  <si>
    <t>BETALOC ZOK 25 MG</t>
  </si>
  <si>
    <t>TBL RET 28X25MG</t>
  </si>
  <si>
    <t>PEROXID VODÍKU 3% TMD</t>
  </si>
  <si>
    <t>DRM SPR SOL100GM 3%</t>
  </si>
  <si>
    <t>BACLOFEN</t>
  </si>
  <si>
    <t>TBL 50X10MG</t>
  </si>
  <si>
    <t>TBL 50X25MG</t>
  </si>
  <si>
    <t>TRITTICO AC 150</t>
  </si>
  <si>
    <t>TBL RET 60X150MG</t>
  </si>
  <si>
    <t>EUTHYROX 75</t>
  </si>
  <si>
    <t>TBL 100X75RG</t>
  </si>
  <si>
    <t>MAALOX</t>
  </si>
  <si>
    <t>SUS 30X15ML-SAC</t>
  </si>
  <si>
    <t>IBUSTRIN</t>
  </si>
  <si>
    <t>POR TBLNOB30X200MG</t>
  </si>
  <si>
    <t>TIAPRIDAL</t>
  </si>
  <si>
    <t>POR TBLNOB 50X100MG</t>
  </si>
  <si>
    <t>DERMOVATE</t>
  </si>
  <si>
    <t>UNG 1X25GM 0.05%</t>
  </si>
  <si>
    <t>RHINOCORT AQUA 64MCG</t>
  </si>
  <si>
    <t>SPR NAS 120X64RG</t>
  </si>
  <si>
    <t>PEROXID VODIKU 3%</t>
  </si>
  <si>
    <t>LIQ  1X100ML</t>
  </si>
  <si>
    <t>PULMORAN</t>
  </si>
  <si>
    <t>OXANTIL</t>
  </si>
  <si>
    <t>INJ 5X2ML</t>
  </si>
  <si>
    <t>AGGRENOX</t>
  </si>
  <si>
    <t>CPS RET 60</t>
  </si>
  <si>
    <t>MYDOCALM 150MG</t>
  </si>
  <si>
    <t>TBL OBD 30X150MG</t>
  </si>
  <si>
    <t>GUAJACURAN « 5 % INJ</t>
  </si>
  <si>
    <t>ATENOLOL AL 25</t>
  </si>
  <si>
    <t>POR TBL NOB 30X25MG</t>
  </si>
  <si>
    <t>OFTAGEL</t>
  </si>
  <si>
    <t>GEL OPH 1X10GM/25MG</t>
  </si>
  <si>
    <t>TANAKAN</t>
  </si>
  <si>
    <t>TBL OBD 30X40MG</t>
  </si>
  <si>
    <t>MAGNOSOLV</t>
  </si>
  <si>
    <t>GRA 30X6.1GM(SACKY)</t>
  </si>
  <si>
    <t>PHENAEMAL 0.1</t>
  </si>
  <si>
    <t>EUTHYROX 50</t>
  </si>
  <si>
    <t>KAPIDIN 20 MG</t>
  </si>
  <si>
    <t>TEBOKAN</t>
  </si>
  <si>
    <t>TBL OBD 50X40MG</t>
  </si>
  <si>
    <t>ACECOR 400MG</t>
  </si>
  <si>
    <t>TBL OBD 30X400MG</t>
  </si>
  <si>
    <t>HYDROCORTISON 10MG</t>
  </si>
  <si>
    <t>KETONAL FORTE</t>
  </si>
  <si>
    <t>TBL OBD 20X100MG</t>
  </si>
  <si>
    <t>SECTRAL 400</t>
  </si>
  <si>
    <t>EBRANTIL 60 RETARD</t>
  </si>
  <si>
    <t>POR CPS PRO 50X60MG</t>
  </si>
  <si>
    <t>CONCOR COMBI 10 MG/5 MG</t>
  </si>
  <si>
    <t>POR TBL NOB 30</t>
  </si>
  <si>
    <t>DORSIFLEX</t>
  </si>
  <si>
    <t>TBL 30X200MG</t>
  </si>
  <si>
    <t>ARDEAOSMOSOL MA 20 (Mannitol)</t>
  </si>
  <si>
    <t>INF 1X200ML</t>
  </si>
  <si>
    <t>ERDOMED 300MG</t>
  </si>
  <si>
    <t>CPS 20X300MG</t>
  </si>
  <si>
    <t>TBL 30X3MG</t>
  </si>
  <si>
    <t>TBL.MAGNESII LACTICI 0.5 GLO</t>
  </si>
  <si>
    <t>TBL 100X500MG</t>
  </si>
  <si>
    <t>INJECTIO PROCAIN.CHLOR.0.2% ARD</t>
  </si>
  <si>
    <t>INJ 1X200ML 0.2%</t>
  </si>
  <si>
    <t>AQUA PRO INJECTIONE ARDEAPHARMA</t>
  </si>
  <si>
    <t>INF 1X250ML</t>
  </si>
  <si>
    <t>DIPROPHOS</t>
  </si>
  <si>
    <t>INJ 5X1ML</t>
  </si>
  <si>
    <t>BROMHEXIN 8</t>
  </si>
  <si>
    <t>GTT 20ML 8MG/ML</t>
  </si>
  <si>
    <t>INJ 50X2ML/10MG</t>
  </si>
  <si>
    <t>CYCLOPHOSPHAMID</t>
  </si>
  <si>
    <t>TBL 50X50MG</t>
  </si>
  <si>
    <t>GUAJACURAN</t>
  </si>
  <si>
    <t>DRG 30X200MG-BLISTR</t>
  </si>
  <si>
    <t>POR TBL FLM 20X10MG</t>
  </si>
  <si>
    <t>AMBROBENE</t>
  </si>
  <si>
    <t>INJ 5X2ML/15MG</t>
  </si>
  <si>
    <t>TBL 20X30MG</t>
  </si>
  <si>
    <t>ASCORUTIN (BLISTR)</t>
  </si>
  <si>
    <t>TBL OBD 50</t>
  </si>
  <si>
    <t>0.9% W/V SODIUM CHLORIDE I.V. REF.3500390</t>
  </si>
  <si>
    <t>INF 1X500ML(PE)</t>
  </si>
  <si>
    <t>TBL OBD 30</t>
  </si>
  <si>
    <t>DIPROSONE</t>
  </si>
  <si>
    <t>FURON</t>
  </si>
  <si>
    <t>TBL 50X40MG</t>
  </si>
  <si>
    <t>ANOPYRIN 100MG</t>
  </si>
  <si>
    <t>TBL 20X100MG</t>
  </si>
  <si>
    <t>Aqua Touch Jelly 25x6ml</t>
  </si>
  <si>
    <t>TANTUM VERDE</t>
  </si>
  <si>
    <t>LIQ 1X240ML-PET TR</t>
  </si>
  <si>
    <t>KL TBL MAGNESII LACTAS 500mg, 100TBL</t>
  </si>
  <si>
    <t>magistraliter</t>
  </si>
  <si>
    <t>Emspoma M 500g/chladivá</t>
  </si>
  <si>
    <t>Dermo-chlorophyl gel 50ml (Dr.Muller)</t>
  </si>
  <si>
    <t>Vincentka nosní sprej  25ml (30ml)</t>
  </si>
  <si>
    <t>LIST SENNY</t>
  </si>
  <si>
    <t>SPC 1X40GM(PP SÁČ.)</t>
  </si>
  <si>
    <t>Indulona olivová ung.100g</t>
  </si>
  <si>
    <t>MENALIND Ubrousky 50ks náhradní náplň</t>
  </si>
  <si>
    <t>DZ BRAUNODERM 1 l</t>
  </si>
  <si>
    <t>UN 1993</t>
  </si>
  <si>
    <t>MUCOSOLVAN PRO DOSPĚLÉ</t>
  </si>
  <si>
    <t>POR SIR 1X100ML</t>
  </si>
  <si>
    <t>GLYVENOL 400</t>
  </si>
  <si>
    <t>POR CPS MOL 60X400MG</t>
  </si>
  <si>
    <t>Indulona Kamilková</t>
  </si>
  <si>
    <t>1x100g</t>
  </si>
  <si>
    <t>DICLOFENAC DUO PHARMASWISS 75 MG</t>
  </si>
  <si>
    <t>POR CPS RDR 30X75MG</t>
  </si>
  <si>
    <t>POR TBL FLM 30X400MG</t>
  </si>
  <si>
    <t>NO-SPA</t>
  </si>
  <si>
    <t>POR TBL NOB 20X40MG</t>
  </si>
  <si>
    <t>INJ SOL 12X2ML/100MG</t>
  </si>
  <si>
    <t>FLAVOBION</t>
  </si>
  <si>
    <t>POR TBL FLM 50X70MG</t>
  </si>
  <si>
    <t>HERPESIN 200</t>
  </si>
  <si>
    <t>POR TBL NOB 25X200MG</t>
  </si>
  <si>
    <t>POR TBL NOB 24X500MG</t>
  </si>
  <si>
    <t>EPILAN D GEROT</t>
  </si>
  <si>
    <t>POR TBL NOB 100X100MG</t>
  </si>
  <si>
    <t>DRM EML 1X30GM</t>
  </si>
  <si>
    <t>PROTHAZIN</t>
  </si>
  <si>
    <t>POR TBL FLM 20X25MG</t>
  </si>
  <si>
    <t>TWYNSTA 80 MG/10 MG</t>
  </si>
  <si>
    <t>KL SOL.HYD.PEROX.3% 100G</t>
  </si>
  <si>
    <t>KL SOL.BORGLYCEROLI 3% 500 G</t>
  </si>
  <si>
    <t>KL SOL.BORGLYCEROLI 3% 1000 G</t>
  </si>
  <si>
    <t>KL SUPP.BISACODYLI 0,01G  20KS</t>
  </si>
  <si>
    <t>KL AQUA PURIF. KULICH 5 kg</t>
  </si>
  <si>
    <t>Menalind vlhké ošetř.ubrousky 50ks náhradní náplň</t>
  </si>
  <si>
    <t>TRANSMETIL 500MG TABLETY</t>
  </si>
  <si>
    <t>TBL ENT 10X500MG</t>
  </si>
  <si>
    <t>FOKUSIN</t>
  </si>
  <si>
    <t>POR CPS RDR30X0.4MG</t>
  </si>
  <si>
    <t>DORMICUM 7.5 MG</t>
  </si>
  <si>
    <t>TBL OBD 10X7.5MG</t>
  </si>
  <si>
    <t>LOZAP H</t>
  </si>
  <si>
    <t>MOXOSTAD 0.2 MG</t>
  </si>
  <si>
    <t>POR TBL FLM30X0.2MG</t>
  </si>
  <si>
    <t>MOXOSTAD 0.3 MG</t>
  </si>
  <si>
    <t>POR TBL FLM30X0.3MG</t>
  </si>
  <si>
    <t>ACTRAPID PENFILL 100IU/ML</t>
  </si>
  <si>
    <t>INJ SOL 5X3ML</t>
  </si>
  <si>
    <t>LYRICA 75 MG</t>
  </si>
  <si>
    <t>POR CPSDUR14X75MG</t>
  </si>
  <si>
    <t>LETROX 75</t>
  </si>
  <si>
    <t>POR TBL NOB 100X75MCG</t>
  </si>
  <si>
    <t>TRALGIT GTT.</t>
  </si>
  <si>
    <t>POR GTT SOL 1x10ML</t>
  </si>
  <si>
    <t>POR SIR 1X500ML</t>
  </si>
  <si>
    <t>DEPAKINE CHRONO 500MG SECABLE</t>
  </si>
  <si>
    <t>TBL RET 100X500MG</t>
  </si>
  <si>
    <t>CONTROLOC 40 MG</t>
  </si>
  <si>
    <t>POR TBL ENT 28X40MG</t>
  </si>
  <si>
    <t>LOKREN 20 MG</t>
  </si>
  <si>
    <t>POR TBL FLM 28X20MG</t>
  </si>
  <si>
    <t>SIOFOR 500</t>
  </si>
  <si>
    <t>TBL OBD 60X500MG</t>
  </si>
  <si>
    <t>TRITACE 5</t>
  </si>
  <si>
    <t>TBL 30X5MG</t>
  </si>
  <si>
    <t>POR TBL RET50X100MG</t>
  </si>
  <si>
    <t>FRAXIPARINE FORTE</t>
  </si>
  <si>
    <t>INJ 10X0.6ML/11.4KU</t>
  </si>
  <si>
    <t>INJ SOL 10X1.0ML</t>
  </si>
  <si>
    <t>NEURONTIN 300MG</t>
  </si>
  <si>
    <t>CPS 50X300MG</t>
  </si>
  <si>
    <t>TBL 30X0.25MG</t>
  </si>
  <si>
    <t>TBL 30X0.5MG</t>
  </si>
  <si>
    <t>DEPAKINE CHRONO 300</t>
  </si>
  <si>
    <t>TBL RET 100X300MG</t>
  </si>
  <si>
    <t>LOZAP 12.5 ZENTIVA</t>
  </si>
  <si>
    <t>PORTBLFLM 30X12.5MG</t>
  </si>
  <si>
    <t>APO-ALLOPURINOL</t>
  </si>
  <si>
    <t>APO-FENO</t>
  </si>
  <si>
    <t>POR CPS DUR 30X200MG</t>
  </si>
  <si>
    <t>APO-AMLO 10</t>
  </si>
  <si>
    <t>CLOPIDOGREL APOTEX 75 MG</t>
  </si>
  <si>
    <t>POR TBL FLM 30X75MG</t>
  </si>
  <si>
    <t>APO-PERINDO 4 MG</t>
  </si>
  <si>
    <t>POR TBL NOB 30X4MG</t>
  </si>
  <si>
    <t>SEFOTAK 1 G</t>
  </si>
  <si>
    <t>INJ PLV SOL 1X1GM</t>
  </si>
  <si>
    <t>BISEPTOL 480</t>
  </si>
  <si>
    <t>COTRIMOXAZOL AL FORTE</t>
  </si>
  <si>
    <t>TBL 20X960MG</t>
  </si>
  <si>
    <t>PROSTAPHLIN 1000MG</t>
  </si>
  <si>
    <t>INJ SIC 1X1000MG</t>
  </si>
  <si>
    <t>Herpesin krém 1x2g 5%</t>
  </si>
  <si>
    <t>IMAZOL KRÉMPASTA</t>
  </si>
  <si>
    <t>DRM PST 1X30GM</t>
  </si>
  <si>
    <t>MYCOMAX 100</t>
  </si>
  <si>
    <t>CPS 7X100MG</t>
  </si>
  <si>
    <t>BETADINE (CHIRURG.)</t>
  </si>
  <si>
    <t>LIQ 1X120ML</t>
  </si>
  <si>
    <t>ATENOLOL AL 50</t>
  </si>
  <si>
    <t>POR TBL NOB 30X50MG</t>
  </si>
  <si>
    <t>KEPPRA 100 MG/ML</t>
  </si>
  <si>
    <t>IVN INF CNC SOL 10X500MG/5ML</t>
  </si>
  <si>
    <t>ARGOFAN 75 SR</t>
  </si>
  <si>
    <t>POR TBL PRO 30X75MG</t>
  </si>
  <si>
    <t>CORYOL 6,25</t>
  </si>
  <si>
    <t>PORTBLNOB 30X6.25MG</t>
  </si>
  <si>
    <t>ENAP 10MG</t>
  </si>
  <si>
    <t>LORADUR MITE</t>
  </si>
  <si>
    <t>EGILOK 50MG</t>
  </si>
  <si>
    <t>TBL 60X50MG</t>
  </si>
  <si>
    <t>CONCOR</t>
  </si>
  <si>
    <t>TBL FC 30X5MG</t>
  </si>
  <si>
    <t>SEDACORON 200MG</t>
  </si>
  <si>
    <t>TBL 50X200MG</t>
  </si>
  <si>
    <t>LORISTA 100 MG tbl.</t>
  </si>
  <si>
    <t>POR TBL FLM 28X100MG</t>
  </si>
  <si>
    <t>PRESTARIUM NEO</t>
  </si>
  <si>
    <t>PRESTARIUM NEO FORTE</t>
  </si>
  <si>
    <t>PROPOFOL-LIPURO 1% (10MG/ML) 5X20ML</t>
  </si>
  <si>
    <t xml:space="preserve">INJ+INF EML 5X20ML/200MG </t>
  </si>
  <si>
    <t>PRESTARIUM NEO COMBI</t>
  </si>
  <si>
    <t>PRESTANCE 10 MG/5 MG</t>
  </si>
  <si>
    <t>BETALOC ZOK 100 MG</t>
  </si>
  <si>
    <t>POR TBL PRO 100X100MG</t>
  </si>
  <si>
    <t>INF SOL 10X1000MLPLAH</t>
  </si>
  <si>
    <t>CHLORID SODNÝ 10% BRAUN</t>
  </si>
  <si>
    <t>INF CNC SOL 20X10ML</t>
  </si>
  <si>
    <t>BETALOC ZOK 50 MG</t>
  </si>
  <si>
    <t>POR TBL PRO 100X50MG</t>
  </si>
  <si>
    <t>EREVIT BIOTIKA</t>
  </si>
  <si>
    <t>INJ 5X1ML/30MG</t>
  </si>
  <si>
    <t>INJ 5X10ML 20%</t>
  </si>
  <si>
    <t>NORADRENALIN LECIVA</t>
  </si>
  <si>
    <t>PLEGOMAZIN</t>
  </si>
  <si>
    <t>INJ 10X5ML/25MG</t>
  </si>
  <si>
    <t>THIAMIN LECIVA</t>
  </si>
  <si>
    <t>INJ 10X2ML/100MG</t>
  </si>
  <si>
    <t>CALCIUM PANTHOTEN. SLOVAKOFARMA</t>
  </si>
  <si>
    <t>MORPHIN BIOTIKA 1%</t>
  </si>
  <si>
    <t>INJ 10X1ML/10MG</t>
  </si>
  <si>
    <t>INJ 10X2ML/20MG</t>
  </si>
  <si>
    <t>DIAPREL MR</t>
  </si>
  <si>
    <t>TBL RET 60X30MG</t>
  </si>
  <si>
    <t>CARDILAN</t>
  </si>
  <si>
    <t>INJ 10X10ML</t>
  </si>
  <si>
    <t>HALOPERIDOL</t>
  </si>
  <si>
    <t>TBL 50X1.5MG</t>
  </si>
  <si>
    <t>INJ 5X1ML/5MG</t>
  </si>
  <si>
    <t>UNG OPH 1X3.5GM</t>
  </si>
  <si>
    <t>OPHTHALMO-HYDROCORTISON LECIVA</t>
  </si>
  <si>
    <t>UNG OPH 1X5GM 0.5%</t>
  </si>
  <si>
    <t>PRESID 10 MG</t>
  </si>
  <si>
    <t>TBL RET 30X10MG</t>
  </si>
  <si>
    <t>FLUCINAR</t>
  </si>
  <si>
    <t>UNG 1X15GM 0.025%</t>
  </si>
  <si>
    <t>DIGOXIN 0.250 LECIVA</t>
  </si>
  <si>
    <t>TRIAMCINOLON S LECIVA</t>
  </si>
  <si>
    <t>UNG 30GM</t>
  </si>
  <si>
    <t>NITRO POHL INFUS.</t>
  </si>
  <si>
    <t>INF 10X10ML/10MG</t>
  </si>
  <si>
    <t>BRICANYL</t>
  </si>
  <si>
    <t>INJ 10X1ML 0.5MG</t>
  </si>
  <si>
    <t>SUP 6X6.5MG</t>
  </si>
  <si>
    <t>TBL OBD 100X1200MG</t>
  </si>
  <si>
    <t>GERATAM 3G</t>
  </si>
  <si>
    <t>INJ 4X15ML/3GM</t>
  </si>
  <si>
    <t>MILGAMMA N</t>
  </si>
  <si>
    <t>POR CPS MOL 20</t>
  </si>
  <si>
    <t>ISUPREL inj.</t>
  </si>
  <si>
    <t>5x1 ml</t>
  </si>
  <si>
    <t>GYNO-PEVARYL 150</t>
  </si>
  <si>
    <t>SUP VAG 3X150MG</t>
  </si>
  <si>
    <t>SPERSADEX COMP.</t>
  </si>
  <si>
    <t>OPH GTT SOL 1X5ML</t>
  </si>
  <si>
    <t>TEGRETOL CR 400</t>
  </si>
  <si>
    <t>TBL RET 30X400MG</t>
  </si>
  <si>
    <t>DICYNONE 250</t>
  </si>
  <si>
    <t>INJ SOL 4X2ML/250MG</t>
  </si>
  <si>
    <t>OLYNTH 0.1%</t>
  </si>
  <si>
    <t>NAS SPR SOL 1X10ML</t>
  </si>
  <si>
    <t>OXYPHYLLIN</t>
  </si>
  <si>
    <t>POR TBL RET 120X30MG</t>
  </si>
  <si>
    <t>NALBUPHIN ORPHA</t>
  </si>
  <si>
    <t>INJ SOL 10X2ML</t>
  </si>
  <si>
    <t>NIPRUSS</t>
  </si>
  <si>
    <t>INJ SIC 5X60MG</t>
  </si>
  <si>
    <t>MONOTAB SR</t>
  </si>
  <si>
    <t>POR TBL PRO50X100MG</t>
  </si>
  <si>
    <t>PERFALGAN 10 MG/ML</t>
  </si>
  <si>
    <t>INF SOL12X100ML/1GM</t>
  </si>
  <si>
    <t>POR CPS ETD 28X20MG</t>
  </si>
  <si>
    <t>TBL 100X25MG</t>
  </si>
  <si>
    <t>PK-MERZ INFUSION</t>
  </si>
  <si>
    <t>INF 10X500ML</t>
  </si>
  <si>
    <t>TBL 30X12.5MG</t>
  </si>
  <si>
    <t>ONDŘEJOVA MAST HBF</t>
  </si>
  <si>
    <t>DRM UNG 1X100GM</t>
  </si>
  <si>
    <t>SUCCINYLCHOLINJOD.VALEANT 100MG</t>
  </si>
  <si>
    <t>THIOPENTAL VALEANT 1G</t>
  </si>
  <si>
    <t>VITALIPID N ADULT</t>
  </si>
  <si>
    <t>INF CNC SOL 10X10ML</t>
  </si>
  <si>
    <t>REMESTYP 1.0</t>
  </si>
  <si>
    <t>INJ 5X10ML/1MG</t>
  </si>
  <si>
    <t>RISPERDAL 1MG</t>
  </si>
  <si>
    <t>TBL OBD 20X1MG</t>
  </si>
  <si>
    <t>MOTILIUM</t>
  </si>
  <si>
    <t>TRIASYN 5/5 MG</t>
  </si>
  <si>
    <t>POR TBL RET 30</t>
  </si>
  <si>
    <t>CARTEOL LP 2%</t>
  </si>
  <si>
    <t>OPH GTT PRO 3X3ML</t>
  </si>
  <si>
    <t>AGAPURIN SR 600</t>
  </si>
  <si>
    <t>POR TBL PRO 20X600MG</t>
  </si>
  <si>
    <t>GERATAM 800MG</t>
  </si>
  <si>
    <t>TBL OBD 60X800MG</t>
  </si>
  <si>
    <t>ACC LONG</t>
  </si>
  <si>
    <t>TBL EFF 10X600MG</t>
  </si>
  <si>
    <t>KARDEGIC 0.5 G</t>
  </si>
  <si>
    <t>INJ PSO LQF 6+SOL</t>
  </si>
  <si>
    <t>TRACUTIL</t>
  </si>
  <si>
    <t>INF 5X10ML</t>
  </si>
  <si>
    <t>BEROTEC N 100 MCG</t>
  </si>
  <si>
    <t>INH SOL PSS200 DAV</t>
  </si>
  <si>
    <t>CEREBROLYSIN</t>
  </si>
  <si>
    <t>INJ 5X10ML</t>
  </si>
  <si>
    <t>BURONIL 25MG</t>
  </si>
  <si>
    <t>TBL OBD 50X25MG</t>
  </si>
  <si>
    <t>ARDEAELYTOSOL NA.HYDR.CARB.4.2%</t>
  </si>
  <si>
    <t>ARDEAELYTOSOL NA.HYDR.CARB.8.4%</t>
  </si>
  <si>
    <t>TACHYBEN I.V. 25 MG INJEKČNÍ ROZTOK</t>
  </si>
  <si>
    <t>INJ SOL 5X5ML/25MG</t>
  </si>
  <si>
    <t>TACHYBEN I.V. 50 MG INJEKČNÍ ROZTOK</t>
  </si>
  <si>
    <t>INJ SOL 5X10ML/50MG</t>
  </si>
  <si>
    <t>TBL 20X50MG(BLISTR)</t>
  </si>
  <si>
    <t>SUXAMETHONIUM JODID VUAB 100 MG</t>
  </si>
  <si>
    <t>EBRANTIL 30 RETARD</t>
  </si>
  <si>
    <t>POR CPS PRO 50X30MG</t>
  </si>
  <si>
    <t>DIGOXIN 0.125 LECIVA</t>
  </si>
  <si>
    <t>TBL 30X0.125MG</t>
  </si>
  <si>
    <t>BETALOC</t>
  </si>
  <si>
    <t>INJ 5X5ML/5MG</t>
  </si>
  <si>
    <t>THIOGAMMA 600 INJECT</t>
  </si>
  <si>
    <t>INJ 5X20ML/600MG</t>
  </si>
  <si>
    <t>XOMOLIX 2,5 MG/ML INJEKČNÍ ROZTOK</t>
  </si>
  <si>
    <t>INJ SOL 10X2,5MG/ML</t>
  </si>
  <si>
    <t>NITROMINT</t>
  </si>
  <si>
    <t>ORM SPR SLG 1X10GM</t>
  </si>
  <si>
    <t>FLUDROCORTISON SQUIBB</t>
  </si>
  <si>
    <t>POR TBL NOB 100X0.1MG</t>
  </si>
  <si>
    <t>ARDUAN</t>
  </si>
  <si>
    <t>INJ SIC 25X4MG+2ML</t>
  </si>
  <si>
    <t>EBRANTIL I.V.25</t>
  </si>
  <si>
    <t>INJ 5X5ML/25MG</t>
  </si>
  <si>
    <t>EBRANTIL I.V.50</t>
  </si>
  <si>
    <t>INJ 5X10ML/50MG</t>
  </si>
  <si>
    <t>MICTONORM</t>
  </si>
  <si>
    <t>DRG 30X15MG</t>
  </si>
  <si>
    <t>SEPTONEX</t>
  </si>
  <si>
    <t>SPR 1X45ML</t>
  </si>
  <si>
    <t>ACIDUM ASCORBICUM</t>
  </si>
  <si>
    <t>INJ 5X5ML</t>
  </si>
  <si>
    <t>INDOMETACIN 100 BERLIN-CHEMIE</t>
  </si>
  <si>
    <t>SUP 10X100MG</t>
  </si>
  <si>
    <t>HEPARIN LECIVA</t>
  </si>
  <si>
    <t>INJ 1X10ML/50KU</t>
  </si>
  <si>
    <t>PLENDIL</t>
  </si>
  <si>
    <t>TBL FC 30X10MG</t>
  </si>
  <si>
    <t>SOLUVIT N PRO INFUS.</t>
  </si>
  <si>
    <t>INJ SIC 10</t>
  </si>
  <si>
    <t>AMBROBENE 7.5MG/ML</t>
  </si>
  <si>
    <t>SOL 1X40ML</t>
  </si>
  <si>
    <t>ACCUPRO 5</t>
  </si>
  <si>
    <t>TBL OBD 30X5MG</t>
  </si>
  <si>
    <t>APAURIN</t>
  </si>
  <si>
    <t>INJ 10X2ML/10MG</t>
  </si>
  <si>
    <t>MAGNE B6</t>
  </si>
  <si>
    <t>DRG 50</t>
  </si>
  <si>
    <t>INDAP</t>
  </si>
  <si>
    <t>CPS 30X2.5MG</t>
  </si>
  <si>
    <t>GLUCOSE 5 BRAUN (PLASCO LAHV.), REF. 3600010</t>
  </si>
  <si>
    <t>INF 1X500ML 5%</t>
  </si>
  <si>
    <t>GLUCOSE 10 BRAUN (PLASCO LAHV.)</t>
  </si>
  <si>
    <t>INF 1X500ML 10%</t>
  </si>
  <si>
    <t>CHLORID SODNY 0.9% BRAUN, REF.3500381</t>
  </si>
  <si>
    <t>INFSOL1X250ML-PELAH</t>
  </si>
  <si>
    <t>FUROSEMID BIOTIKA FORTE</t>
  </si>
  <si>
    <t>INJ 10X10ML/125MG</t>
  </si>
  <si>
    <t>GLURENORM</t>
  </si>
  <si>
    <t>TBL 30X30MG</t>
  </si>
  <si>
    <t>BURONIL 25 MG</t>
  </si>
  <si>
    <t>POR TBL OBD 50X25MG</t>
  </si>
  <si>
    <t>ULCOGANT</t>
  </si>
  <si>
    <t>SUS 250ML(LAHEV)</t>
  </si>
  <si>
    <t>OPSITE SPRAY 240 ML</t>
  </si>
  <si>
    <t>TRANSPARENTNÍ FILM</t>
  </si>
  <si>
    <t>KRYTÍ HYIODINE</t>
  </si>
  <si>
    <t>50ML,1KS</t>
  </si>
  <si>
    <t>Menalind Professional masážní gel 200ml</t>
  </si>
  <si>
    <t>Aqua Touch Jelly 25x11ml</t>
  </si>
  <si>
    <t>Eremfat i.v.600mg 1x 600mg. + solv.</t>
  </si>
  <si>
    <t xml:space="preserve">IR  PosiFlush  30x 10 ml </t>
  </si>
  <si>
    <t>10 ml F1/1 v předplněné stříkačce</t>
  </si>
  <si>
    <t>INF 1X100 ML</t>
  </si>
  <si>
    <t>Propanorm 35mg/10ml inj.10 x 10 ml/35mg</t>
  </si>
  <si>
    <t xml:space="preserve">Essentiale Forte N </t>
  </si>
  <si>
    <t>por.cps.dur.100</t>
  </si>
  <si>
    <t xml:space="preserve">DZ SANOSIL SUPER </t>
  </si>
  <si>
    <t>1l (240ml)</t>
  </si>
  <si>
    <t>Indulona A/64 ung.100ml modrá</t>
  </si>
  <si>
    <t>Indulona Rakytníková</t>
  </si>
  <si>
    <t>Emspoma základní 500g/bílá</t>
  </si>
  <si>
    <t>AVIRIL Bylinný krém s vit.ochranný 100ml</t>
  </si>
  <si>
    <t>KL BENZINUM 300g</t>
  </si>
  <si>
    <t>Sonografický gel Vita 520ml</t>
  </si>
  <si>
    <t>AVIRIL Glycerin. ochran.krem</t>
  </si>
  <si>
    <t>Indulona Univerzální 100ml</t>
  </si>
  <si>
    <t>Carbosorb tbl.20-blistr</t>
  </si>
  <si>
    <t>MENALIND Kožní ochranný krém 200 ml</t>
  </si>
  <si>
    <t>CATAPRES 0,15MG INJ</t>
  </si>
  <si>
    <t>INJ 5X1ML/0.15MG</t>
  </si>
  <si>
    <t>VOLUVEN  6%</t>
  </si>
  <si>
    <t>INF SOL 20X500MLVAK+P</t>
  </si>
  <si>
    <t>TETRASPAN 6%</t>
  </si>
  <si>
    <t>INF SOL 20X500ML</t>
  </si>
  <si>
    <t>TETRASPAN 10%</t>
  </si>
  <si>
    <t>TBL 60X100 MG</t>
  </si>
  <si>
    <t>Biopron9 tob.60</t>
  </si>
  <si>
    <t>EPANUTIN PARENTERAL</t>
  </si>
  <si>
    <t>INJ SOL 5X5ML/250MG</t>
  </si>
  <si>
    <t>ACC INJEKT</t>
  </si>
  <si>
    <t>INJ SOL 5X3ML/300MG</t>
  </si>
  <si>
    <t>Podložka ložní PVC 45x55cm</t>
  </si>
  <si>
    <t>Calcium pantothenicum 100g</t>
  </si>
  <si>
    <t>Biopron9    PREMIUM tob.120</t>
  </si>
  <si>
    <t>Biopron9  Premium tob.60</t>
  </si>
  <si>
    <t>KALIUMCHLORID 7.45% BRAUN</t>
  </si>
  <si>
    <t>INF CNC SOL 20X100ML</t>
  </si>
  <si>
    <t>Emspoma U mas.eml základní 300g</t>
  </si>
  <si>
    <t>POR TBL FLM 100X100MG</t>
  </si>
  <si>
    <t>DORETA 37,5 MG/325 MG</t>
  </si>
  <si>
    <t>POR TBL FLM 20</t>
  </si>
  <si>
    <t>THIOPENTAL VUAB INJ. PLV. SOL. 0,5 G</t>
  </si>
  <si>
    <t>INJ PLV SOL 1X0.5GM</t>
  </si>
  <si>
    <t>Sonogel na ultrazvuk 500ml</t>
  </si>
  <si>
    <t>Menalind professional tělové mléko 500ml</t>
  </si>
  <si>
    <t>THIOPENTAL VUAB INJ. PLV. SOL. 1,0 G</t>
  </si>
  <si>
    <t>KL SOL.HYD.PEROX.3% 200G</t>
  </si>
  <si>
    <t>KL TBL MAGN.LACT 0,5G+B6 0,02G, 100TBL</t>
  </si>
  <si>
    <t>IR AC.BORICI AQ.OPHTAL.250 ml</t>
  </si>
  <si>
    <t>IR OČNÍ VODA 250 ml</t>
  </si>
  <si>
    <t>IR  OMNIFLUSH NaCl 0,9% 10 ml v 10 ml</t>
  </si>
  <si>
    <t>F1/1 ve stříkačce</t>
  </si>
  <si>
    <t>IR  Kalii chloridum 0,3%aNatrii chloridum 0,9%</t>
  </si>
  <si>
    <t>IR 10x500 ml</t>
  </si>
  <si>
    <t>KL ETHANOLUM 70% 800 g</t>
  </si>
  <si>
    <t>DZ PRONTODERM PENA 200ml</t>
  </si>
  <si>
    <t>KL SOL.NOVIKOV 20G</t>
  </si>
  <si>
    <t>KL ETHER 150G</t>
  </si>
  <si>
    <t>KL BENZINUM 250g</t>
  </si>
  <si>
    <t>KL BENZINUM 200g</t>
  </si>
  <si>
    <t>KL ETHER 180G</t>
  </si>
  <si>
    <t>KL ETHER 200G</t>
  </si>
  <si>
    <t>KL BENZINUM 900 ml KUL.,FAG</t>
  </si>
  <si>
    <t>DZ PRONTOSAN ROZTOK 350ml</t>
  </si>
  <si>
    <t>KL ETHANOLUM 96% 900 ml 728 g HVLP</t>
  </si>
  <si>
    <t>UN 1170</t>
  </si>
  <si>
    <t>KL ETHANOLUM 60 % 45 g KUL., FAG.</t>
  </si>
  <si>
    <t>Walmark Laktobacily FORTE s fruktooligosach.30+30</t>
  </si>
  <si>
    <t>SUPP.GLYCERINI SANOVA Glycerín.čípky Extra 3g 10ks</t>
  </si>
  <si>
    <t>KORNAM 5MG</t>
  </si>
  <si>
    <t>DZ PRONTODERM NASAL GEL  30ML</t>
  </si>
  <si>
    <t>INJ SIC 1X125MG+2ML</t>
  </si>
  <si>
    <t>INJ SIC 1X500MG+8ML</t>
  </si>
  <si>
    <t>INJ SIC 1X1GM+16ML</t>
  </si>
  <si>
    <t>ZOFRAN</t>
  </si>
  <si>
    <t>INJ SOL 5X2ML/4MG</t>
  </si>
  <si>
    <t>INJ SOL 5X4ML/8MG</t>
  </si>
  <si>
    <t>TRANSMETIL 500MG INJEKCE</t>
  </si>
  <si>
    <t>INJ SIC 5X500MG+5ML</t>
  </si>
  <si>
    <t>CORDARONE</t>
  </si>
  <si>
    <t>POR TBL NOB30X200MG</t>
  </si>
  <si>
    <t>POR TBL NOB60X200MG</t>
  </si>
  <si>
    <t>POR TBL FLM 90</t>
  </si>
  <si>
    <t>MOXOSTAD 0.4 MG</t>
  </si>
  <si>
    <t>POR TBL FLM30X0.4MG</t>
  </si>
  <si>
    <t>PROPOFOL 1% MCT/LCT FRESENIUS</t>
  </si>
  <si>
    <t>INJ EML 5X20ML</t>
  </si>
  <si>
    <t>INJ EML 10X50ML</t>
  </si>
  <si>
    <t>INJ EML 10X100ML</t>
  </si>
  <si>
    <t>SUFENTANIL TORREX 50 MCG/ML</t>
  </si>
  <si>
    <t>INJ SOL 5X5ML/250RG</t>
  </si>
  <si>
    <t>NOVORAPID 100 U/ML</t>
  </si>
  <si>
    <t>INJ SOL 1X10ML</t>
  </si>
  <si>
    <t>IMIPENEM/CILASTATIN KABI 500 MG/500 MG</t>
  </si>
  <si>
    <t>INF PLV SOL 10LAH/20ML</t>
  </si>
  <si>
    <t>CADUET 10MG/10MG</t>
  </si>
  <si>
    <t>LIPANTHYL 267 M</t>
  </si>
  <si>
    <t>CPS 30X267MG</t>
  </si>
  <si>
    <t>VENTOLIN ROZTOK K INHALACI</t>
  </si>
  <si>
    <t>INH SOL1X20ML/120MG</t>
  </si>
  <si>
    <t>QUAMATEL</t>
  </si>
  <si>
    <t>INJ SIC 5X20MG+SOLV</t>
  </si>
  <si>
    <t>GOPTEN 2MG</t>
  </si>
  <si>
    <t>CPS 28X2MG</t>
  </si>
  <si>
    <t>DORMICUM</t>
  </si>
  <si>
    <t>INJ SOL 5X3ML/15MG</t>
  </si>
  <si>
    <t>SORTIS 40 MG</t>
  </si>
  <si>
    <t>POR TBL FLM100X40MG</t>
  </si>
  <si>
    <t>INJ SIC 1X250MG+4ML</t>
  </si>
  <si>
    <t>PRENEWEL 4 MG/1,25 MG</t>
  </si>
  <si>
    <t>DEPAKINE</t>
  </si>
  <si>
    <t>INJ PSO LQF 4X4ML/400MG</t>
  </si>
  <si>
    <t>INJ SOL 6X3ML/150MG</t>
  </si>
  <si>
    <t>ROSUCARD 20 MG POTAHOVANÉ TABLETY</t>
  </si>
  <si>
    <t xml:space="preserve">SUFENTANIL TORREX 5 MCG/ML </t>
  </si>
  <si>
    <t>INJ SOL 5X2ML/10RG</t>
  </si>
  <si>
    <t>APO-AMLO 5</t>
  </si>
  <si>
    <t>NUTRIFLEX PERI</t>
  </si>
  <si>
    <t>INF 5X2000ML</t>
  </si>
  <si>
    <t>NUTRIFLEX PLUS</t>
  </si>
  <si>
    <t>AMINOPLASMAL B.BRAUN 5% E</t>
  </si>
  <si>
    <t>INF SOL 10X500ML</t>
  </si>
  <si>
    <t>AMINOPLASMAL B.BRAUN 10%</t>
  </si>
  <si>
    <t>NUTRIFLEX LIPID PLUS</t>
  </si>
  <si>
    <t>INF EML 5X2500ML</t>
  </si>
  <si>
    <t>NUTRIFLEX LIPID PERI</t>
  </si>
  <si>
    <t>Nutrison Advanced Protison 500ml</t>
  </si>
  <si>
    <t>1X500ML</t>
  </si>
  <si>
    <t>Nutridrink Compact lesní ovoce 125 ml</t>
  </si>
  <si>
    <t>Nutridrink Compact meruňka 125 ml</t>
  </si>
  <si>
    <t>NUTRISON ADVANCED CUBISON</t>
  </si>
  <si>
    <t>POR SOL 1X1000ML</t>
  </si>
  <si>
    <t>NUTRIDRINK CREME S PŘÍCHUTÍ VANILKOVOU</t>
  </si>
  <si>
    <t>POR SOL 4X125GM</t>
  </si>
  <si>
    <t>NUTRIDRINK CREME S PŘÍCHUTÍ ČOKOLÁDOVOU</t>
  </si>
  <si>
    <t>NUTRISON MULTI FIBRE</t>
  </si>
  <si>
    <t>POR SOL 1X1000ML-VA</t>
  </si>
  <si>
    <t>NUTRISON PROTEIN PLUS MULTI FIB</t>
  </si>
  <si>
    <t>POR SOL 1X500ML-VA</t>
  </si>
  <si>
    <t>NUTRIDRINK S ČOKOL. PŘÍCHUTÍ</t>
  </si>
  <si>
    <t>POR SOL 1X200ML</t>
  </si>
  <si>
    <t>NUTRIDRINK MULTI FIBRE S POMER.</t>
  </si>
  <si>
    <t>NUTRIDRINK MULTI FIBRE S VANIL.</t>
  </si>
  <si>
    <t>NUTRIDRINK YOGHURT S PŘ. MALINA</t>
  </si>
  <si>
    <t>NUTRIDRINK YOGHURT S VAN A CITR</t>
  </si>
  <si>
    <t>NUTRIDRINK BALÍČEK 5+1</t>
  </si>
  <si>
    <t>POR SOL 6X200ML</t>
  </si>
  <si>
    <t>DIASIP S PŘÍCHUTÍ JAHODOVOU (SOL)</t>
  </si>
  <si>
    <t>DIASIP S PŘÍCHUTÍ VANILKOVOU (SOL)</t>
  </si>
  <si>
    <t>CUBITAN S PŘÍCHUTÍ VANILKOVOU (SOL)</t>
  </si>
  <si>
    <t>NUTRIDRINK JUICE STYLE S PŘÍCHUTÍ JABLEČNOU</t>
  </si>
  <si>
    <t>NUTRIDRINK  CREME S PŘÍCHUTÍ LES.OVOCE</t>
  </si>
  <si>
    <t>4x125ml</t>
  </si>
  <si>
    <t>DIASIP S PŘÍCHUTÍ CAPPUCHINO</t>
  </si>
  <si>
    <t>Nutridrink PROTEIN s čokoládovou příchutí 200ml</t>
  </si>
  <si>
    <t>Nutrison Advanced DIASON LOW ENERGY</t>
  </si>
  <si>
    <t>por.sol.1000ml</t>
  </si>
  <si>
    <t>Nutridrink PROTEIN vanilka 200ml</t>
  </si>
  <si>
    <t>OCPLEX</t>
  </si>
  <si>
    <t>INJ PSO LQF 1+1X20ML</t>
  </si>
  <si>
    <t>SUMAMED 125 MG</t>
  </si>
  <si>
    <t>TBL OBD 6X125MG</t>
  </si>
  <si>
    <t>AMIKIN</t>
  </si>
  <si>
    <t>INJ 1X2ML/500MG</t>
  </si>
  <si>
    <t>METRONIDAZOL 500MG BRAUN</t>
  </si>
  <si>
    <t>INJ 10X100ML(LDPE)</t>
  </si>
  <si>
    <t>INJ 10X5ML</t>
  </si>
  <si>
    <t>INJ 1X4ML/1GM</t>
  </si>
  <si>
    <t>COLOMYCIN INJEKCE 1000000 IU</t>
  </si>
  <si>
    <t>INJ PLV SOL 10X1MU</t>
  </si>
  <si>
    <t>PLV ADS 1X20GM</t>
  </si>
  <si>
    <t>MERONEM</t>
  </si>
  <si>
    <t>INJ SIC 10X1GM</t>
  </si>
  <si>
    <t>BACTROBAN</t>
  </si>
  <si>
    <t>DRM UNG 1X15GM</t>
  </si>
  <si>
    <t>MACMIROR COMPLEX 500</t>
  </si>
  <si>
    <t>SUP VAG 8</t>
  </si>
  <si>
    <t>GENTAMICIN 40MG LEK</t>
  </si>
  <si>
    <t>INJ 10X2ML/40MG</t>
  </si>
  <si>
    <t xml:space="preserve">GENTAMICIN B.BRAUN 3 MG/ML INFUZNÍ ROZTOK </t>
  </si>
  <si>
    <t>INF SOL 20X80ML</t>
  </si>
  <si>
    <t>Avelox 400mg/250ml inf.sol.1x250ml/400mg</t>
  </si>
  <si>
    <t>NITROFURANTOIN - RATIOPHARM 100 MG</t>
  </si>
  <si>
    <t>POR CPS PRO 50X100MG</t>
  </si>
  <si>
    <t>MACMIROR COMPLEX</t>
  </si>
  <si>
    <t>VAG UNG 1X30GM+APL</t>
  </si>
  <si>
    <t>DALACIN C</t>
  </si>
  <si>
    <t>INJ SOL 1X6ML/900MG</t>
  </si>
  <si>
    <t>TAZOCIN 4.5 G</t>
  </si>
  <si>
    <t>INJ PLV SOL12X4.5GM</t>
  </si>
  <si>
    <t>KLACID I.V.</t>
  </si>
  <si>
    <t>PLV INF 1X500MG</t>
  </si>
  <si>
    <t>OFLOXIN INF</t>
  </si>
  <si>
    <t>EDICIN 0,5GM</t>
  </si>
  <si>
    <t>INJ.SICC.1X500MG</t>
  </si>
  <si>
    <t>CANESTEN KRÉM</t>
  </si>
  <si>
    <t>CRM 1X20GM/200MG</t>
  </si>
  <si>
    <t>IMAZOL PLUS</t>
  </si>
  <si>
    <t>DRM CRM 1X30GM</t>
  </si>
  <si>
    <t>VFEND 200 MG</t>
  </si>
  <si>
    <t>POR TBL OBD14X200MG</t>
  </si>
  <si>
    <t>MYCOMAX « INF. INFUZ</t>
  </si>
  <si>
    <t>PLASMALYTE ROZTOK S GLUKOZOU 5%</t>
  </si>
  <si>
    <t>TACHOSIL</t>
  </si>
  <si>
    <t>DRM SPO 9.5X4.8CM</t>
  </si>
  <si>
    <t>DRM SPO 3.0X2.5CM</t>
  </si>
  <si>
    <t>ARDEANUTRISOL G 40</t>
  </si>
  <si>
    <t>OXAMET 0.5PROMILE</t>
  </si>
  <si>
    <t>SUPRACAIN 4%</t>
  </si>
  <si>
    <t>INJ 10X2ML</t>
  </si>
  <si>
    <t>FYZIOLOGICKÝ ROZTOK VIAFLO</t>
  </si>
  <si>
    <t>DZ BRAUNOL 250 ML</t>
  </si>
  <si>
    <t>KL VASELINUM ALBUM STERILNI, 20G</t>
  </si>
  <si>
    <t>KL ELIXÍR NA OPTIKU</t>
  </si>
  <si>
    <t>Floseal</t>
  </si>
  <si>
    <t>Tisseel Lyo 2 ml</t>
  </si>
  <si>
    <t>Tisseel Lyo 4 ml</t>
  </si>
  <si>
    <t>KL PRIPRAVEK</t>
  </si>
  <si>
    <t>KL ETHER  LÉKOPISNÝ 1000 ml Fagron, Kulich</t>
  </si>
  <si>
    <t>jednotka 1 ks   UN 1155</t>
  </si>
  <si>
    <t>KL ETHANOL.C.BENZINO 1 l</t>
  </si>
  <si>
    <t>KL FORMALDEHYDI S.10% 5 KG</t>
  </si>
  <si>
    <t>UN 2209</t>
  </si>
  <si>
    <t>KL Paraffinum perliq. 800g  HVLP</t>
  </si>
  <si>
    <t>KL VASELINUM ALBUM STERILNI,  10G</t>
  </si>
  <si>
    <t>KL SOL.IODI SPIR.DIL. 800 g</t>
  </si>
  <si>
    <t>KL AQUA PURIF. KULICH 1 kg</t>
  </si>
  <si>
    <t>KL ETHANOLUM BENZ.DENAT. 900 ml / 720g/</t>
  </si>
  <si>
    <t>ICG Pulsion 5 x 25mg</t>
  </si>
  <si>
    <t>0631 - Neurochirurgická klinika, JIP</t>
  </si>
  <si>
    <t>0612 - Neurochirurgická klinika, lůžkové oddělení 36</t>
  </si>
  <si>
    <t>0611 - Neurochirurgická klinika, lůžkové oddělení 34</t>
  </si>
  <si>
    <t>0621 - Neurochirurgická klinika, ambulance</t>
  </si>
  <si>
    <t>Přehled plnění PL - Spotřeba léčivých přípravků dle objemu Kč mimo PL</t>
  </si>
  <si>
    <t>J01DD01 - Cefotaxim</t>
  </si>
  <si>
    <t>N03AX14 - Levetiracetam</t>
  </si>
  <si>
    <t>N01AX10 - Propofol</t>
  </si>
  <si>
    <t>C09BB04 - Perindopril a amlodipin</t>
  </si>
  <si>
    <t>C09BA04 - Perindopril a diuretika</t>
  </si>
  <si>
    <t>M04AA01 - Alopurinol</t>
  </si>
  <si>
    <t>N06AB04 - Citalopram</t>
  </si>
  <si>
    <t>M01AX17 - Nimesulid</t>
  </si>
  <si>
    <t>C01BD01 - Amiodaron</t>
  </si>
  <si>
    <t>C09AA05 - Ramipril</t>
  </si>
  <si>
    <t>C09AA04 - Perindopril</t>
  </si>
  <si>
    <t>C07AB02 - Metoprolol</t>
  </si>
  <si>
    <t>C07AB07 - Bisoprolol</t>
  </si>
  <si>
    <t>N06AX16 - Venlafaxin</t>
  </si>
  <si>
    <t>J01FA10 - Azithromycin</t>
  </si>
  <si>
    <t>A02BC02 - Pantoprazol</t>
  </si>
  <si>
    <t>H03AA01 - Levothyroxin, sodná sůl</t>
  </si>
  <si>
    <t>C09CA01 - Losartan</t>
  </si>
  <si>
    <t>R06AE09 - Levocetirizin</t>
  </si>
  <si>
    <t>C03EA01 - Hydrochlorothiazid a kalium šetřící diuretika</t>
  </si>
  <si>
    <t>C01BC03 - Propafenon</t>
  </si>
  <si>
    <t>N07CA01 - Betahistin</t>
  </si>
  <si>
    <t>A06AD11 - Laktulóza</t>
  </si>
  <si>
    <t>C09AA03 - Lisinopril</t>
  </si>
  <si>
    <t>C08CA08 - Nitrendipin</t>
  </si>
  <si>
    <t>C09AA02 - Enalapril</t>
  </si>
  <si>
    <t>C07AB03 - Atenolol</t>
  </si>
  <si>
    <t>C07AG02 - Karvedilol</t>
  </si>
  <si>
    <t>A02BA03 - Famotidin</t>
  </si>
  <si>
    <t>A04AA01 - Ondansetron</t>
  </si>
  <si>
    <t>A10AB05 - Inzulin aspart</t>
  </si>
  <si>
    <t>J01XA01 - Vankomycin</t>
  </si>
  <si>
    <t>C09AA10 - Trandolapril</t>
  </si>
  <si>
    <t>N03AG01 - Kyselina valproová</t>
  </si>
  <si>
    <t>A10BA02 - Metformin</t>
  </si>
  <si>
    <t>J01DH51 - Imipenem a enzymový inhibitor</t>
  </si>
  <si>
    <t>A10BB12 - Glimepirid</t>
  </si>
  <si>
    <t>J01MA01 - Ofloxacin</t>
  </si>
  <si>
    <t>A16AA02 - Ademethionin</t>
  </si>
  <si>
    <t>J02AC03 - Vorikonazol</t>
  </si>
  <si>
    <t>C09DA01 - Losartan a diuretika</t>
  </si>
  <si>
    <t>C08CA01 - Amlodipin</t>
  </si>
  <si>
    <t>C10AA05 - Atorvastatin</t>
  </si>
  <si>
    <t>N06AB10 - Escitalopram</t>
  </si>
  <si>
    <t>N06BX18 - Vinpocetin</t>
  </si>
  <si>
    <t>J01DH02 - Meropenem</t>
  </si>
  <si>
    <t>R03AC02 - Salbutamol</t>
  </si>
  <si>
    <t>J01FA09 - Klarithromycin</t>
  </si>
  <si>
    <t>B01AB06 - Nadroparin</t>
  </si>
  <si>
    <t>J01FF01 - Klindamycin</t>
  </si>
  <si>
    <t>A02BA02 - Ranitidin</t>
  </si>
  <si>
    <t>J01MA02 - Ciprofloxacin</t>
  </si>
  <si>
    <t>H02AB04 - Methylprednisolon</t>
  </si>
  <si>
    <t>J02AC01 - Flukonazol</t>
  </si>
  <si>
    <t>B01AC04 - Klopidogrel</t>
  </si>
  <si>
    <t>C02AC05 - Moxonidin</t>
  </si>
  <si>
    <t>J01CR01 - Ampicilin a enzymový inhibitor</t>
  </si>
  <si>
    <t>N01AH03 - Sufentanyl</t>
  </si>
  <si>
    <t>N03AX12 - Gabapentin</t>
  </si>
  <si>
    <t>N02AX02 - Tramadol</t>
  </si>
  <si>
    <t>N03AX16 - Pregabalin</t>
  </si>
  <si>
    <t>A10AB01 - Inzulin lidský</t>
  </si>
  <si>
    <t>N05CD08 - Midazolam</t>
  </si>
  <si>
    <t>J01CR02 - Amoxicilin a enzymový inhibitor</t>
  </si>
  <si>
    <t>N05BA12 - Alprazolam</t>
  </si>
  <si>
    <t>J01CR05 - Piperacilin a enzymový inhibitor</t>
  </si>
  <si>
    <t>C07AB05 - Betaxolol</t>
  </si>
  <si>
    <t>J01DC02 - Cefuroxim</t>
  </si>
  <si>
    <t>A07DA - Antipropulziva</t>
  </si>
  <si>
    <t>A02BC01 - Omeprazol</t>
  </si>
  <si>
    <t>J01DD02 - Ceftazidim</t>
  </si>
  <si>
    <t>C10AA07 - Rosuvastatin</t>
  </si>
  <si>
    <t>R06AE07 - Cetirizin</t>
  </si>
  <si>
    <t>C10AB05 - Fenofibrát</t>
  </si>
  <si>
    <t>V06XX - Potraviny pro zvláštní lékařské účely (PZLÚ)</t>
  </si>
  <si>
    <t>C10BX03 - Atorvastatin a amlodipin</t>
  </si>
  <si>
    <t>G04CA02 - Tamsulosin</t>
  </si>
  <si>
    <t>A02BA02</t>
  </si>
  <si>
    <t>91280</t>
  </si>
  <si>
    <t>RANITAL 150 MG POTAHOVANÉ TABLETY</t>
  </si>
  <si>
    <t>POR TBL FLM 30X150MG</t>
  </si>
  <si>
    <t>93969</t>
  </si>
  <si>
    <t>RANITAL 50 MG/2 ML</t>
  </si>
  <si>
    <t>INJ SOL 5X2ML/50MG</t>
  </si>
  <si>
    <t>A02BC01</t>
  </si>
  <si>
    <t>25366</t>
  </si>
  <si>
    <t>31739</t>
  </si>
  <si>
    <t>HELICID 40 INF</t>
  </si>
  <si>
    <t>INF PLV SOL 1X40MG</t>
  </si>
  <si>
    <t>A02BC02</t>
  </si>
  <si>
    <t>49531</t>
  </si>
  <si>
    <t>A06AD11</t>
  </si>
  <si>
    <t>42546</t>
  </si>
  <si>
    <t>A07DA</t>
  </si>
  <si>
    <t>30652</t>
  </si>
  <si>
    <t>A10BB12</t>
  </si>
  <si>
    <t>163077</t>
  </si>
  <si>
    <t>B01AB06</t>
  </si>
  <si>
    <t>32058</t>
  </si>
  <si>
    <t>32059</t>
  </si>
  <si>
    <t>54316</t>
  </si>
  <si>
    <t>INJ SOL 10X5ML/47.5KU</t>
  </si>
  <si>
    <t>C07AB07</t>
  </si>
  <si>
    <t>3801</t>
  </si>
  <si>
    <t>CONCOR COR 2,5 MG</t>
  </si>
  <si>
    <t>POR TBL FLM 28X2.5MG</t>
  </si>
  <si>
    <t>C08CA08</t>
  </si>
  <si>
    <t>13316</t>
  </si>
  <si>
    <t>POR TBL NOB 28X20MG</t>
  </si>
  <si>
    <t>C09AA05</t>
  </si>
  <si>
    <t>15864</t>
  </si>
  <si>
    <t>TRITACE 10 MG</t>
  </si>
  <si>
    <t>56976</t>
  </si>
  <si>
    <t>C09CA01</t>
  </si>
  <si>
    <t>114065</t>
  </si>
  <si>
    <t>C10AA05</t>
  </si>
  <si>
    <t>93013</t>
  </si>
  <si>
    <t>SORTIS 10 MG</t>
  </si>
  <si>
    <t>H02AB04</t>
  </si>
  <si>
    <t>9709</t>
  </si>
  <si>
    <t>SOLU-MEDROL 40 MG/ML</t>
  </si>
  <si>
    <t>INJ PSO LQF 40MG+1ML</t>
  </si>
  <si>
    <t>H03AA01</t>
  </si>
  <si>
    <t>47141</t>
  </si>
  <si>
    <t>POR TBL NOB 100X50RG I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</si>
  <si>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</si>
  <si>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</si>
  <si>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</si>
  <si>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</si>
  <si>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</si>
  <si>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</si>
  <si>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</si>
  <si>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</si>
  <si>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</si>
  <si>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85524</t>
  </si>
  <si>
    <t>AMOKSIKLAV 375 MG</t>
  </si>
  <si>
    <t>POR TBL FLM 21X375MG</t>
  </si>
  <si>
    <t>85525</t>
  </si>
  <si>
    <t>AMOKSIKLAV 625 MG</t>
  </si>
  <si>
    <t>POR TBL FLM 21X625MG</t>
  </si>
  <si>
    <t>J01DC02</t>
  </si>
  <si>
    <t>47727</t>
  </si>
  <si>
    <t>POR TBL FLM 10X500MG</t>
  </si>
  <si>
    <t>76360</t>
  </si>
  <si>
    <t>ZINACEF 1,5 G</t>
  </si>
  <si>
    <t>J01FA09</t>
  </si>
  <si>
    <t>53853</t>
  </si>
  <si>
    <t>POR TBL FLM 14X500MG</t>
  </si>
  <si>
    <t>J01FA10</t>
  </si>
  <si>
    <t>45010</t>
  </si>
  <si>
    <t>J01FF01</t>
  </si>
  <si>
    <t>4234</t>
  </si>
  <si>
    <t>INJ SOL 1X2ML/300MG</t>
  </si>
  <si>
    <t>8807</t>
  </si>
  <si>
    <t>INJ SOL 1X4ML/600MG</t>
  </si>
  <si>
    <t>J01MA02</t>
  </si>
  <si>
    <t>53202</t>
  </si>
  <si>
    <t>53922</t>
  </si>
  <si>
    <t>CIPHIN PRO INFUSIONE 200 MG/100 ML</t>
  </si>
  <si>
    <t>INF SOL 1X100ML/200MG</t>
  </si>
  <si>
    <t>J01XA01</t>
  </si>
  <si>
    <t>92290</t>
  </si>
  <si>
    <t>EDICIN 1 G</t>
  </si>
  <si>
    <t>M01AX17</t>
  </si>
  <si>
    <t>12891</t>
  </si>
  <si>
    <t>POR TBL NOB 15X100MG</t>
  </si>
  <si>
    <t>12892</t>
  </si>
  <si>
    <t>POR TBL NOB 30X100MG</t>
  </si>
  <si>
    <t>M04AA01</t>
  </si>
  <si>
    <t>2592</t>
  </si>
  <si>
    <t>MILURIT 100</t>
  </si>
  <si>
    <t>POR TBL NOB 50X100MG</t>
  </si>
  <si>
    <t>N02AX02</t>
  </si>
  <si>
    <t>32086</t>
  </si>
  <si>
    <t>32087</t>
  </si>
  <si>
    <t>32090</t>
  </si>
  <si>
    <t>59672</t>
  </si>
  <si>
    <t>POR TBL PRO 30X100MG</t>
  </si>
  <si>
    <t>N03AG01</t>
  </si>
  <si>
    <t>92587</t>
  </si>
  <si>
    <t>DEPAKINE CHRONO 500 MG SÉCABLE</t>
  </si>
  <si>
    <t>POR TBL RET 30X500MG</t>
  </si>
  <si>
    <t>N03AX12</t>
  </si>
  <si>
    <t>84396</t>
  </si>
  <si>
    <t>NEURONTIN 100 MG</t>
  </si>
  <si>
    <t>POR CPS DUR 20X100MG</t>
  </si>
  <si>
    <t>N05BA12</t>
  </si>
  <si>
    <t>96977</t>
  </si>
  <si>
    <t>XANAX 1 MG</t>
  </si>
  <si>
    <t>POR TBL NOB 30X1MG</t>
  </si>
  <si>
    <t>N06AB04</t>
  </si>
  <si>
    <t>17425</t>
  </si>
  <si>
    <t>POR TBL FLM 30X10 MG</t>
  </si>
  <si>
    <t>N06AB10</t>
  </si>
  <si>
    <t>135928</t>
  </si>
  <si>
    <t>N06BX18</t>
  </si>
  <si>
    <t>10252</t>
  </si>
  <si>
    <t>R03AC02</t>
  </si>
  <si>
    <t>31934</t>
  </si>
  <si>
    <t>INH SUS PSS 200X100RG</t>
  </si>
  <si>
    <t>R06AE07</t>
  </si>
  <si>
    <t>66029</t>
  </si>
  <si>
    <t>109409</t>
  </si>
  <si>
    <t>49123</t>
  </si>
  <si>
    <t>POR TBL ENT 28X40MG I</t>
  </si>
  <si>
    <t>17190</t>
  </si>
  <si>
    <t>POR SIR 1X250ML 50%</t>
  </si>
  <si>
    <t>42547</t>
  </si>
  <si>
    <t>A10AB01</t>
  </si>
  <si>
    <t>26486</t>
  </si>
  <si>
    <t>ACTRAPID PENFILL 100 IU/ML</t>
  </si>
  <si>
    <t>A10BA02</t>
  </si>
  <si>
    <t>56503</t>
  </si>
  <si>
    <t>POR TBL FLM 60X500MG</t>
  </si>
  <si>
    <t>A16AA02</t>
  </si>
  <si>
    <t>12317</t>
  </si>
  <si>
    <t>TRANSMETIL 500 MG TABLETY</t>
  </si>
  <si>
    <t>POR TBL ENT 10X500MG</t>
  </si>
  <si>
    <t>59806</t>
  </si>
  <si>
    <t>INJ SOL 10X0.6ML</t>
  </si>
  <si>
    <t>59810</t>
  </si>
  <si>
    <t>INJ SOL 10X1ML</t>
  </si>
  <si>
    <t>B01AC04</t>
  </si>
  <si>
    <t>149543</t>
  </si>
  <si>
    <t>C01BC03</t>
  </si>
  <si>
    <t>59942</t>
  </si>
  <si>
    <t>PROPANORM 150 MG</t>
  </si>
  <si>
    <t>POR TBL FLM 50X150MG</t>
  </si>
  <si>
    <t>C02AC05</t>
  </si>
  <si>
    <t>16913</t>
  </si>
  <si>
    <t>MOXOSTAD 0,2 MG</t>
  </si>
  <si>
    <t>POR TBL FLM 30X0.2MG</t>
  </si>
  <si>
    <t>16923</t>
  </si>
  <si>
    <t>MOXOSTAD 0,3 MG</t>
  </si>
  <si>
    <t>POR TBL FLM 30X0.3MG</t>
  </si>
  <si>
    <t>C03EA01</t>
  </si>
  <si>
    <t>47476</t>
  </si>
  <si>
    <t>C07AB02</t>
  </si>
  <si>
    <t>163137</t>
  </si>
  <si>
    <t>46981</t>
  </si>
  <si>
    <t>BETALOC SR 200 MG</t>
  </si>
  <si>
    <t>POR TBL PRO 30X200MG</t>
  </si>
  <si>
    <t>C07AB05</t>
  </si>
  <si>
    <t>49909</t>
  </si>
  <si>
    <t>32970</t>
  </si>
  <si>
    <t>C08CA01</t>
  </si>
  <si>
    <t>125046</t>
  </si>
  <si>
    <t>C09AA03</t>
  </si>
  <si>
    <t>67562</t>
  </si>
  <si>
    <t>C09AA04</t>
  </si>
  <si>
    <t>120791</t>
  </si>
  <si>
    <t>56981</t>
  </si>
  <si>
    <t>TRITACE 5 MG</t>
  </si>
  <si>
    <t>C09BA04</t>
  </si>
  <si>
    <t>162008</t>
  </si>
  <si>
    <t>C09BB04</t>
  </si>
  <si>
    <t>124133</t>
  </si>
  <si>
    <t>10604</t>
  </si>
  <si>
    <t>LORISTA 50</t>
  </si>
  <si>
    <t>POR TBL FLM 28X50MG</t>
  </si>
  <si>
    <t>114059</t>
  </si>
  <si>
    <t>LOZAP 12,5 ZENTIVA</t>
  </si>
  <si>
    <t>POR TBL FLM 30X12.5MG</t>
  </si>
  <si>
    <t>C09DA01</t>
  </si>
  <si>
    <t>15316</t>
  </si>
  <si>
    <t>C10AB05</t>
  </si>
  <si>
    <t>122210</t>
  </si>
  <si>
    <t>G04CA02</t>
  </si>
  <si>
    <t>14439</t>
  </si>
  <si>
    <t>POR CPS RDR 30X0.4MG</t>
  </si>
  <si>
    <t>30018</t>
  </si>
  <si>
    <t>POR TBL NOB 100X75MCG I</t>
  </si>
  <si>
    <t>46692</t>
  </si>
  <si>
    <t>EUTHYROX 75 MIKROGRAMŮ</t>
  </si>
  <si>
    <t>POR TBL NOB 100X75RG</t>
  </si>
  <si>
    <t>69189</t>
  </si>
  <si>
    <t>EUTHYROX 50 MIKROGRAMŮ</t>
  </si>
  <si>
    <t>POR TBL NOB 100X50RG</t>
  </si>
  <si>
    <t>J01DD01</t>
  </si>
  <si>
    <t>198192</t>
  </si>
  <si>
    <t>J01DD02</t>
  </si>
  <si>
    <t>131656</t>
  </si>
  <si>
    <t>J02AC01</t>
  </si>
  <si>
    <t>66037</t>
  </si>
  <si>
    <t>POR CPS DUR 7X100MG</t>
  </si>
  <si>
    <t>17187</t>
  </si>
  <si>
    <t>POR GRA SUS 30X100MG</t>
  </si>
  <si>
    <t>107869</t>
  </si>
  <si>
    <t>32083</t>
  </si>
  <si>
    <t>POR GTT SOL 1X10ML</t>
  </si>
  <si>
    <t>59673</t>
  </si>
  <si>
    <t>POR TBL PRO 50X100MG</t>
  </si>
  <si>
    <t>44997</t>
  </si>
  <si>
    <t>POR TBL RET 100X500MG</t>
  </si>
  <si>
    <t>92034</t>
  </si>
  <si>
    <t>DEPAKINE CHRONO 300 MG SÉCABLE</t>
  </si>
  <si>
    <t>POR TBL RET 100X300MG</t>
  </si>
  <si>
    <t>84399</t>
  </si>
  <si>
    <t>NEURONTIN 300 MG</t>
  </si>
  <si>
    <t>POR CPS DUR 50X300MG</t>
  </si>
  <si>
    <t>N03AX16</t>
  </si>
  <si>
    <t>28216</t>
  </si>
  <si>
    <t>POR CPS DUR 14X75MG</t>
  </si>
  <si>
    <t>90957</t>
  </si>
  <si>
    <t>XANAX 0,25 MG</t>
  </si>
  <si>
    <t>POR TBL NOB 30X0.25MG</t>
  </si>
  <si>
    <t>90959</t>
  </si>
  <si>
    <t>XANAX 0,5 MG</t>
  </si>
  <si>
    <t>POR TBL NOB 30X0.5MG</t>
  </si>
  <si>
    <t>N05CD08</t>
  </si>
  <si>
    <t>15013</t>
  </si>
  <si>
    <t>DORMICUM 7,5 MG</t>
  </si>
  <si>
    <t>POR TBL FLM 10X7.5MG</t>
  </si>
  <si>
    <t>114287</t>
  </si>
  <si>
    <t>N06AX16</t>
  </si>
  <si>
    <t>163337</t>
  </si>
  <si>
    <t>N07CA01</t>
  </si>
  <si>
    <t>22106</t>
  </si>
  <si>
    <t>R06AE09</t>
  </si>
  <si>
    <t>145183</t>
  </si>
  <si>
    <t>A02BA03</t>
  </si>
  <si>
    <t>82952</t>
  </si>
  <si>
    <t>25365</t>
  </si>
  <si>
    <t>A04AA01</t>
  </si>
  <si>
    <t>10803</t>
  </si>
  <si>
    <t>10820</t>
  </si>
  <si>
    <t>A10AB05</t>
  </si>
  <si>
    <t>26786</t>
  </si>
  <si>
    <t>12319</t>
  </si>
  <si>
    <t>TRANSMETIL 500 MG INJEKCE</t>
  </si>
  <si>
    <t>INJ PSO LQF 5X500MG</t>
  </si>
  <si>
    <t>C01BD01</t>
  </si>
  <si>
    <t>107938</t>
  </si>
  <si>
    <t>13767</t>
  </si>
  <si>
    <t>POR TBL NOB 30X200MG</t>
  </si>
  <si>
    <t>13768</t>
  </si>
  <si>
    <t>POR TBL NOB 60X200MG</t>
  </si>
  <si>
    <t>96599</t>
  </si>
  <si>
    <t>SEDACORON</t>
  </si>
  <si>
    <t>POR TBL NOB 50X200MG</t>
  </si>
  <si>
    <t>16932</t>
  </si>
  <si>
    <t>MOXOSTAD 0,4 MG</t>
  </si>
  <si>
    <t>POR TBL FLM 30X0.4MG</t>
  </si>
  <si>
    <t>47478</t>
  </si>
  <si>
    <t>54151</t>
  </si>
  <si>
    <t>EGILOK 50 MG</t>
  </si>
  <si>
    <t>POR TBL NOB 60X50MG</t>
  </si>
  <si>
    <t>C07AB03</t>
  </si>
  <si>
    <t>2949</t>
  </si>
  <si>
    <t>94164</t>
  </si>
  <si>
    <t>CONCOR 5</t>
  </si>
  <si>
    <t>C07AG02</t>
  </si>
  <si>
    <t>42773</t>
  </si>
  <si>
    <t>CORYOL 6,25 MG</t>
  </si>
  <si>
    <t>POR TBL NOB 30X6.25MG</t>
  </si>
  <si>
    <t>125060</t>
  </si>
  <si>
    <t>C09AA02</t>
  </si>
  <si>
    <t>45274</t>
  </si>
  <si>
    <t>ENAP 10 MG</t>
  </si>
  <si>
    <t>101205</t>
  </si>
  <si>
    <t>101227</t>
  </si>
  <si>
    <t>C09AA10</t>
  </si>
  <si>
    <t>83730</t>
  </si>
  <si>
    <t>GOPTEN 2 MG</t>
  </si>
  <si>
    <t>POR CPS DUR 28X2MG</t>
  </si>
  <si>
    <t>122685</t>
  </si>
  <si>
    <t>PRESTARIUM NEO COMBI 5 MG/1,25 MG</t>
  </si>
  <si>
    <t>126031</t>
  </si>
  <si>
    <t>124115</t>
  </si>
  <si>
    <t>124129</t>
  </si>
  <si>
    <t>107166</t>
  </si>
  <si>
    <t>LORISTA 100</t>
  </si>
  <si>
    <t>15317</t>
  </si>
  <si>
    <t>93021</t>
  </si>
  <si>
    <t>POR TBL FLM 100X40MG</t>
  </si>
  <si>
    <t>C10AA07</t>
  </si>
  <si>
    <t>148072</t>
  </si>
  <si>
    <t>58271</t>
  </si>
  <si>
    <t>POR CPS DUR 30X267MG</t>
  </si>
  <si>
    <t>C10BX03</t>
  </si>
  <si>
    <t>30560</t>
  </si>
  <si>
    <t>CADUET 10 MG/10 MG</t>
  </si>
  <si>
    <t>94882</t>
  </si>
  <si>
    <t>SOLU-MEDROL 62,5 MG/ML</t>
  </si>
  <si>
    <t>INJ PSO LQF 250MG+4ML</t>
  </si>
  <si>
    <t>9710</t>
  </si>
  <si>
    <t>INJ PSO LQF 125MG+2ML</t>
  </si>
  <si>
    <t>9711</t>
  </si>
  <si>
    <t>INJ PSO LQF 500MG+8ML</t>
  </si>
  <si>
    <t>9712</t>
  </si>
  <si>
    <t>INJ PSO LQF 1GM+16ML</t>
  </si>
  <si>
    <t>J01CR05</t>
  </si>
  <si>
    <t>17810</t>
  </si>
  <si>
    <t>TAZOCIN 4,5 G</t>
  </si>
  <si>
    <t>INJ PLV SOL 12X4.5GM</t>
  </si>
  <si>
    <t>131654</t>
  </si>
  <si>
    <t>J01DH02</t>
  </si>
  <si>
    <t>83417</t>
  </si>
  <si>
    <t>MERONEM 1 G</t>
  </si>
  <si>
    <t>INJ+INF PLV SOL 10X1GM</t>
  </si>
  <si>
    <t>J01DH51</t>
  </si>
  <si>
    <t>129767</t>
  </si>
  <si>
    <t>56801</t>
  </si>
  <si>
    <t>INF PLV SOL 1X500MG</t>
  </si>
  <si>
    <t>14869</t>
  </si>
  <si>
    <t>POR TBL FLM 6X125MG</t>
  </si>
  <si>
    <t>8808</t>
  </si>
  <si>
    <t>J01MA01</t>
  </si>
  <si>
    <t>66137</t>
  </si>
  <si>
    <t>92289</t>
  </si>
  <si>
    <t>EDICIN 0,5 G</t>
  </si>
  <si>
    <t>INJ PLV SOL 1X500MG</t>
  </si>
  <si>
    <t>65989</t>
  </si>
  <si>
    <t>MYCOMAX INF</t>
  </si>
  <si>
    <t>INF SOL 100ML/200MG</t>
  </si>
  <si>
    <t>J02AC03</t>
  </si>
  <si>
    <t>26889</t>
  </si>
  <si>
    <t>POR TBL FLM 14X200MG</t>
  </si>
  <si>
    <t>N01AH03</t>
  </si>
  <si>
    <t>162444</t>
  </si>
  <si>
    <t>SUFENTANIL TORREX 5 MCG/ML</t>
  </si>
  <si>
    <t>21088</t>
  </si>
  <si>
    <t>N01AX10</t>
  </si>
  <si>
    <t>129023</t>
  </si>
  <si>
    <t>PROPOFOL-LIPURO 1 % (10MG/ML)</t>
  </si>
  <si>
    <t>INJ+INF EML 5X20ML/200MG</t>
  </si>
  <si>
    <t>18167</t>
  </si>
  <si>
    <t>18172</t>
  </si>
  <si>
    <t>18175</t>
  </si>
  <si>
    <t>151050</t>
  </si>
  <si>
    <t>N03AX14</t>
  </si>
  <si>
    <t>26103</t>
  </si>
  <si>
    <t>INF CNC SOL 10X500MG/5ML</t>
  </si>
  <si>
    <t>85325</t>
  </si>
  <si>
    <t>30508</t>
  </si>
  <si>
    <t>58380</t>
  </si>
  <si>
    <t>V06XX</t>
  </si>
  <si>
    <t>33146</t>
  </si>
  <si>
    <t>33148</t>
  </si>
  <si>
    <t>NUTRISON PROTEIN PLUS MULTI FIBRE</t>
  </si>
  <si>
    <t>POR SOL 1X500ML</t>
  </si>
  <si>
    <t>33322</t>
  </si>
  <si>
    <t>NUTRIDRINK S PŘÍCHUTÍ ČOKOLÁDOVOU</t>
  </si>
  <si>
    <t>33325</t>
  </si>
  <si>
    <t>NUTRIDRINK MULTI FIBRE S PŘÍCHUTÍ POMERANČOVOU</t>
  </si>
  <si>
    <t>33326</t>
  </si>
  <si>
    <t>NUTRIDRINK MULTI FIBRE S PŘÍCHUTÍ VANILKOVOU</t>
  </si>
  <si>
    <t>33329</t>
  </si>
  <si>
    <t>NUTRIDRINK YOGHURT S PŘÍCHUTÍ MALINA</t>
  </si>
  <si>
    <t>33330</t>
  </si>
  <si>
    <t>NUTRIDRINK YOGHURT S PŘÍCHUTÍ VANILKA A CITRÓN</t>
  </si>
  <si>
    <t>33331</t>
  </si>
  <si>
    <t>33339</t>
  </si>
  <si>
    <t>DIASIP S PŘÍCHUTÍ JAHODOVOU</t>
  </si>
  <si>
    <t>33340</t>
  </si>
  <si>
    <t>DIASIP S PŘÍCHUTÍ VANILKOVOU</t>
  </si>
  <si>
    <t>33341</t>
  </si>
  <si>
    <t>CUBITAN S PŘÍCHUTÍ VANILKOVOU</t>
  </si>
  <si>
    <t>33422</t>
  </si>
  <si>
    <t>NUTRISON ADVANCED DIASON LOW ENERGY</t>
  </si>
  <si>
    <t>33424</t>
  </si>
  <si>
    <t>33474</t>
  </si>
  <si>
    <t>33488</t>
  </si>
  <si>
    <t>NUTRIDRINK PROTEIN S PŘÍCHUTÍ VANILKOVOU</t>
  </si>
  <si>
    <t>33489</t>
  </si>
  <si>
    <t>NUTRIDRINK PROTEIN S PŘÍCHUTÍ ČOKOLÁDOVOU</t>
  </si>
  <si>
    <t>33704</t>
  </si>
  <si>
    <t>DIASIP S PŘÍCHUTÍ CAPPUCCINO</t>
  </si>
  <si>
    <t>33750</t>
  </si>
  <si>
    <t>33751</t>
  </si>
  <si>
    <t>33752</t>
  </si>
  <si>
    <t>NUTRIDRINK CREME S PŘÍCHUTÍ LESNÍHO OVOCE</t>
  </si>
  <si>
    <t>HVLP</t>
  </si>
  <si>
    <t>PZT</t>
  </si>
  <si>
    <t>6</t>
  </si>
  <si>
    <t>621</t>
  </si>
  <si>
    <t>621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</si>
  <si>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</si>
  <si>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</si>
  <si>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</si>
  <si>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</si>
  <si>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</si>
  <si>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Balik Vladimír</t>
  </si>
  <si>
    <t>Hrabálek Lumír</t>
  </si>
  <si>
    <t>Kalita Ondřej</t>
  </si>
  <si>
    <t>Krahulík David</t>
  </si>
  <si>
    <t>Macháč Josef</t>
  </si>
  <si>
    <t>Novák Vlastimil</t>
  </si>
  <si>
    <t>Vaňková Andrea</t>
  </si>
  <si>
    <t>Wanek Tomáš</t>
  </si>
  <si>
    <t>Pomůcky ortopedickoprotetické</t>
  </si>
  <si>
    <t>93530</t>
  </si>
  <si>
    <t>ORTÉZA ZÁDOVÁ LOMBAX DORSO 0845</t>
  </si>
  <si>
    <t>VYSOKÁ ZÁDOVÁ ORTÉZA (ROZSAH TH-LS),KOVOVÉ DLAHY A DOPÍNACÍ TAHY</t>
  </si>
  <si>
    <t>Kyselina tiaprofenová</t>
  </si>
  <si>
    <t>96484</t>
  </si>
  <si>
    <t>SURGAM LÉČIVA</t>
  </si>
  <si>
    <t>POR TBL NOB 20X300MG</t>
  </si>
  <si>
    <t>Nimesulid</t>
  </si>
  <si>
    <t>140647</t>
  </si>
  <si>
    <t>LÍMEC KRČNÍ PHILADELPHIA ORTEL C4 VARIO 49280</t>
  </si>
  <si>
    <t>NASTAVITELNÁ VÝŠKA OPORY BRADY, UNIVERZÁLNÍ VELIKOST</t>
  </si>
  <si>
    <t>Atorvastatin</t>
  </si>
  <si>
    <t>93016</t>
  </si>
  <si>
    <t>SORTIS 20 MG</t>
  </si>
  <si>
    <t>Hořčík (různé sole v kombinaci)</t>
  </si>
  <si>
    <t>66555</t>
  </si>
  <si>
    <t>POR GRA SOL 30</t>
  </si>
  <si>
    <t>93115</t>
  </si>
  <si>
    <t>LÍMEC KRČNÍ ORTEL C4 RIGID 2396</t>
  </si>
  <si>
    <t>PEVNÝ LÍMEC S TRACHEÁLNÍM OTVOREM</t>
  </si>
  <si>
    <t>Azithromycin</t>
  </si>
  <si>
    <t>53913</t>
  </si>
  <si>
    <t>AZITROMYCIN SANDOZ 250 MG</t>
  </si>
  <si>
    <t>POR TBL FLM 6X250MG</t>
  </si>
  <si>
    <t>Bimatoprost</t>
  </si>
  <si>
    <t>27543</t>
  </si>
  <si>
    <t>LUMIGAN 0,3 MG/ML</t>
  </si>
  <si>
    <t>OPH GTT SOL 3X3ML</t>
  </si>
  <si>
    <t>Dexamethason</t>
  </si>
  <si>
    <t>52334</t>
  </si>
  <si>
    <t>Hydrochlorothiazid</t>
  </si>
  <si>
    <t>168</t>
  </si>
  <si>
    <t>HYDROCHLOROTHIAZID LÉČIVA</t>
  </si>
  <si>
    <t>POR TBL NOB 20X25MG</t>
  </si>
  <si>
    <t>Hydrokortison a antibiotika</t>
  </si>
  <si>
    <t>41515</t>
  </si>
  <si>
    <t>PIMAFUCORT</t>
  </si>
  <si>
    <t>DRM CRM 1X15GM</t>
  </si>
  <si>
    <t>61980</t>
  </si>
  <si>
    <t>Léčiva k terapii onemocnění jater</t>
  </si>
  <si>
    <t>125752</t>
  </si>
  <si>
    <t>ESSENTIALE FORTE N</t>
  </si>
  <si>
    <t>Levocetirizin</t>
  </si>
  <si>
    <t>124343</t>
  </si>
  <si>
    <t>CEZERA 5 MG</t>
  </si>
  <si>
    <t>124346</t>
  </si>
  <si>
    <t>POR TBL FLM 90X5MG</t>
  </si>
  <si>
    <t>Nadroparin</t>
  </si>
  <si>
    <t>Naftidrofuryl</t>
  </si>
  <si>
    <t>66015</t>
  </si>
  <si>
    <t>ENELBIN 100 RETARD</t>
  </si>
  <si>
    <t>Omeprazol</t>
  </si>
  <si>
    <t>25364</t>
  </si>
  <si>
    <t>POR CPS ETD 14X20MG</t>
  </si>
  <si>
    <t>Prednison</t>
  </si>
  <si>
    <t>42591</t>
  </si>
  <si>
    <t>RECTODELT 100 MG</t>
  </si>
  <si>
    <t>RCT SUP 4X100MG</t>
  </si>
  <si>
    <t>Sumatriptan</t>
  </si>
  <si>
    <t>22094</t>
  </si>
  <si>
    <t>ROSEMIG SPRINTAB 50 MG</t>
  </si>
  <si>
    <t>POR TBL SUS 6X50MG</t>
  </si>
  <si>
    <t>Triamcinolon a antiseptika</t>
  </si>
  <si>
    <t>4178</t>
  </si>
  <si>
    <t>TRIAMCINOLON E LÉČIVA</t>
  </si>
  <si>
    <t>DRM UNG 1X20GM</t>
  </si>
  <si>
    <t>Kompresivní punčochy a návleky</t>
  </si>
  <si>
    <t>45387</t>
  </si>
  <si>
    <t>PUNČOCHY KOMPRESNÍ LÝTKOVÉ               II.K.T.</t>
  </si>
  <si>
    <t>MAXIS COMFORT  A-D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</si>
  <si>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</si>
  <si>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</si>
  <si>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</si>
  <si>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</si>
  <si>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Ademethionin</t>
  </si>
  <si>
    <t>46988</t>
  </si>
  <si>
    <t>POR TBL ENT 30X500MG</t>
  </si>
  <si>
    <t>Antiagregancia kromě heparinu, kombinace</t>
  </si>
  <si>
    <t>57364</t>
  </si>
  <si>
    <t>POR CPS RDR 60</t>
  </si>
  <si>
    <t>Desloratadin</t>
  </si>
  <si>
    <t>27899</t>
  </si>
  <si>
    <t>AERIUS 5 MG</t>
  </si>
  <si>
    <t>28812</t>
  </si>
  <si>
    <t>POR TBL DIS 90X5MG</t>
  </si>
  <si>
    <t>Erdostein</t>
  </si>
  <si>
    <t>87076</t>
  </si>
  <si>
    <t>ERDOMED</t>
  </si>
  <si>
    <t>POR CPS DUR 20X300MG</t>
  </si>
  <si>
    <t>Etamsylát</t>
  </si>
  <si>
    <t>40538</t>
  </si>
  <si>
    <t>DICYNONE 500</t>
  </si>
  <si>
    <t>POR CPS DUR 30X500MG</t>
  </si>
  <si>
    <t>Gentamicin</t>
  </si>
  <si>
    <t>112782</t>
  </si>
  <si>
    <t>GENTAMICIN B.BRAUN 3 MG/ML INFUZNÍ ROZTOK</t>
  </si>
  <si>
    <t>Ketoprofen</t>
  </si>
  <si>
    <t>84114</t>
  </si>
  <si>
    <t>FASTUM GEL</t>
  </si>
  <si>
    <t>Klarithromycin</t>
  </si>
  <si>
    <t>75490</t>
  </si>
  <si>
    <t>KLACID 250</t>
  </si>
  <si>
    <t>POR TBL FLM 14X250MG</t>
  </si>
  <si>
    <t>Levothyroxin, sodná sůl</t>
  </si>
  <si>
    <t>97186</t>
  </si>
  <si>
    <t>EUTHYROX 100 MIKROGRAMŮ</t>
  </si>
  <si>
    <t>POR TBL NOB 100X100RG</t>
  </si>
  <si>
    <t>Losartan</t>
  </si>
  <si>
    <t>13892</t>
  </si>
  <si>
    <t>Meloxikam</t>
  </si>
  <si>
    <t>112562</t>
  </si>
  <si>
    <t>RECOXA 15</t>
  </si>
  <si>
    <t>POR TBL NOB 60X15MG</t>
  </si>
  <si>
    <t>Mometason</t>
  </si>
  <si>
    <t>16457</t>
  </si>
  <si>
    <t>NASONEX</t>
  </si>
  <si>
    <t>NAS SPR SUS 140X50RG</t>
  </si>
  <si>
    <t>Organo-heparinoid</t>
  </si>
  <si>
    <t>3575</t>
  </si>
  <si>
    <t>HEPAROID LÉČIVA</t>
  </si>
  <si>
    <t>Perindopril</t>
  </si>
  <si>
    <t>85159</t>
  </si>
  <si>
    <t>PRENESSA 4 MG</t>
  </si>
  <si>
    <t>POR TBL NOB 90X4MG</t>
  </si>
  <si>
    <t>Rosuvastatin</t>
  </si>
  <si>
    <t>159106</t>
  </si>
  <si>
    <t>APO-ROSUVASTATIN 10 MG</t>
  </si>
  <si>
    <t>POR TBL FLM 28X10MG</t>
  </si>
  <si>
    <t>Sodná sůl metamizolu</t>
  </si>
  <si>
    <t>55823</t>
  </si>
  <si>
    <t>NOVALGIN TABLETY</t>
  </si>
  <si>
    <t>POR TBL FLM 20X500MG</t>
  </si>
  <si>
    <t>Sulfamethoxazol a trimethoprim</t>
  </si>
  <si>
    <t>3377</t>
  </si>
  <si>
    <t>POR TBL NOB 20X480MG</t>
  </si>
  <si>
    <t>Theofylin</t>
  </si>
  <si>
    <t>48232</t>
  </si>
  <si>
    <t>THEOPLUS 300</t>
  </si>
  <si>
    <t>POR TBL PRO 30X300MG</t>
  </si>
  <si>
    <t>Tolperison</t>
  </si>
  <si>
    <t>57525</t>
  </si>
  <si>
    <t>MYDOCALM 150 MG</t>
  </si>
  <si>
    <t>Tramadol</t>
  </si>
  <si>
    <t>112003</t>
  </si>
  <si>
    <t>TRAMADOL RETARD ACTAVIS 100 MG</t>
  </si>
  <si>
    <t>POR TBL PRO 20X100MG</t>
  </si>
  <si>
    <t>Tramadol, kombinace</t>
  </si>
  <si>
    <t>179333</t>
  </si>
  <si>
    <t>DORETA 75 MG/650 MG</t>
  </si>
  <si>
    <t>Zolpidem</t>
  </si>
  <si>
    <t>16286</t>
  </si>
  <si>
    <t>STILNOX</t>
  </si>
  <si>
    <t>93054</t>
  </si>
  <si>
    <t>ORTÉZA KOLENNÍ DLOUHÁ S NASTAVITELNÝM KLOUBEM 4039</t>
  </si>
  <si>
    <t>NASTAVITELNÝ KLOUB, DÉLKA 45, 55, 67 CM, PEVNÁ FIXACE, UNIVERZ. VELIKOST, MODRÁ</t>
  </si>
  <si>
    <t>93108</t>
  </si>
  <si>
    <t>ORTÉZA ZÁPĚSTÍ LIGAFLEX CLASSIC 2435 P/L</t>
  </si>
  <si>
    <t>PEVNÁ ORTÉZA, ODSTRANITELNÉ DLAHY PROSTUPNÉ RTG</t>
  </si>
  <si>
    <t>Diosmin, kombinace</t>
  </si>
  <si>
    <t>169278</t>
  </si>
  <si>
    <t>Escitalopram</t>
  </si>
  <si>
    <t>Gabapentin</t>
  </si>
  <si>
    <t>84400</t>
  </si>
  <si>
    <t>POR CPS DUR 100X300MG</t>
  </si>
  <si>
    <t>78556</t>
  </si>
  <si>
    <t>LÍMEC POLYSTYRENOVÝ</t>
  </si>
  <si>
    <t>78575</t>
  </si>
  <si>
    <t>ORTÉZA PÁTEŘE - TYP JEWETT KORZET</t>
  </si>
  <si>
    <t>STAVEBNICE</t>
  </si>
  <si>
    <t>Ciprofloxacin</t>
  </si>
  <si>
    <t>Gestoden a ethinylestradiol</t>
  </si>
  <si>
    <t>97557</t>
  </si>
  <si>
    <t>LINDYNETTE 20</t>
  </si>
  <si>
    <t>POR TBL OBD 3X21</t>
  </si>
  <si>
    <t>Všeobecná ambulance</t>
  </si>
  <si>
    <t>Amb.-léčba bolest.stavů při neurochirurg</t>
  </si>
  <si>
    <t>Přehled plnění PL - Preskripce léčivých přípravků dle objemu Kč mimo PL</t>
  </si>
  <si>
    <t>M01AC06 - Meloxikam</t>
  </si>
  <si>
    <t>N02CC01 - Sumatriptan</t>
  </si>
  <si>
    <t>N02CC01</t>
  </si>
  <si>
    <t>M01AC06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</si>
  <si>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</si>
  <si>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</si>
  <si>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</si>
  <si>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</si>
  <si>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</si>
  <si>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</si>
  <si>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</si>
  <si>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</si>
  <si>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50115006</t>
  </si>
  <si>
    <t>508 SZM DBS (112 02 006)</t>
  </si>
  <si>
    <t>50115090</t>
  </si>
  <si>
    <t>509 SZM zubolékařský (112 02 110)</t>
  </si>
  <si>
    <t>50115070</t>
  </si>
  <si>
    <t>513 SZM katetry, stenty, porty (112 02 101)</t>
  </si>
  <si>
    <t>50115001</t>
  </si>
  <si>
    <t>517 SZM kardiostimulátory (112 02 001)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</si>
  <si>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</si>
  <si>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</si>
  <si>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</si>
  <si>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</si>
  <si>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</si>
  <si>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</si>
  <si>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</si>
  <si>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</si>
  <si>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50115005</t>
  </si>
  <si>
    <t>511 SZM neurostimulace (112 02 005)</t>
  </si>
  <si>
    <t>50115020</t>
  </si>
  <si>
    <t>Lékárna - SZM diagnostika</t>
  </si>
  <si>
    <t>ZA007</t>
  </si>
  <si>
    <t>Obinadlo pruban č.  9 427309</t>
  </si>
  <si>
    <t>ZA423</t>
  </si>
  <si>
    <t>Obinadlo elastické idealtex 12 cm x 5 m 931063</t>
  </si>
  <si>
    <t>ZA446</t>
  </si>
  <si>
    <t>Vata buničitá přířezy 20 x 30 cm 1230200129</t>
  </si>
  <si>
    <t>ZA459</t>
  </si>
  <si>
    <t>Kompresa AB 10 x 20 cm / 1 ks sterilní 1230114021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</si>
  <si>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</si>
  <si>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</si>
  <si>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</si>
  <si>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</si>
  <si>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</si>
  <si>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20 x 20 cm sterilní stáčený  / 5 ks 28003</t>
  </si>
  <si>
    <t>ZB084</t>
  </si>
  <si>
    <t>Náplast transpore 2,5   x 9,14 1527-1</t>
  </si>
  <si>
    <t>ZC100</t>
  </si>
  <si>
    <t>Vata buničitá dělená 2 role / 500 ks 40 x 50 mm 1230200310</t>
  </si>
  <si>
    <t>ZC845</t>
  </si>
  <si>
    <t>Kompresa NT 10 x 20 cm / 5 ks sterilní 26621</t>
  </si>
  <si>
    <t>ZE090</t>
  </si>
  <si>
    <t>Krytí sterilní VECA-C bal. á 50 ks BED:392020</t>
  </si>
  <si>
    <t>ZH012</t>
  </si>
  <si>
    <t>Náplast micropore 2,50 cm x 9,15 m 7600-1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</si>
  <si>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</si>
  <si>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</si>
  <si>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</si>
  <si>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</si>
  <si>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</si>
  <si>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</si>
  <si>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ZA629</t>
  </si>
  <si>
    <t>Tampon 19 x 20 cm / 5 ks sterilní stáčený 442</t>
  </si>
  <si>
    <t>ZA730</t>
  </si>
  <si>
    <t>Mandren zelený 4219120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</si>
  <si>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</si>
  <si>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</si>
  <si>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</si>
  <si>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</si>
  <si>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</si>
  <si>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</si>
  <si>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</si>
  <si>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</si>
  <si>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</si>
  <si>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</si>
  <si>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ZA883</t>
  </si>
  <si>
    <t>Rourka rektální CH18, délka 40 cm 19-18.100</t>
  </si>
  <si>
    <t>ZA965</t>
  </si>
  <si>
    <t>Stříkačka inzulínová omnican 1 ml 100j bal. á 100 ks 9151141S</t>
  </si>
  <si>
    <t>ZB173</t>
  </si>
  <si>
    <t>Maska kyslíková dospělá s hadičkou H-103013</t>
  </si>
  <si>
    <t>ZB249</t>
  </si>
  <si>
    <t>Sáček močový 2000 ml s kříž.výpustí, sterilní A-TNU201601</t>
  </si>
  <si>
    <t>ZB756</t>
  </si>
  <si>
    <t>Zkumavka 3 ml K3 edta fialová 454086</t>
  </si>
  <si>
    <t>ZB757</t>
  </si>
  <si>
    <t>Zkumavka 6 ml K3 edta fialová 456036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</si>
  <si>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</si>
  <si>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</si>
  <si>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</si>
  <si>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</si>
  <si>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</si>
  <si>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</si>
  <si>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ZB893</t>
  </si>
  <si>
    <t>Stříkačka inzulinová omnican 0,5 ml 100j 9151125S</t>
  </si>
  <si>
    <t>ZC498</t>
  </si>
  <si>
    <t>Držák močových sáčků UH 800800100</t>
  </si>
  <si>
    <t>ZC769</t>
  </si>
  <si>
    <t>Hadička spojovací HS 1,8 x 450LL 606301</t>
  </si>
  <si>
    <t>ZD808</t>
  </si>
  <si>
    <t>Kanyla vasofix 22G modrá safety 4269098S-01</t>
  </si>
  <si>
    <t>ZF159</t>
  </si>
  <si>
    <t>Nádoba na kontam.odpad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</si>
  <si>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</si>
  <si>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</si>
  <si>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</si>
  <si>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</si>
  <si>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</si>
  <si>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</si>
  <si>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</si>
  <si>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</si>
  <si>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ZJ569</t>
  </si>
  <si>
    <t>Proužky Accu-Check senzor komfort Pro Control á 50 ks</t>
  </si>
  <si>
    <t>ZK799</t>
  </si>
  <si>
    <t>Zátka combi červená 4495101</t>
  </si>
  <si>
    <t>ZL105</t>
  </si>
  <si>
    <t>Nástavec pro odběr moče ke zkumavce vacuete 331980450251</t>
  </si>
  <si>
    <t>ZA731</t>
  </si>
  <si>
    <t>Mandren růžový 4219104</t>
  </si>
  <si>
    <t>ZB268</t>
  </si>
  <si>
    <t>Stojan sedimentační 836 072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</si>
  <si>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</si>
  <si>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</si>
  <si>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</si>
  <si>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</si>
  <si>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</si>
  <si>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</si>
  <si>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</si>
  <si>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</si>
  <si>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</si>
  <si>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</si>
  <si>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ZD370</t>
  </si>
  <si>
    <t>Rukavice nitril promedica bez p.M á 100 ks 98897</t>
  </si>
  <si>
    <t>ZL073</t>
  </si>
  <si>
    <t>Rukavice operační gammex bez pudru PF EnLite vel. 7,5 353385</t>
  </si>
  <si>
    <t>ZL074</t>
  </si>
  <si>
    <t>Rukavice operační gammex bez pudru PF EnLite vel. 8,0 353386</t>
  </si>
  <si>
    <t>ZL131</t>
  </si>
  <si>
    <t>Rukavice nitril promedica bez p.L á 100 ks 98898</t>
  </si>
  <si>
    <t>ZA425</t>
  </si>
  <si>
    <t>Obinadlo hydrofilní 10 cm x   5 m 13007</t>
  </si>
  <si>
    <t>ZA451</t>
  </si>
  <si>
    <t>Náplast omniplast 5 cm x 9,2 m 900429</t>
  </si>
  <si>
    <t>ZA557</t>
  </si>
  <si>
    <t>Kompresa gáza 10 x 20 cm / 5 ks ster.26013</t>
  </si>
  <si>
    <t>ZA576</t>
  </si>
  <si>
    <t>Mediset pro močovou katetriz. á 20 ks 455271</t>
  </si>
  <si>
    <t>ZA580</t>
  </si>
  <si>
    <t xml:space="preserve">Podkolenky cambren C  K2 střední 997395/2 </t>
  </si>
  <si>
    <t>ZA643</t>
  </si>
  <si>
    <t>Kompresa vliwasoft 10 x 20 nesterilní á 100 ks 12070</t>
  </si>
  <si>
    <t>ZD634</t>
  </si>
  <si>
    <t>Krytí mepilex border sacrum 23 x 23 cm bal. á 5 ks 282400-01</t>
  </si>
  <si>
    <t>ZD668</t>
  </si>
  <si>
    <t>Kompresa gáza 10 x 10 cm / 5 ks sterilní bal. á 650 ks 1325019275</t>
  </si>
  <si>
    <t>ZE748</t>
  </si>
  <si>
    <t>Krytí melgisorb Ag 10 x 10 cm bal. á 10 ks 256100-00</t>
  </si>
  <si>
    <t>ZI558</t>
  </si>
  <si>
    <t>Náplast curapor   7 x   5 cm 22 120 ( náhrada za cosmopor )</t>
  </si>
  <si>
    <t>ZA442</t>
  </si>
  <si>
    <t>Steh náplasťový Steri-strip 6 x 75 mm bal. á 50 ks R1541</t>
  </si>
  <si>
    <t>ZA471</t>
  </si>
  <si>
    <t>Náplast curaplast poinjekční bal. á 250 ks 30625</t>
  </si>
  <si>
    <t>ZA526</t>
  </si>
  <si>
    <t>Krytí sorbalgon 10 x 10 cm bal. á 10 ks 999595</t>
  </si>
  <si>
    <t>ZA630</t>
  </si>
  <si>
    <t>Tampon  9 x 9 cm / 5 ks sterilní stáčený karton á 500 ks 1230110421</t>
  </si>
  <si>
    <t>ZA707</t>
  </si>
  <si>
    <t>Katetr močový foley CH12 bal. á 12 ks 1125-02</t>
  </si>
  <si>
    <t>ZA727</t>
  </si>
  <si>
    <t>Kontejner 30 ml sterilní 331690251750</t>
  </si>
  <si>
    <t>ZA738</t>
  </si>
  <si>
    <t>Filtr mini spike zelený 4550242</t>
  </si>
  <si>
    <t>ZB006</t>
  </si>
  <si>
    <t>Teploměr digitální thermoval basic 9250391</t>
  </si>
  <si>
    <t>ZB724</t>
  </si>
  <si>
    <t>Kapilára sedimentační kalibrovaná 727111</t>
  </si>
  <si>
    <t>ZB754</t>
  </si>
  <si>
    <t>Zkumavka černá 2 ml 454073</t>
  </si>
  <si>
    <t>ZB774</t>
  </si>
  <si>
    <t>Zkumavka červená 5 ml gel 456071</t>
  </si>
  <si>
    <t>ZB775</t>
  </si>
  <si>
    <t>Zkumavka koagulace 4 ml modrá 454328</t>
  </si>
  <si>
    <t>ZB844</t>
  </si>
  <si>
    <t>Esmarch 6 x 125 KVS 06125</t>
  </si>
  <si>
    <t>ZC906</t>
  </si>
  <si>
    <t>Škrtidlo se sponou KVS25500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</si>
  <si>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</si>
  <si>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</si>
  <si>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</si>
  <si>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</si>
  <si>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</si>
  <si>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kontam.odpad 2 l 15-0003</t>
  </si>
  <si>
    <t>ZH491</t>
  </si>
  <si>
    <t>Stříkačka 50 - 60 ml LL MRG00711</t>
  </si>
  <si>
    <t>ZI179</t>
  </si>
  <si>
    <t>Zkumavka s mediem+ flovakovaný tampon eSwab růžový 490CE.A</t>
  </si>
  <si>
    <t>ZI182</t>
  </si>
  <si>
    <t>Zkumavka + aplikátor s chem.stabilizátorem UriSwab žlutá 802CE.A</t>
  </si>
  <si>
    <t>ZB057</t>
  </si>
  <si>
    <t>Katetr močový bez balónku tiemann, délka 40 cm CH12 14-12.200</t>
  </si>
  <si>
    <t>ZE850</t>
  </si>
  <si>
    <t>Nůžky oční rovné iris TK-AK 434-11</t>
  </si>
  <si>
    <t>ZB889</t>
  </si>
  <si>
    <t>Filtr injekční kapalinový 0,2ul RowePhil 25, plocha 4 cm2  A-6328</t>
  </si>
  <si>
    <t>ZB352</t>
  </si>
  <si>
    <t>Jehla spinocan G19 88 mm sloní kost 4501195</t>
  </si>
  <si>
    <t>ZL072</t>
  </si>
  <si>
    <t>Rukavice operační gammex bez pudru PF EnLite vel. 7,0 353383</t>
  </si>
  <si>
    <t>396404</t>
  </si>
  <si>
    <t>-Zinek práškový k likvidaci rtuti 25g</t>
  </si>
  <si>
    <t>ZA464</t>
  </si>
  <si>
    <t>Kompresa NT 10 x 10 cm / 2 ks sterilní 26520</t>
  </si>
  <si>
    <t>ZA544</t>
  </si>
  <si>
    <t>Krytí inadine nepřilnavé 5,0 x 5,0 cm 1/10 SYS01481EE</t>
  </si>
  <si>
    <t>ZA008</t>
  </si>
  <si>
    <t>Obinadlo pruban č.10 427310</t>
  </si>
  <si>
    <t>ZA418</t>
  </si>
  <si>
    <t>Náplast metaline 8 x 9 cm 23094</t>
  </si>
  <si>
    <t>ZA424</t>
  </si>
  <si>
    <t>Obinadlo elastické idealtex 14 cm x 5 m 931064</t>
  </si>
  <si>
    <t>ZA439</t>
  </si>
  <si>
    <t>Obinadlo pruban č.  6 427306</t>
  </si>
  <si>
    <t>ZA444</t>
  </si>
  <si>
    <t>Tampon 20 x 19 cm nesterilní stáčený 1320300404</t>
  </si>
  <si>
    <t>ZA476</t>
  </si>
  <si>
    <t>Krytí mepilex border lite 10 x 10 cm bal. á 5 ks 281300-00</t>
  </si>
  <si>
    <t>ZA537</t>
  </si>
  <si>
    <t>Krytí mepilex heel 13 x 20 cm bal. á 5 ks 288100-01</t>
  </si>
  <si>
    <t>ZA571</t>
  </si>
  <si>
    <t>Mediset pro anestezii 4706312</t>
  </si>
  <si>
    <t>ZA617</t>
  </si>
  <si>
    <t>Tampon TC-OC k ošetření dutiny ústní á 250 ks 12240</t>
  </si>
  <si>
    <t>ZA656</t>
  </si>
  <si>
    <t>Tampon NT 20 x 20 cm nesterilní 05500</t>
  </si>
  <si>
    <t>ZD102</t>
  </si>
  <si>
    <t>Náplast cosmos strip 6 cm x 2 cm  (náhrada za náplast curity) 5302951</t>
  </si>
  <si>
    <t>ZD104</t>
  </si>
  <si>
    <t>Náplast omniplast 10,0 cm x 10,0 m 900535</t>
  </si>
  <si>
    <t>ZD599</t>
  </si>
  <si>
    <t>Krytí atrauman 7,5 x 10 cm bal. á 10 ks 499513</t>
  </si>
  <si>
    <t>ZD633</t>
  </si>
  <si>
    <t>Krytí mepilex border sacrum 18 x 18 cm bal. á 5 ks 282000-01</t>
  </si>
  <si>
    <t>ZF076</t>
  </si>
  <si>
    <t>Tampon 19 x 20 cm / 3 ks sterilní stáčený 0444</t>
  </si>
  <si>
    <t>ZI973</t>
  </si>
  <si>
    <t>Pěna malá  V.A.C M6275051</t>
  </si>
  <si>
    <t>ZA611</t>
  </si>
  <si>
    <t>Tampon 19 x 20 cm / 30 ks sterilní stáčený 0432</t>
  </si>
  <si>
    <t>ZD746</t>
  </si>
  <si>
    <t>Krytí atrauman Ag 10 x 10 cm bal. á 3 ks 499572</t>
  </si>
  <si>
    <t>ZF716</t>
  </si>
  <si>
    <t>Obinadlo fixační peha-haft 6cm á 20m 9324471</t>
  </si>
  <si>
    <t>ZK646</t>
  </si>
  <si>
    <t>Náplast tegaderm CHG 8,5 x 11,5 cm na CŽK-antibakt. bal. á 25 ks 1657R</t>
  </si>
  <si>
    <t>ZA170</t>
  </si>
  <si>
    <t>Pásek k TS kanyle pěnový 520000</t>
  </si>
  <si>
    <t>ZA687</t>
  </si>
  <si>
    <t>Sáček močový curity s hod.diurézou 200 ml 6502</t>
  </si>
  <si>
    <t>ZA688</t>
  </si>
  <si>
    <t>Sáček močový curity s hod.diurézou 400 ml 8150</t>
  </si>
  <si>
    <t>ZA737</t>
  </si>
  <si>
    <t>Filtr mini spike modrý 4550234</t>
  </si>
  <si>
    <t>ZA749</t>
  </si>
  <si>
    <t>Stříkačka omnifix 50 ml 4617509F</t>
  </si>
  <si>
    <t>ZA812</t>
  </si>
  <si>
    <t>Uzávěr do katetrů 4435001</t>
  </si>
  <si>
    <t>ZA858</t>
  </si>
  <si>
    <t>Souprava infuzní dosifix 4037014</t>
  </si>
  <si>
    <t>ZA897</t>
  </si>
  <si>
    <t>Nůž na stehy krátký sterilní bal. á 100 ks 11.000.00.010</t>
  </si>
  <si>
    <t>ZB041</t>
  </si>
  <si>
    <t>Systém hrudní drenáže atrium 1cestný 3600 - 100</t>
  </si>
  <si>
    <t>ZB103</t>
  </si>
  <si>
    <t>Láhev k odsávačce flovac 2l hadice 1,8 m 000-036-021</t>
  </si>
  <si>
    <t>ZB295</t>
  </si>
  <si>
    <t>Filtr iso-gard bal. á 20 ks 28012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</si>
  <si>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</si>
  <si>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</si>
  <si>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</si>
  <si>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</si>
  <si>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</si>
  <si>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</si>
  <si>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ZB449</t>
  </si>
  <si>
    <t>Kanyla ET 7,0 s manžetou 9570E cen.nab. CZ130043</t>
  </si>
  <si>
    <t>ZB543</t>
  </si>
  <si>
    <t>Souprava odběrová tracheální G05206</t>
  </si>
  <si>
    <t>ZB582</t>
  </si>
  <si>
    <t>Rampa 5 kohouty discofix proset - 5 x konektor 4085450SF</t>
  </si>
  <si>
    <t>ZB736</t>
  </si>
  <si>
    <t>Stříkačka janett 100 ml + L adaptér á 50 ks 2022C30</t>
  </si>
  <si>
    <t>ZB759</t>
  </si>
  <si>
    <t>Zkumavka červená 8 ml gel 455071</t>
  </si>
  <si>
    <t>ZB762</t>
  </si>
  <si>
    <t>Zkumavka červená 6 ml 456092</t>
  </si>
  <si>
    <t>ZB772</t>
  </si>
  <si>
    <t>Přechodka adaptér luer 450070</t>
  </si>
  <si>
    <t>ZB801</t>
  </si>
  <si>
    <t>Transofix krátký trn á 50 ks 4090500</t>
  </si>
  <si>
    <t>ZB815</t>
  </si>
  <si>
    <t>Stříkačka k perfusoru černá s jehlou 50 ml 8728828F</t>
  </si>
  <si>
    <t>ZB940</t>
  </si>
  <si>
    <t>Manžeta pro dospělé k monit. Datex 25-40 cm KVS M2 5ZOM C12,13</t>
  </si>
  <si>
    <t>ZB948</t>
  </si>
  <si>
    <t>Mikronebulizér MicroMist bal. á 50 ks 41891</t>
  </si>
  <si>
    <t>ZC059</t>
  </si>
  <si>
    <t>Láhev redon drenofast 400 ml-kompletní bal. á 40 ks 28 400</t>
  </si>
  <si>
    <t>ZC177</t>
  </si>
  <si>
    <t>Systém odsávací uzavřený TC CH14 wet pack 54 cm / 72 h 2276-5</t>
  </si>
  <si>
    <t>ZC262</t>
  </si>
  <si>
    <t>Převodník tlakový PX2X2 bal. á 10 ks T001741A</t>
  </si>
  <si>
    <t>ZC366</t>
  </si>
  <si>
    <t>Převodník tlakový PX260 á 20 ks T100209A</t>
  </si>
  <si>
    <t>ZC648</t>
  </si>
  <si>
    <t>Elektroda EKG s gelem ovál 51 x 33 mm pro dospělé H-108006</t>
  </si>
  <si>
    <t>ZC698</t>
  </si>
  <si>
    <t>Maska kyslík.+ hadička pro dosp.1105000</t>
  </si>
  <si>
    <t>ZC863</t>
  </si>
  <si>
    <t>Hadička spojovací HS 1,8 x 1800LL 606304</t>
  </si>
  <si>
    <t>ZD223</t>
  </si>
  <si>
    <t>Čidlo průtoku vzduchu-flow senzor 281637(279331)</t>
  </si>
  <si>
    <t>ZD403</t>
  </si>
  <si>
    <t>Hadice odsávací 2 kohouty 8/10, délka 270 cm Softub TA 8271</t>
  </si>
  <si>
    <t>ZD455</t>
  </si>
  <si>
    <t>Filtr pro dospělé s portem 038-41-365</t>
  </si>
  <si>
    <t>ZD457</t>
  </si>
  <si>
    <t>Okruh anesteziologický 1,6 m hadice 0,8 m, vak 2 l 038-01-110</t>
  </si>
  <si>
    <t>ZD458</t>
  </si>
  <si>
    <t>Spojka vrapovaná roztaž.rovná 15F 038-61-311</t>
  </si>
  <si>
    <t>ZD462</t>
  </si>
  <si>
    <t>Nos umělý termotrach 038-41-250</t>
  </si>
  <si>
    <t>ZD499</t>
  </si>
  <si>
    <t>Manžeta pro dospělé 14 x 50 cm KVS M2 5ZOM C13</t>
  </si>
  <si>
    <t>ZD725</t>
  </si>
  <si>
    <t>Maska aerosolová pro dospělé 032-10-007</t>
  </si>
  <si>
    <t>ZH817</t>
  </si>
  <si>
    <t>Katetr močový foley CH18 180605-000180</t>
  </si>
  <si>
    <t>ZI436</t>
  </si>
  <si>
    <t>Brýle kyslíkové SOFT H-103106</t>
  </si>
  <si>
    <t>ZJ109</t>
  </si>
  <si>
    <t>Vzduchovod ústní guedel / 60 mm bal. á 10 ks 311060</t>
  </si>
  <si>
    <t>ZJ117</t>
  </si>
  <si>
    <t>Adaptér jednorázový k senzoru  CO2 á 20 ks 415036-001</t>
  </si>
  <si>
    <t>ZJ312</t>
  </si>
  <si>
    <t>Sonda žaludeční CH16 1200mm s RTG linkou 412016</t>
  </si>
  <si>
    <t>ZJ659</t>
  </si>
  <si>
    <t>Kohout trojcestný s bezjehlovým konektorem Discofix C bal. á 100 ks</t>
  </si>
  <si>
    <t>ZJ695</t>
  </si>
  <si>
    <t>Sonda žaludeční CH14 1200mm s RTG linkou 412014</t>
  </si>
  <si>
    <t>ZK179</t>
  </si>
  <si>
    <t>Sonda žaludeční CH12 1200mm s RTG linkou bal. á 10 ks 412012</t>
  </si>
  <si>
    <t>ZK445</t>
  </si>
  <si>
    <t>Rampa 3 kohouty discofix proset - 3 x konektor 4085434SF</t>
  </si>
  <si>
    <t>ZK798</t>
  </si>
  <si>
    <t xml:space="preserve">Zátka combi modrá 4495152 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</si>
  <si>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</si>
  <si>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</si>
  <si>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</si>
  <si>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</si>
  <si>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</si>
  <si>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</si>
  <si>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ZL525</t>
  </si>
  <si>
    <t>Snímač somasensor pro INVOS cerebrální oxymetrii pro dospělé bal. á 10</t>
  </si>
  <si>
    <t>ZA652</t>
  </si>
  <si>
    <t>Tunelizátor k ICP čidlu á 5 ks 090506-002</t>
  </si>
  <si>
    <t>ZB310</t>
  </si>
  <si>
    <t>Kanyla ET 8.0 mm s manž. bal. á 20 ks 100/199/080</t>
  </si>
  <si>
    <t>ZB802</t>
  </si>
  <si>
    <t>Čidlo  ICP neurovent-PTO5F multiparametrové 95008</t>
  </si>
  <si>
    <t>ZB816</t>
  </si>
  <si>
    <t>Hadička spojovací-perfusor černá 150 cm á 100 ks 8722919</t>
  </si>
  <si>
    <t>ZC297</t>
  </si>
  <si>
    <t>Manžeta 2-had.ovin. 17 x 60 cm KVS M2K 60</t>
  </si>
  <si>
    <t>ZC904</t>
  </si>
  <si>
    <t>Systém odsávací uzavřený TC CH12 wet pack 54 cm / 72 h 227166-4</t>
  </si>
  <si>
    <t>ZD181</t>
  </si>
  <si>
    <t>Kanyla TS SUM:39-8015</t>
  </si>
  <si>
    <t>ZD454</t>
  </si>
  <si>
    <t>Filtr pro dospělé s HME a portem 038-41-355</t>
  </si>
  <si>
    <t>ZE957</t>
  </si>
  <si>
    <t>ZF295</t>
  </si>
  <si>
    <t>Okruh anesteziologický 1,6 m s nízkou poddajností 038-01-130</t>
  </si>
  <si>
    <t>ZF514</t>
  </si>
  <si>
    <t>Kolénko-konektor dvojitě otočné s ods. portem 010-645</t>
  </si>
  <si>
    <t>ZI239</t>
  </si>
  <si>
    <t>Čidlo saturační na čelo oxi-max á 24 ks MAXFAST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</si>
  <si>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</si>
  <si>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</si>
  <si>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</si>
  <si>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</si>
  <si>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</si>
  <si>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</si>
  <si>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ZJ108</t>
  </si>
  <si>
    <t>Vzduchovod ústní guedel / 50 mm bal. á 10 ks 311050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</si>
  <si>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</si>
  <si>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</si>
  <si>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</si>
  <si>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</si>
  <si>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</si>
  <si>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</si>
  <si>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ZJ114</t>
  </si>
  <si>
    <t>Vzduchovod ústní guedel / 110 mm bal. á 10 ks 311110</t>
  </si>
  <si>
    <t>ZJ264</t>
  </si>
  <si>
    <t>Manžeta NIBP dvouhadičková 33-47 cm dospělá velká Y0009B</t>
  </si>
  <si>
    <t>ZJ270</t>
  </si>
  <si>
    <t>Manžeta NIBP dvouhadičková 20,5-28,5 cm dospělá malá U1885ND</t>
  </si>
  <si>
    <t>ZK735</t>
  </si>
  <si>
    <t>Konektor bezjehlový caresite bal. á 200 ks 415122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</si>
  <si>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</si>
  <si>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</si>
  <si>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</si>
  <si>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</si>
  <si>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</si>
  <si>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22701356-5</t>
  </si>
  <si>
    <t>ZC632</t>
  </si>
  <si>
    <t>Systém odsávací uzavřený TC CH12 wet pack 30,5 cm / 72 h 2271356-4</t>
  </si>
  <si>
    <t>ZD182</t>
  </si>
  <si>
    <t>Kanyla TS SUM:39-8515</t>
  </si>
  <si>
    <t>ZE366</t>
  </si>
  <si>
    <t>Cévka odsávací 14CH SC371014</t>
  </si>
  <si>
    <t>ZJ111</t>
  </si>
  <si>
    <t>Vzduchovod ústní guedel / 80 mm bal. á 10 ks 311080</t>
  </si>
  <si>
    <t>ZL688</t>
  </si>
  <si>
    <t>Proužky Accu-Check Inform IIStrip 50 EU1 á 50 ks 05942861</t>
  </si>
  <si>
    <t>ZL689</t>
  </si>
  <si>
    <t>Roztok Accu-Check Performa Int´l Controls 1+2 level 04861736</t>
  </si>
  <si>
    <t>ZI167</t>
  </si>
  <si>
    <t>Zkumavka EmptyTube bílá PFPM913S</t>
  </si>
  <si>
    <t>ZE039</t>
  </si>
  <si>
    <t>Dlaha splint-fix 16 bal. á 5 ks NKS:60-23</t>
  </si>
  <si>
    <t>ZF427</t>
  </si>
  <si>
    <t>Dlaha splint-fix bal. á 2 ks NKS:60-11</t>
  </si>
  <si>
    <t>ZB818</t>
  </si>
  <si>
    <t>Katetr CVC 3 lumen certofix protect trio 4163214P-S1+set rouškování pro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</si>
  <si>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</si>
  <si>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</si>
  <si>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</si>
  <si>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</si>
  <si>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</si>
  <si>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</si>
  <si>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ZE265</t>
  </si>
  <si>
    <t>Katetr CVC 3 lumen certofix protect trio V715 15 cm bal. á 10 ks 4162153P</t>
  </si>
  <si>
    <t>ZB209</t>
  </si>
  <si>
    <t>Set transfúzní BLLP pro přetlakovou transfuzi bez vzdušného filtru</t>
  </si>
  <si>
    <t>ZD834</t>
  </si>
  <si>
    <t>Set infuzní intrafix 4063006 bal. á 100ks</t>
  </si>
  <si>
    <t>ZA832</t>
  </si>
  <si>
    <t>Jehla injekční 0,9 x   40 mm žlutá 4657519</t>
  </si>
  <si>
    <t>ZL071</t>
  </si>
  <si>
    <t>Rukavice operační gammex bez pudru PF EnLite vel. 6,5 353383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</si>
  <si>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</si>
  <si>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</si>
  <si>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</si>
  <si>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</si>
  <si>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</si>
  <si>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</si>
  <si>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</si>
  <si>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</si>
  <si>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ZA325</t>
  </si>
  <si>
    <t>Krytí hypro-sorb R 65 x 55 mm 002</t>
  </si>
  <si>
    <t>ZA331</t>
  </si>
  <si>
    <t>Obinadlo fixa crep 10 cm x 4 m 1323100104</t>
  </si>
  <si>
    <t>ZA416</t>
  </si>
  <si>
    <t>Krytí mastný tyl grassolind neutral 10 x 10 cm bal. á 10 ks 4993147</t>
  </si>
  <si>
    <t>ZA502</t>
  </si>
  <si>
    <t>Tampon stáčený 30 x 60 nesterilní 1320300406</t>
  </si>
  <si>
    <t>ZA539</t>
  </si>
  <si>
    <t>Kompresa NT 10 x 10 cm nesterilní 06103</t>
  </si>
  <si>
    <t>ZA540</t>
  </si>
  <si>
    <t>Náplast omnifix E 15 cm x 10 m 900651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</si>
  <si>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</si>
  <si>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</si>
  <si>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</si>
  <si>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</si>
  <si>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</si>
  <si>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</si>
  <si>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ZA641</t>
  </si>
  <si>
    <t>Tamponáda 6 vrstvá 2,5 cm x 0,2 m / 5 ks 0349</t>
  </si>
  <si>
    <t>ZB085</t>
  </si>
  <si>
    <t>Krytí surgicel standard 5 x 7,50 cm bal. á 12 ks 1903GB</t>
  </si>
  <si>
    <t>ZC857</t>
  </si>
  <si>
    <t>Krytí mastný tyl grassolind 10 x 20 cm 4993368</t>
  </si>
  <si>
    <t>ZD094</t>
  </si>
  <si>
    <t>Gáza skládaná sterilní 8 x 17 cm / 5 ks 12 vrstev karton á 1000 ks 37017</t>
  </si>
  <si>
    <t>ZD452</t>
  </si>
  <si>
    <t>Fólie incizní oper film 16 x 30 cm 31 067</t>
  </si>
  <si>
    <t>ZA431</t>
  </si>
  <si>
    <t>Obvaz sádrový safix plus 12 cm x 3 m 3327420</t>
  </si>
  <si>
    <t>KG781</t>
  </si>
  <si>
    <t>drát vodící tupý 286705220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</si>
  <si>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</si>
  <si>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</si>
  <si>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</si>
  <si>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</si>
  <si>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</si>
  <si>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</si>
  <si>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ZB058</t>
  </si>
  <si>
    <t>Tonometr digitální automatický KVS-LD7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</si>
  <si>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</si>
  <si>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</si>
  <si>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</si>
  <si>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</si>
  <si>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</si>
  <si>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</si>
  <si>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</si>
  <si>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</si>
  <si>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</si>
  <si>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</si>
  <si>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ZC752</t>
  </si>
  <si>
    <t>Čepelka skalpelová 15 BB515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</si>
  <si>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</si>
  <si>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</si>
  <si>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</si>
  <si>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</si>
  <si>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</si>
  <si>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077802300</t>
  </si>
  <si>
    <t>ZE877</t>
  </si>
  <si>
    <t>Fréza 7BA60</t>
  </si>
  <si>
    <t>ZF254</t>
  </si>
  <si>
    <t>Vrták diamantový 7BA20D</t>
  </si>
  <si>
    <t>ZF258</t>
  </si>
  <si>
    <t>Fréza 7BA50</t>
  </si>
  <si>
    <t>ZF269</t>
  </si>
  <si>
    <t>Vrták diamantový 7BA30D</t>
  </si>
  <si>
    <t>ZF271</t>
  </si>
  <si>
    <t>Vrták diamantový 7BA50D</t>
  </si>
  <si>
    <t>ZF272</t>
  </si>
  <si>
    <t>Fréza 7BA30</t>
  </si>
  <si>
    <t>ZF273</t>
  </si>
  <si>
    <t>Fréza 7BA40</t>
  </si>
  <si>
    <t>ZF274</t>
  </si>
  <si>
    <t>Vrták diamantový 7BA60D</t>
  </si>
  <si>
    <t>ZF285</t>
  </si>
  <si>
    <t>Kraniotom F2/8TA23S</t>
  </si>
  <si>
    <t>ZF309</t>
  </si>
  <si>
    <t>Fréza k opakovánému použití 7BA60</t>
  </si>
  <si>
    <t>ZH397</t>
  </si>
  <si>
    <t>Elektroda stimulační NIM 8225101</t>
  </si>
  <si>
    <t>ZH760</t>
  </si>
  <si>
    <t>Popisovač chirurgický - na kůži + sterilní pravítko  RQ-01</t>
  </si>
  <si>
    <t>ZH831</t>
  </si>
  <si>
    <t xml:space="preserve">Elektroda unipolární jednorázová MB-100 </t>
  </si>
  <si>
    <t>ZH925</t>
  </si>
  <si>
    <t>Hadice silikon 2 x 4 mm á 25 m 34.000.00.102</t>
  </si>
  <si>
    <t>ZI781</t>
  </si>
  <si>
    <t>Elektroda neutrální monopolární pro dospělé á 100 ks 2125</t>
  </si>
  <si>
    <t>ZK552</t>
  </si>
  <si>
    <t>Vrták codman disposable perforator 14 mm 26-1221</t>
  </si>
  <si>
    <t>ZL058</t>
  </si>
  <si>
    <t>Fréza 30 mm 9BA30</t>
  </si>
  <si>
    <t>ZL059</t>
  </si>
  <si>
    <t>Fréza 40 mm 9BA40</t>
  </si>
  <si>
    <t>ZL060</t>
  </si>
  <si>
    <t>Fréza 50 mm 9BA50</t>
  </si>
  <si>
    <t>ZL061</t>
  </si>
  <si>
    <t>Fréza 60 mm 9BA60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</si>
  <si>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</si>
  <si>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</si>
  <si>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</si>
  <si>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</si>
  <si>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</si>
  <si>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</si>
  <si>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</si>
  <si>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</si>
  <si>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ZL066</t>
  </si>
  <si>
    <t>Diamant hrubý 30 mm 9BA30DC</t>
  </si>
  <si>
    <t>ZL067</t>
  </si>
  <si>
    <t>Diamant hrubý 4 mm 9BA40DC</t>
  </si>
  <si>
    <t>ZL068</t>
  </si>
  <si>
    <t>Diamant hrubý 50 mm 9BA50DC</t>
  </si>
  <si>
    <t>ZL534</t>
  </si>
  <si>
    <t>Fréza k opakovánému použití 7BA30</t>
  </si>
  <si>
    <t>ZL535</t>
  </si>
  <si>
    <t>Fréza k opakovánému použití 7BA50</t>
  </si>
  <si>
    <t>ZA377</t>
  </si>
  <si>
    <t>Vak drenážní sběrný externí dočasný codman 82-1731</t>
  </si>
  <si>
    <t>ZA587</t>
  </si>
  <si>
    <t>Fréza k opakovanému použití 7BA40</t>
  </si>
  <si>
    <t>ZB303</t>
  </si>
  <si>
    <t>Spojka asymetrická 4 x 7 mm 120 420</t>
  </si>
  <si>
    <t>ZB430</t>
  </si>
  <si>
    <t>Sada jehel pro verboplastiku 8G s bočným otevřením bal. á 2 ks</t>
  </si>
  <si>
    <t>ZC433</t>
  </si>
  <si>
    <t>Vrták do vrtačky Midas 7BA40DC-MN</t>
  </si>
  <si>
    <t>ZC495</t>
  </si>
  <si>
    <t>Elektroda defibrilační quick combo á 10 ks 22550R</t>
  </si>
  <si>
    <t>ZC913</t>
  </si>
  <si>
    <t>Elektroda defibrilační pro děti 0-33/BS/ 0-15 kg quick combo 11996-000093</t>
  </si>
  <si>
    <t>ZD146</t>
  </si>
  <si>
    <t>Vak drenážní sběrný lumbální  EDM 27666</t>
  </si>
  <si>
    <t>ZE793</t>
  </si>
  <si>
    <t>Vrták midas 1,5 x 6 mm 8TD156</t>
  </si>
  <si>
    <t>ZE876</t>
  </si>
  <si>
    <t>Vrták do vrtačky Midas F2/8TA23S</t>
  </si>
  <si>
    <t>ZF270</t>
  </si>
  <si>
    <t>Vrták diamantový 7BA40D</t>
  </si>
  <si>
    <t>ZF307</t>
  </si>
  <si>
    <t>Vrták 8TD116</t>
  </si>
  <si>
    <t>ZF834</t>
  </si>
  <si>
    <t>Filtr do cusa excel C0005</t>
  </si>
  <si>
    <t>ZF910</t>
  </si>
  <si>
    <t>Elektroda nožíková unipolární GK110R</t>
  </si>
  <si>
    <t>ZG276</t>
  </si>
  <si>
    <t>Navigační kuličky á 5 x 12 ks 8801075</t>
  </si>
  <si>
    <t>ZH396</t>
  </si>
  <si>
    <t>Elektroda NIM á 5 ks 8227304</t>
  </si>
  <si>
    <t>ZH545</t>
  </si>
  <si>
    <t>Nástavec ke kraniotomu AF02</t>
  </si>
  <si>
    <t>ZH964</t>
  </si>
  <si>
    <t>Nástavec k vrtačce MIDAS rovný krátký kraniální 7 cm AS07</t>
  </si>
  <si>
    <t>ZI389</t>
  </si>
  <si>
    <t>Kanyla sací pr. 3,5 mm RU6424-22</t>
  </si>
  <si>
    <t>ZI496</t>
  </si>
  <si>
    <t xml:space="preserve">Elektroda QC pro dospělé 11996-000017 </t>
  </si>
  <si>
    <t>ZJ326</t>
  </si>
  <si>
    <t>Nástavec k vrtačce MIDAS rovný krátký kraniální 8 cm AS08</t>
  </si>
  <si>
    <t>ZJ329</t>
  </si>
  <si>
    <t>Vrták 10BA30D</t>
  </si>
  <si>
    <t>ZJ330</t>
  </si>
  <si>
    <t>Vrták 10BA50D</t>
  </si>
  <si>
    <t>ZJ682</t>
  </si>
  <si>
    <t>Klip titanový LigaClip Extra á 36ks LT200</t>
  </si>
  <si>
    <t>ZK062</t>
  </si>
  <si>
    <t>Nůžky jemné zahnuté naplocho HH 115 mm BC005R</t>
  </si>
  <si>
    <t>ZK183</t>
  </si>
  <si>
    <t>Násadka skalpelu č. 3l BB075R</t>
  </si>
  <si>
    <t>ZK491</t>
  </si>
  <si>
    <t>Freer 185 mm OL165R</t>
  </si>
  <si>
    <t>ZK842</t>
  </si>
  <si>
    <t>Kit k navigační resekci tumoru u dětí 9733607</t>
  </si>
  <si>
    <t>ZK940</t>
  </si>
  <si>
    <t>Vrták 10BA60D</t>
  </si>
  <si>
    <t>ZL055</t>
  </si>
  <si>
    <t>Mikronůžky yasargil 225 mm FD037R</t>
  </si>
  <si>
    <t>ZL056</t>
  </si>
  <si>
    <t>Mikronůžky yasargil 225 mm FD040R</t>
  </si>
  <si>
    <t>ZL193</t>
  </si>
  <si>
    <t>Nástavec k vrtačce MIDAS rovný 10 cm small bore AVS10</t>
  </si>
  <si>
    <t>ZL406</t>
  </si>
  <si>
    <t>Coalition Spacer 14 x 16 mm  7 mm 384,207</t>
  </si>
  <si>
    <t>ZL407</t>
  </si>
  <si>
    <t>Bone Screw, Variable, Self-Drilling 4,2 mm 16 mm 184,056</t>
  </si>
  <si>
    <t>ZL408</t>
  </si>
  <si>
    <t>Bone Screw, Variable, Self-Tapping, 3,6 mm 16 mm 184,116</t>
  </si>
  <si>
    <t>ZL409</t>
  </si>
  <si>
    <t>Hydroxyapatit tekutý s aplikátorem 1 CC 8470010</t>
  </si>
  <si>
    <t>ZL429</t>
  </si>
  <si>
    <t>Redukce bipolární pro kabely se 2 banánky 4mm typ valleylab RD/BF</t>
  </si>
  <si>
    <t>ZL430</t>
  </si>
  <si>
    <t>Redukce bipolární pro kabely se souosými RD/BF-2</t>
  </si>
  <si>
    <t>ZL465</t>
  </si>
  <si>
    <t>Svorkovnice pro mini klip - Yasargil 175mm FE548K</t>
  </si>
  <si>
    <t>ZL570</t>
  </si>
  <si>
    <t>Optika autoklavovatelná 2,7 mm 0° 180 mm výměnou PE184RE</t>
  </si>
  <si>
    <t>ZI211</t>
  </si>
  <si>
    <t>Klička koagulační GK114R</t>
  </si>
  <si>
    <t>ZK937</t>
  </si>
  <si>
    <t>Vrták 10BA40</t>
  </si>
  <si>
    <t>ZL807</t>
  </si>
  <si>
    <t>Kabel k jednorázovým neutrálním elektrodám CMS/E5</t>
  </si>
  <si>
    <t>ZL823</t>
  </si>
  <si>
    <t>Svorka SynFrame tmavě modrá 387.347</t>
  </si>
  <si>
    <t>KA081</t>
  </si>
  <si>
    <t>syncage stratec 495.307</t>
  </si>
  <si>
    <t>KA086</t>
  </si>
  <si>
    <t>granule chron stratec 710.025S</t>
  </si>
  <si>
    <t>KA274</t>
  </si>
  <si>
    <t>matka vnitřní 179702000</t>
  </si>
  <si>
    <t>KA343</t>
  </si>
  <si>
    <t>cespace b braun FJ136T</t>
  </si>
  <si>
    <t>KA344</t>
  </si>
  <si>
    <t>cespace b braun FJ137T</t>
  </si>
  <si>
    <t>KA345</t>
  </si>
  <si>
    <t>cespace b braun FJ144T</t>
  </si>
  <si>
    <t>KA346</t>
  </si>
  <si>
    <t>cespace b braun FJ145T</t>
  </si>
  <si>
    <t>KA347</t>
  </si>
  <si>
    <t>cespace b braun FJ146T</t>
  </si>
  <si>
    <t>KE453</t>
  </si>
  <si>
    <t>chronos strips 100 x 25 x 3 mm 07.801.101S</t>
  </si>
  <si>
    <t>KE792</t>
  </si>
  <si>
    <t>šroub vectra 04.613.714</t>
  </si>
  <si>
    <t>KE795</t>
  </si>
  <si>
    <t>šroub polyaxální 179712645</t>
  </si>
  <si>
    <t>KE819</t>
  </si>
  <si>
    <t>šroub vectra 04.613.718</t>
  </si>
  <si>
    <t>KE827</t>
  </si>
  <si>
    <t>šroub polyaxální 179712535</t>
  </si>
  <si>
    <t>KE828</t>
  </si>
  <si>
    <t>šroub polyaxální 179712540</t>
  </si>
  <si>
    <t>KE831</t>
  </si>
  <si>
    <t>šroub polyaxální 179712635</t>
  </si>
  <si>
    <t>KE832</t>
  </si>
  <si>
    <t>šroub polyaxální 179712640</t>
  </si>
  <si>
    <t>KE833</t>
  </si>
  <si>
    <t>šroub polyaxální 179712650</t>
  </si>
  <si>
    <t>KE834</t>
  </si>
  <si>
    <t>šroub polyaxální 179712655</t>
  </si>
  <si>
    <t>KE859</t>
  </si>
  <si>
    <t>dlaha vectra 04.613.022</t>
  </si>
  <si>
    <t>KE875</t>
  </si>
  <si>
    <t>šroub vectra 04.613.766</t>
  </si>
  <si>
    <t>KE996</t>
  </si>
  <si>
    <t>tyč předohnutá 45 mm 179772045</t>
  </si>
  <si>
    <t>KF065</t>
  </si>
  <si>
    <t>šroub trinica 07.00812.007</t>
  </si>
  <si>
    <t>KG056</t>
  </si>
  <si>
    <t>tyč kovová 35 mm 179772035</t>
  </si>
  <si>
    <t>KG618</t>
  </si>
  <si>
    <t>tyč předohnutá 75 mm 179772075</t>
  </si>
  <si>
    <t>KG638</t>
  </si>
  <si>
    <t>tyč předohnutá 65 mm 179772065</t>
  </si>
  <si>
    <t>KG665</t>
  </si>
  <si>
    <t>tyč předohnutá 40 mm 179772040</t>
  </si>
  <si>
    <t>KG740</t>
  </si>
  <si>
    <t>tyč předohnutá 55 mm 179772055</t>
  </si>
  <si>
    <t>KG782</t>
  </si>
  <si>
    <t>dlaha trinica 07.00342.004</t>
  </si>
  <si>
    <t>KH280</t>
  </si>
  <si>
    <t>čepička MATRIX 09.632.099</t>
  </si>
  <si>
    <t>KH283</t>
  </si>
  <si>
    <t>šroub MATRIX Perforovaný 6 x 40 mm 04.637.640S</t>
  </si>
  <si>
    <t>KH286</t>
  </si>
  <si>
    <t>tyč MIS MATRIX 70 mm 04.651.270</t>
  </si>
  <si>
    <t>KH289</t>
  </si>
  <si>
    <t>tyč MIS MATRIX 65 mm 04.651.265</t>
  </si>
  <si>
    <t>KH312</t>
  </si>
  <si>
    <t>šroub MATRIX Polyaxial 5 x 30mm 04.606.530</t>
  </si>
  <si>
    <t>KH313</t>
  </si>
  <si>
    <t>šroub MATRIX Polyaxial 5 x 35mm 04.606.535</t>
  </si>
  <si>
    <t>KH318</t>
  </si>
  <si>
    <t>šroub MATRIX Polyaxial 6 x 40mm 04.606.640</t>
  </si>
  <si>
    <t>KH319</t>
  </si>
  <si>
    <t>šroub MATRIX Polyaxial 6 x 45mm 04.606.645</t>
  </si>
  <si>
    <t>KH323</t>
  </si>
  <si>
    <t>šroub MATRIX Redukční 6 x 45mm 04.634.645</t>
  </si>
  <si>
    <t>KH324</t>
  </si>
  <si>
    <t>šroub MATRIX Redukční 6 x 50mm 04.634.650</t>
  </si>
  <si>
    <t>KH335</t>
  </si>
  <si>
    <t>tyč MIS MATRIX 90mm 04.651.290</t>
  </si>
  <si>
    <t>KH669</t>
  </si>
  <si>
    <t>chronOS Putty 2,5cc sterilní 710.802S</t>
  </si>
  <si>
    <t>KH670</t>
  </si>
  <si>
    <t>plivioPore 7 mm sterilní 495.037S</t>
  </si>
  <si>
    <t>KH671</t>
  </si>
  <si>
    <t>plivioPore 9 mm sterilní 495.039S</t>
  </si>
  <si>
    <t>KH687</t>
  </si>
  <si>
    <t>šroub Matrix 6 x 40mm nekanulovaný 04.632.640</t>
  </si>
  <si>
    <t>KH688</t>
  </si>
  <si>
    <t>šroub Matrix 6 x 45mm nekanulovaný 04.632.645</t>
  </si>
  <si>
    <t>KH742</t>
  </si>
  <si>
    <t>klip s očkem 7,5mm FE658K</t>
  </si>
  <si>
    <t>ZA081</t>
  </si>
  <si>
    <t>Šroub mini 2 L6-ti 520100</t>
  </si>
  <si>
    <t>ZA094</t>
  </si>
  <si>
    <t>Cement kostní palacos R      2 x 40 g á 2 ks 66017777</t>
  </si>
  <si>
    <t>ZA095</t>
  </si>
  <si>
    <t>Cement kostní palacos R+G 2 x 40 g á 2 ks 66017569</t>
  </si>
  <si>
    <t>ZA275</t>
  </si>
  <si>
    <t>Neuro-patch   6 x   8 cm 1064029</t>
  </si>
  <si>
    <t>ZA276</t>
  </si>
  <si>
    <t>Neuro-patch   4 x   5 cm á 2 ks 1064045</t>
  </si>
  <si>
    <t>ZB153</t>
  </si>
  <si>
    <t>Vosk kostní Knochenwasch 2,5G 1029754</t>
  </si>
  <si>
    <t>ZE191</t>
  </si>
  <si>
    <t>Náhrada dury 5 x 5 cm 61100</t>
  </si>
  <si>
    <t>KA082</t>
  </si>
  <si>
    <t>syncage stratec 495.309</t>
  </si>
  <si>
    <t>KA083</t>
  </si>
  <si>
    <t>syncage stratec 495.311</t>
  </si>
  <si>
    <t>KA088</t>
  </si>
  <si>
    <t>synex stratec 495.321</t>
  </si>
  <si>
    <t>KA093</t>
  </si>
  <si>
    <t>šroub schanzův 496.722</t>
  </si>
  <si>
    <t>KA094</t>
  </si>
  <si>
    <t>šroub schanzův 496.776</t>
  </si>
  <si>
    <t>KA095</t>
  </si>
  <si>
    <t>tyč stratec   50 mm 498.102</t>
  </si>
  <si>
    <t>KA121</t>
  </si>
  <si>
    <t>šroub oli.sch. stratec 496.778</t>
  </si>
  <si>
    <t>KA138</t>
  </si>
  <si>
    <t>šroub axon 405.516</t>
  </si>
  <si>
    <t>KA139</t>
  </si>
  <si>
    <t>šroub axon 406.104</t>
  </si>
  <si>
    <t>KA146</t>
  </si>
  <si>
    <t>šroub axon 405.512</t>
  </si>
  <si>
    <t>KA147</t>
  </si>
  <si>
    <t>šroub axon 405.514</t>
  </si>
  <si>
    <t>KA152</t>
  </si>
  <si>
    <t>šroub dens stratec 405.440</t>
  </si>
  <si>
    <t>KA185</t>
  </si>
  <si>
    <t>plivios chronos 870.986S</t>
  </si>
  <si>
    <t>KA327</t>
  </si>
  <si>
    <t>diam   8 9492208</t>
  </si>
  <si>
    <t>KA328</t>
  </si>
  <si>
    <t>diam 10 9492210</t>
  </si>
  <si>
    <t>KA341</t>
  </si>
  <si>
    <t>cespace b braun FJ134T</t>
  </si>
  <si>
    <t>KA342</t>
  </si>
  <si>
    <t>cespace b braun FJ135T</t>
  </si>
  <si>
    <t>KA348</t>
  </si>
  <si>
    <t>cespace b braun FJ147T</t>
  </si>
  <si>
    <t>KC456</t>
  </si>
  <si>
    <t>plivios chronos 9 870.985S</t>
  </si>
  <si>
    <t>KC457</t>
  </si>
  <si>
    <t>šroub axon 405.518</t>
  </si>
  <si>
    <t>KC463</t>
  </si>
  <si>
    <t>plivios chronos 7 870.984S</t>
  </si>
  <si>
    <t>KD064</t>
  </si>
  <si>
    <t>šroub spirit 6 x 45 mm 04.624.645</t>
  </si>
  <si>
    <t>KD175</t>
  </si>
  <si>
    <t>pyramesh 905-103</t>
  </si>
  <si>
    <t>KD192</t>
  </si>
  <si>
    <t>matice legac.Medtronic 7540020</t>
  </si>
  <si>
    <t>KD638</t>
  </si>
  <si>
    <t>pyramesh 905-163</t>
  </si>
  <si>
    <t>KD680</t>
  </si>
  <si>
    <t xml:space="preserve">synex synthes 495.319 </t>
  </si>
  <si>
    <t>KD737</t>
  </si>
  <si>
    <t>tyč legacy 8690060</t>
  </si>
  <si>
    <t>KD957</t>
  </si>
  <si>
    <t>Klip na aneurysma FE722K</t>
  </si>
  <si>
    <t>KD960</t>
  </si>
  <si>
    <t>šroub axon 405.526</t>
  </si>
  <si>
    <t>KD961</t>
  </si>
  <si>
    <t>šroub axon 405.522</t>
  </si>
  <si>
    <t>KE278</t>
  </si>
  <si>
    <t>šroub axon 405.524</t>
  </si>
  <si>
    <t>KE301</t>
  </si>
  <si>
    <t>šroub dens 405.436</t>
  </si>
  <si>
    <t>KE347</t>
  </si>
  <si>
    <t>šroub na C2 405.442</t>
  </si>
  <si>
    <t>KE459</t>
  </si>
  <si>
    <t>chronos strips  50 x 25 x 3 mm 07.801.100S</t>
  </si>
  <si>
    <t>KE493</t>
  </si>
  <si>
    <t>inspace 10 mm 04.630.010S</t>
  </si>
  <si>
    <t>KE629</t>
  </si>
  <si>
    <t>inspace   8 mm 04.630.008S</t>
  </si>
  <si>
    <t>KE683</t>
  </si>
  <si>
    <t>dlaha okcipitální 4,5 x  5 mm 04.161.001</t>
  </si>
  <si>
    <t>KE684</t>
  </si>
  <si>
    <t>šroub okcipitalní 4,5 x  8 mm 04.601.108</t>
  </si>
  <si>
    <t>KE685</t>
  </si>
  <si>
    <t>šroub okcipitalní 4,5 x10 mm 04.601.110</t>
  </si>
  <si>
    <t>KE788</t>
  </si>
  <si>
    <t>šroub kanulovaný 7576545</t>
  </si>
  <si>
    <t>KE793</t>
  </si>
  <si>
    <t>šroub vectra 04.613.716</t>
  </si>
  <si>
    <t>KE829</t>
  </si>
  <si>
    <t>šroub polyaxální 179712545</t>
  </si>
  <si>
    <t>KE830</t>
  </si>
  <si>
    <t>šroub polyaxální 179712550</t>
  </si>
  <si>
    <t>KE836</t>
  </si>
  <si>
    <t>šroub polyaxální 179712745</t>
  </si>
  <si>
    <t>KE856</t>
  </si>
  <si>
    <t>dlaha vectra 04.613.016</t>
  </si>
  <si>
    <t>KE857</t>
  </si>
  <si>
    <t>dlaha vectra 04.613.018</t>
  </si>
  <si>
    <t>KE858</t>
  </si>
  <si>
    <t>dlaha vectra 04.613.020</t>
  </si>
  <si>
    <t>KE896</t>
  </si>
  <si>
    <t>šroub axon 405.448</t>
  </si>
  <si>
    <t>KE899</t>
  </si>
  <si>
    <t>šroub axon 405.464</t>
  </si>
  <si>
    <t>KE900</t>
  </si>
  <si>
    <t>šroub axon 405.466</t>
  </si>
  <si>
    <t>KF020</t>
  </si>
  <si>
    <t>čepička pangea 04.620.000</t>
  </si>
  <si>
    <t>KF069</t>
  </si>
  <si>
    <t>dlaha trinica 07.00341.003</t>
  </si>
  <si>
    <t>KF070</t>
  </si>
  <si>
    <t>šroub trinica 07.00812.005</t>
  </si>
  <si>
    <t>KF141</t>
  </si>
  <si>
    <t>tyč occipital 04.161.032</t>
  </si>
  <si>
    <t>KF146</t>
  </si>
  <si>
    <t>klip na aneurysma FE750K</t>
  </si>
  <si>
    <t>KF147</t>
  </si>
  <si>
    <t>Klip na aneurysma FE740K</t>
  </si>
  <si>
    <t>KF155</t>
  </si>
  <si>
    <t xml:space="preserve">klip na aneurysma FE720K  </t>
  </si>
  <si>
    <t>KF157</t>
  </si>
  <si>
    <t>šroub trinica 07.00117.004</t>
  </si>
  <si>
    <t>KF164</t>
  </si>
  <si>
    <t>klip na aneurysma FE760K</t>
  </si>
  <si>
    <t>KF181</t>
  </si>
  <si>
    <t>inplantát oracle 08.809.653S</t>
  </si>
  <si>
    <t>KF209</t>
  </si>
  <si>
    <t>klip na aneurysma FE710K</t>
  </si>
  <si>
    <t>KF236</t>
  </si>
  <si>
    <t>tyč spirit   80 mm 04.631.280</t>
  </si>
  <si>
    <t>KF261</t>
  </si>
  <si>
    <t>inplantát oracle 08.809.629S</t>
  </si>
  <si>
    <t>KF281</t>
  </si>
  <si>
    <t>svorka frakturní 6.0 mm 498.830</t>
  </si>
  <si>
    <t>KF303</t>
  </si>
  <si>
    <t>dlaha trinica 07.00340.003</t>
  </si>
  <si>
    <t>KF682</t>
  </si>
  <si>
    <t>šroub spirit 6 x 40 mm 04.624.640</t>
  </si>
  <si>
    <t>KF693</t>
  </si>
  <si>
    <t xml:space="preserve">šroub trinica 07.00119.004 </t>
  </si>
  <si>
    <t>KG633</t>
  </si>
  <si>
    <t>tyč předohnutá 85 mm 179772085</t>
  </si>
  <si>
    <t>KG642</t>
  </si>
  <si>
    <t>dlaha krční HWS 26 mm FG426T</t>
  </si>
  <si>
    <t>KG648</t>
  </si>
  <si>
    <t>šroub bikortikalní 3,5 x 18 mm LB458T</t>
  </si>
  <si>
    <t>KG650</t>
  </si>
  <si>
    <t>šroub bikortikalní 3,5 x 19 mm LB459T</t>
  </si>
  <si>
    <t>KG651</t>
  </si>
  <si>
    <t>šroub bikortikalní 3,5 x 20 mm LB460T</t>
  </si>
  <si>
    <t>KG741</t>
  </si>
  <si>
    <t>tyč předohnutá 95 mm 179772095</t>
  </si>
  <si>
    <t>KG742</t>
  </si>
  <si>
    <t>tyč 300 mm 179762300</t>
  </si>
  <si>
    <t>KG821</t>
  </si>
  <si>
    <t>klip na aneurysma FE726K</t>
  </si>
  <si>
    <t>KG826</t>
  </si>
  <si>
    <t>dlaha krční HWS 24 mm FG424T</t>
  </si>
  <si>
    <t>KG860</t>
  </si>
  <si>
    <t>dlaha vzpěrová stenofix 10 mm 04.630.510S</t>
  </si>
  <si>
    <t>KG896</t>
  </si>
  <si>
    <t xml:space="preserve">šroub RapidSorb kortikální 805.604.02S </t>
  </si>
  <si>
    <t>KG897</t>
  </si>
  <si>
    <t>dlaha RapidSorb 851.002.01S</t>
  </si>
  <si>
    <t>KG910</t>
  </si>
  <si>
    <t>dlaha matrix midface 04.503.316</t>
  </si>
  <si>
    <t>KG911</t>
  </si>
  <si>
    <t>šroub matrix midface 3 mm 04.503.223.01C</t>
  </si>
  <si>
    <t>KG912</t>
  </si>
  <si>
    <t>šroub matrix midface 4 mm 04.503.224.01C</t>
  </si>
  <si>
    <t>KH224</t>
  </si>
  <si>
    <t>katetr antibakteriální perit. a komorový (kompl. set) IVD30.401.02</t>
  </si>
  <si>
    <t>KH246</t>
  </si>
  <si>
    <t>dlaha Trinica 54mm 07.00342.002</t>
  </si>
  <si>
    <t>KH260</t>
  </si>
  <si>
    <t>šroub bikortikální 3,5 x 22 mm LB462T</t>
  </si>
  <si>
    <t>KH281</t>
  </si>
  <si>
    <t>hlava šroubu MATRIX polyaxiální 04.632.001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</si>
  <si>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</si>
  <si>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</si>
  <si>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</si>
  <si>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</si>
  <si>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</si>
  <si>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</si>
  <si>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KH290</t>
  </si>
  <si>
    <t>tyč MIS MATRIX 75 mm 04.651.275</t>
  </si>
  <si>
    <t>KH308</t>
  </si>
  <si>
    <t>šroub MATRIX Polyaxial 4 x 30mm 04.632.430</t>
  </si>
  <si>
    <t>KH309</t>
  </si>
  <si>
    <t>šroub MATRIX Polyaxial 4 x 35mm 04.632.435</t>
  </si>
  <si>
    <t>KH314</t>
  </si>
  <si>
    <t>šroub MATRIX Polyaxial 5 x 40mm 04.606.540</t>
  </si>
  <si>
    <t>KH315</t>
  </si>
  <si>
    <t>šroub MATRIX Polyaxial 5 x 45mm 04.606.545</t>
  </si>
  <si>
    <t>KH317</t>
  </si>
  <si>
    <t>šroub MATRIX Polyaxial 6 x 35mm 04.606.635</t>
  </si>
  <si>
    <t>KH327</t>
  </si>
  <si>
    <t>tyč MATRIX 500mm04.633.295</t>
  </si>
  <si>
    <t>KH329</t>
  </si>
  <si>
    <t>tyč MIS MATRIX 45mm 04.651.245</t>
  </si>
  <si>
    <t>KH332</t>
  </si>
  <si>
    <t>tyč MIS MATRIX 60mm 04.651.260</t>
  </si>
  <si>
    <t>KH333</t>
  </si>
  <si>
    <t>tyč MIS MATRIX 80mm 04.651.280</t>
  </si>
  <si>
    <t>KH336</t>
  </si>
  <si>
    <t>tyč MIS MATRIX 95mm 04.651.295</t>
  </si>
  <si>
    <t>KH338</t>
  </si>
  <si>
    <t>tyč MIS MATRIX 110mm 04.651.310</t>
  </si>
  <si>
    <t>KH410</t>
  </si>
  <si>
    <t>dlaha Trinica 30mm 07.00340.005</t>
  </si>
  <si>
    <t>KH417</t>
  </si>
  <si>
    <t>needle Adapter Kit 03.702.224.02S</t>
  </si>
  <si>
    <t>KH424</t>
  </si>
  <si>
    <t>dlaha Trinaca 34 mm 07.00340.007</t>
  </si>
  <si>
    <t>KH459</t>
  </si>
  <si>
    <t>klip na aneuryzma FE644K</t>
  </si>
  <si>
    <t>KH590</t>
  </si>
  <si>
    <t>šroub occipitální 4,5 x 6 mm 04.601.106</t>
  </si>
  <si>
    <t>KH591</t>
  </si>
  <si>
    <t>šroum MATRIX polyaxial 6x55 mm 04.606.655</t>
  </si>
  <si>
    <t>KH592</t>
  </si>
  <si>
    <t>pyramesh 905-401</t>
  </si>
  <si>
    <t>KH673</t>
  </si>
  <si>
    <t>plivioPore 11 mm sterilní 495.041S</t>
  </si>
  <si>
    <t>KH677</t>
  </si>
  <si>
    <t>dlaha occipitální 4,5 x 50 mm 04.161.011</t>
  </si>
  <si>
    <t>KH691</t>
  </si>
  <si>
    <t>can,Non-Coated 5mmx40mm FacetScr 175710540</t>
  </si>
  <si>
    <t>KH692</t>
  </si>
  <si>
    <t>washer, Non-Coated 13mm 175710130</t>
  </si>
  <si>
    <t>KH714</t>
  </si>
  <si>
    <t>matice vnitřní SW790T</t>
  </si>
  <si>
    <t>KH715</t>
  </si>
  <si>
    <t>tyč ohnutá 40mm SW655T</t>
  </si>
  <si>
    <t>KH716</t>
  </si>
  <si>
    <t>šroub  6,0x50mm S4 Element ST265T</t>
  </si>
  <si>
    <t>KH741</t>
  </si>
  <si>
    <t>ceSpace PEEK 16 x 6,0 mm FJ426P</t>
  </si>
  <si>
    <t>KH764</t>
  </si>
  <si>
    <t>šroub polyaxiální 5.5 x 35mm 124.453</t>
  </si>
  <si>
    <t>KH765</t>
  </si>
  <si>
    <t>šroub polyaxiální 5.5 x 40mm 124.454</t>
  </si>
  <si>
    <t>KH766</t>
  </si>
  <si>
    <t>šroub polyaxiální 5.5 x 45mm 124.455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</si>
  <si>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</si>
  <si>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</si>
  <si>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</si>
  <si>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</si>
  <si>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</si>
  <si>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</si>
  <si>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</si>
  <si>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</si>
  <si>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KH781</t>
  </si>
  <si>
    <t>tyč ohnutá 5,5 x 35 mm 124.635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</si>
  <si>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</si>
  <si>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</si>
  <si>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</si>
  <si>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</si>
  <si>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</si>
  <si>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</si>
  <si>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KH785</t>
  </si>
  <si>
    <t>tyč ohnutá 5,5 x 60 mm 124.660</t>
  </si>
  <si>
    <t>KH787</t>
  </si>
  <si>
    <t>tyč ohnutá 5,5 x 70 mm 124.670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</si>
  <si>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</si>
  <si>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</si>
  <si>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</si>
  <si>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</si>
  <si>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</si>
  <si>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</si>
  <si>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KH820</t>
  </si>
  <si>
    <t>ventil programovatelný GAV FV311T</t>
  </si>
  <si>
    <t>KH822</t>
  </si>
  <si>
    <t>ceSpace PEEK 16 x 7,0 mm FJ427P</t>
  </si>
  <si>
    <t>KH875</t>
  </si>
  <si>
    <t>CeSpacePEEK 16 x 5,0mm FJ425P</t>
  </si>
  <si>
    <t>KH887</t>
  </si>
  <si>
    <t>klec meziobratlová Interbody Systém Solid 9 x 26mm 06-702-02091</t>
  </si>
  <si>
    <t>KH888</t>
  </si>
  <si>
    <t>top NOTCH Con 6,35x5,5mm 179771655</t>
  </si>
  <si>
    <t>KH889</t>
  </si>
  <si>
    <t>exp Z-ROD 300mm 5,5 179798300</t>
  </si>
  <si>
    <t>KH896</t>
  </si>
  <si>
    <t>CeSpace PEEK 14x6mm FJ406P</t>
  </si>
  <si>
    <t>KH897</t>
  </si>
  <si>
    <t>CeSpace PEEK 14x7mm FJ407P</t>
  </si>
  <si>
    <t>KH898</t>
  </si>
  <si>
    <t>šroub okcipiální 4,5x12 mm 04.601.112</t>
  </si>
  <si>
    <t>KH906</t>
  </si>
  <si>
    <t>vak k zevní komorové drenáži EVD30.004.01</t>
  </si>
  <si>
    <t>ZA082</t>
  </si>
  <si>
    <t>Dlaha mini přímá 26 otvorová 533000</t>
  </si>
  <si>
    <t>ZA100</t>
  </si>
  <si>
    <t>Neuro-patch 12 x 14 cm 1064002</t>
  </si>
  <si>
    <t>ZB021</t>
  </si>
  <si>
    <t>Síťka vicrylová mesh 8,5 x 10,5 cm VM96</t>
  </si>
  <si>
    <t>ZF905</t>
  </si>
  <si>
    <t>Neuro-patch   6 x 14 cm 1064010</t>
  </si>
  <si>
    <t>ZL412</t>
  </si>
  <si>
    <t>ZL413</t>
  </si>
  <si>
    <t>ZL414</t>
  </si>
  <si>
    <t>Tyč ohnutá 5,5 x 55 mm 124.655</t>
  </si>
  <si>
    <t>ZL456</t>
  </si>
  <si>
    <t>Implantát lebky PSI 100 x 80 x 40 mm SD800.427</t>
  </si>
  <si>
    <t>KA104</t>
  </si>
  <si>
    <t>synex synthes 495.318</t>
  </si>
  <si>
    <t>KA153</t>
  </si>
  <si>
    <t>šroub dens stratec 405.438</t>
  </si>
  <si>
    <t>KA376</t>
  </si>
  <si>
    <t>pyramesh 905-299</t>
  </si>
  <si>
    <t>KC455</t>
  </si>
  <si>
    <t>tyč axon 498.957</t>
  </si>
  <si>
    <t>KD177</t>
  </si>
  <si>
    <t>pyramesh 905-133</t>
  </si>
  <si>
    <t>KH183</t>
  </si>
  <si>
    <t>konektor příčný Expedium 40 - 47 mm A5 189401405</t>
  </si>
  <si>
    <t>KH767</t>
  </si>
  <si>
    <t>šroub polyaxiální 5.5 x 50mm 124.456</t>
  </si>
  <si>
    <t>KH790</t>
  </si>
  <si>
    <t>tyč ohnutá 5,5 x 85 mm 124.685</t>
  </si>
  <si>
    <t>KH793</t>
  </si>
  <si>
    <t>tyč ohnutá 5,5 x 100 mm 124.610</t>
  </si>
  <si>
    <t>KH794</t>
  </si>
  <si>
    <t>tyč ohnutá 5,5 x 125 mm 124.612</t>
  </si>
  <si>
    <t>KH989</t>
  </si>
  <si>
    <t>klec M transc. 20 x 45 mm, 11 mm 375,231</t>
  </si>
  <si>
    <t>KH990</t>
  </si>
  <si>
    <t>dlaha interconti. Ost, 20 x 11 mm 187,011</t>
  </si>
  <si>
    <t>KH991</t>
  </si>
  <si>
    <t>šroub variabilní 5,5 mm HA, 35 mm 187,235S</t>
  </si>
  <si>
    <t>KH992</t>
  </si>
  <si>
    <t>šroub variabilní 5,5 mm HA, 40 mm 187,240S</t>
  </si>
  <si>
    <t>ZD700</t>
  </si>
  <si>
    <t>Elektroda model 3389</t>
  </si>
  <si>
    <t>ZE224</t>
  </si>
  <si>
    <t>Prodlužka katetru FC 102066</t>
  </si>
  <si>
    <t>ZE466</t>
  </si>
  <si>
    <t>Stimloc M92426A003</t>
  </si>
  <si>
    <t>ZE752</t>
  </si>
  <si>
    <t>Systém neuromodulační 37601</t>
  </si>
  <si>
    <t>ZE753</t>
  </si>
  <si>
    <t>Kabel spojovací RC, PC BN3708640D</t>
  </si>
  <si>
    <t>ZE754</t>
  </si>
  <si>
    <t>Programátor pacientský k PC, RC 37642</t>
  </si>
  <si>
    <t>ZE991</t>
  </si>
  <si>
    <t>Tunelizátor 3755-40</t>
  </si>
  <si>
    <t>ZD699</t>
  </si>
  <si>
    <t>Systém neuromodulační 7428</t>
  </si>
  <si>
    <t>ZL648</t>
  </si>
  <si>
    <t>Stimloc 924256</t>
  </si>
  <si>
    <t>ZL520</t>
  </si>
  <si>
    <t>Materiál kostní výplňový R.T.R. 0056610</t>
  </si>
  <si>
    <t>KF150</t>
  </si>
  <si>
    <t>shunt VP FV072P</t>
  </si>
  <si>
    <t>KF302</t>
  </si>
  <si>
    <t>shunt VP FV292T</t>
  </si>
  <si>
    <t>KG859</t>
  </si>
  <si>
    <t>shunt VP 250 mm FV078P</t>
  </si>
  <si>
    <t>ZA217</t>
  </si>
  <si>
    <t>Katetr drenážní lumbální EDM 80 cm W/Tip 46419</t>
  </si>
  <si>
    <t>ZA218</t>
  </si>
  <si>
    <t>Shunt breneruv á 5 ks 14F-8F 007755</t>
  </si>
  <si>
    <t>ZD618</t>
  </si>
  <si>
    <t>Katetr drenážní komorový se sběrným vakem Exakta 27581</t>
  </si>
  <si>
    <t>ZF906</t>
  </si>
  <si>
    <t>Katetr endoskopický neurobalón 7CB-D10</t>
  </si>
  <si>
    <t>KF148</t>
  </si>
  <si>
    <t>shunt VP FV428T</t>
  </si>
  <si>
    <t>KF220</t>
  </si>
  <si>
    <t>shunt VP FV033T</t>
  </si>
  <si>
    <t>KF242</t>
  </si>
  <si>
    <t>shunt VP FV441T</t>
  </si>
  <si>
    <t>KF770</t>
  </si>
  <si>
    <t>set boreholeport FV042T</t>
  </si>
  <si>
    <t>KF843</t>
  </si>
  <si>
    <t>shunt SA 25 FV414T</t>
  </si>
  <si>
    <t>ZD404</t>
  </si>
  <si>
    <t>Katetr drenáží lumbální Codman s mandrenem 82-1707</t>
  </si>
  <si>
    <t>KH328</t>
  </si>
  <si>
    <t>tyč MIS MARTIX 40mm 04.651.240</t>
  </si>
  <si>
    <t>ZB033</t>
  </si>
  <si>
    <t>Šití dafilon modrý 3/0 bal. á 36 ks C0935468</t>
  </si>
  <si>
    <t>ZB175</t>
  </si>
  <si>
    <t>Šití maxon 1 zelený bal. á 12 ks GMM873L</t>
  </si>
  <si>
    <t>ZB396</t>
  </si>
  <si>
    <t>Šití vicryl 2/0 bal. á 12 ks W9150</t>
  </si>
  <si>
    <t>ZB649</t>
  </si>
  <si>
    <t>Šití nurolon černý 3/0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</si>
  <si>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</si>
  <si>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</si>
  <si>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</si>
  <si>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</si>
  <si>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</si>
  <si>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</si>
  <si>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ZD222</t>
  </si>
  <si>
    <t>Šití dafilon modrý 3/0 bal. á 36 ks C0932469</t>
  </si>
  <si>
    <t>ZE802</t>
  </si>
  <si>
    <t>Šití vicryl plus 2/0 bal. á 36 ks VCP9360H</t>
  </si>
  <si>
    <t>ZA506</t>
  </si>
  <si>
    <t>Šití silikon modrý 1,5 bal. á 12 ks SL17</t>
  </si>
  <si>
    <t>ZA917</t>
  </si>
  <si>
    <t>Šití silon braided white bal. á 20 ks SB2056</t>
  </si>
  <si>
    <t>ZC502</t>
  </si>
  <si>
    <t>Šití silon braided white bal. á 20 ks SB2060</t>
  </si>
  <si>
    <t>ZF429</t>
  </si>
  <si>
    <t>Šití prolen bl 5/0 bal. á 12 ks W8710</t>
  </si>
  <si>
    <t>ZJ120</t>
  </si>
  <si>
    <t>Šití etlon bk 10/0 bal. á 12 ks W2860</t>
  </si>
  <si>
    <t>ZL234</t>
  </si>
  <si>
    <t>Šití monosyn bezbarvý 3/0 HR jehla 22 mm bal. á 36 ks C0025246</t>
  </si>
  <si>
    <t>ZL235</t>
  </si>
  <si>
    <t>Šití monosyn bezbarvý 3/0 HR jehla 26 mm bal. á 36 ks C0025058</t>
  </si>
  <si>
    <t>ZB133</t>
  </si>
  <si>
    <t>Jehla chirurgická G9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</si>
  <si>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</si>
  <si>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</si>
  <si>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</si>
  <si>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</si>
  <si>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</si>
  <si>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</si>
  <si>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</si>
  <si>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</si>
  <si>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ZB480</t>
  </si>
  <si>
    <t>Jehla chirurgická G10</t>
  </si>
  <si>
    <t>ZB482</t>
  </si>
  <si>
    <t>Jehla chirurgická G12</t>
  </si>
  <si>
    <t>ZI747</t>
  </si>
  <si>
    <t>Jehla bioptická navigační 9733068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</si>
  <si>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</si>
  <si>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</si>
  <si>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</si>
  <si>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</si>
  <si>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ZK477</t>
  </si>
  <si>
    <t>Rukavice operační latexové s pudrem ansell medigrip plus vel. 8,0 302926</t>
  </si>
  <si>
    <t>ZK683</t>
  </si>
  <si>
    <t>Rukavice operační gammex PF sensitive vel. 7,0 353194</t>
  </si>
  <si>
    <t>ZL070</t>
  </si>
  <si>
    <t>Rukavice operační gammex bez pudru PF EnLite vel. 6,0 353382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</si>
  <si>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</si>
  <si>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</si>
  <si>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</si>
  <si>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</si>
  <si>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ZF698</t>
  </si>
  <si>
    <t>Kabel testovací Snap-lid conector cable 355531</t>
  </si>
  <si>
    <t>ZI266</t>
  </si>
  <si>
    <t>Systém neuromodulační Prime Advanced 37702</t>
  </si>
  <si>
    <t>ZI267</t>
  </si>
  <si>
    <t>Elektroda osmipolová  Octad 3877-45</t>
  </si>
  <si>
    <t>ZI750</t>
  </si>
  <si>
    <t>Kabel spojovací RC, PC 37081-60</t>
  </si>
  <si>
    <t>ZJ291</t>
  </si>
  <si>
    <t>Systém neurostimulační Synchromed II-20 ml 8637</t>
  </si>
  <si>
    <t>ZJ626</t>
  </si>
  <si>
    <t>Test stimulator ENS 37022</t>
  </si>
  <si>
    <t>ZJ627</t>
  </si>
  <si>
    <t>Patient programmer My stim 37746</t>
  </si>
  <si>
    <t>ZJ628</t>
  </si>
  <si>
    <t>Titanium anchors 3550-39</t>
  </si>
  <si>
    <t>ZL698</t>
  </si>
  <si>
    <t>Patient programmer L633 97740</t>
  </si>
  <si>
    <t xml:space="preserve">Týdenní plán lékařských pracovních hodin nutný k zajištění provozu pracoviště - VÝKON (zůčtované hodiny v rámci úvazku + nad rámec úvazku ve sloupcích 8,9) </t>
  </si>
  <si>
    <t>506 - Pracoviště neurochirurgie</t>
  </si>
  <si>
    <t>708 - Pracoviště anesteziologicko - resuscitační</t>
  </si>
  <si>
    <t>506</t>
  </si>
  <si>
    <t>1</t>
  </si>
  <si>
    <t>0000502</t>
  </si>
  <si>
    <t xml:space="preserve">MESOCAIN 1%                                       </t>
  </si>
  <si>
    <t>V</t>
  </si>
  <si>
    <t>09233</t>
  </si>
  <si>
    <t>INJEKČNÍ OKRSKOVÁ ANESTÉZIE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</si>
  <si>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</si>
  <si>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</si>
  <si>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</si>
  <si>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</si>
  <si>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</si>
  <si>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</si>
  <si>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</si>
  <si>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</si>
  <si>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</si>
  <si>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</si>
  <si>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</si>
  <si>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>OŠETŘENÍ DÍTĚTE DO 6 LET</t>
  </si>
  <si>
    <t>10156</t>
  </si>
  <si>
    <t>Uvolneni karpalniho tunelu</t>
  </si>
  <si>
    <t>29510</t>
  </si>
  <si>
    <t>OBSTŘIK PERIFERNÍHO NERVU</t>
  </si>
  <si>
    <t>29520</t>
  </si>
  <si>
    <t>KOŘENOVÝ OBSTŘIK</t>
  </si>
  <si>
    <t>51811</t>
  </si>
  <si>
    <t>ABSCES NEBO HEMATOM SUBKUTANNÍ, PILONIDÁLNÍ, INTRA</t>
  </si>
  <si>
    <t>56022</t>
  </si>
  <si>
    <t>CÍLENÉ VYŠETŘENÍ NEUROCHIRURGEM</t>
  </si>
  <si>
    <t>56023</t>
  </si>
  <si>
    <t>KONTROLNÍ VYŠETŘENÍ NEUROCHIRURGEM</t>
  </si>
  <si>
    <t>56165</t>
  </si>
  <si>
    <t>STEREOTAXE</t>
  </si>
  <si>
    <t>56171</t>
  </si>
  <si>
    <t>PERKUTÁNNÍ VÝKON NA GASSER. GANGLIU NEBO KOŘENĚ</t>
  </si>
  <si>
    <t>61115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</si>
  <si>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</si>
  <si>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</si>
  <si>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</si>
  <si>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</si>
  <si>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</si>
  <si>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80023</t>
  </si>
  <si>
    <t>KONTROLNÍ VYŠETŘENÍ ALGEZIOLOGEM</t>
  </si>
  <si>
    <t>80111</t>
  </si>
  <si>
    <t>APLIKACE ANALGETICKÝCH SMĚSÍ DO KONTINUÁLNÍCH KATÉ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</si>
  <si>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</si>
  <si>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</si>
  <si>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</si>
  <si>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</si>
  <si>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</si>
  <si>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</si>
  <si>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09567</t>
  </si>
  <si>
    <t>(VZP) ZÁKROK NA LEVÉ STRANĚ</t>
  </si>
  <si>
    <t>09569</t>
  </si>
  <si>
    <t>(VZP) ZÁKROK NA PRAVÉ STRANĚ</t>
  </si>
  <si>
    <t>708</t>
  </si>
  <si>
    <t>78022</t>
  </si>
  <si>
    <t>CÍLENÉ VYŠETŘENÍ ANESTEZIOLOGEM</t>
  </si>
  <si>
    <t>78023</t>
  </si>
  <si>
    <t>KONTROLNÍ VYŠETŘENÍ ANESTEZIOLOGEM</t>
  </si>
  <si>
    <t>80021</t>
  </si>
  <si>
    <t>KOMPLEXNÍ VYŠETŘENÍ ALGEZIOLOGEM</t>
  </si>
  <si>
    <t>80022</t>
  </si>
  <si>
    <t>CÍLENÉ VYŠETŘENÍ ALGEZIOLOGEM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</si>
  <si>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</si>
  <si>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</si>
  <si>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</si>
  <si>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</si>
  <si>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</si>
  <si>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</si>
  <si>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</si>
  <si>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</si>
  <si>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</si>
  <si>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</si>
  <si>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</si>
  <si>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</si>
  <si>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</si>
  <si>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</si>
  <si>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</si>
  <si>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</si>
  <si>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</si>
  <si>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</si>
  <si>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</si>
  <si>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</si>
  <si>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</si>
  <si>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</si>
  <si>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</si>
  <si>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</si>
  <si>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</si>
  <si>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</si>
  <si>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</si>
  <si>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</si>
  <si>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</si>
  <si>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</si>
  <si>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</si>
  <si>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</si>
  <si>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</si>
  <si>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</si>
  <si>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</si>
  <si>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</si>
  <si>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51355</t>
  </si>
  <si>
    <t>DVOJ - A VÍCENÁSOBNÁ RESEKCE A (NEBO) ANASTOMÓZA T</t>
  </si>
  <si>
    <t>54230</t>
  </si>
  <si>
    <t>ŽILNÍ REKONSTRUKCE PRO POSTTROMBOTICKÝ SYNDROM</t>
  </si>
  <si>
    <t>54320</t>
  </si>
  <si>
    <t xml:space="preserve">ENDARTEREKTOMIE KAROTICKÁ A OSTATNÍCH PERIFERNÍCH </t>
  </si>
  <si>
    <t>57235</t>
  </si>
  <si>
    <t>TORAKOTOMIE PROSTÁ NEBO S BIOPSIÍ, EVAKUACÍ HEMATO</t>
  </si>
  <si>
    <t>5F3</t>
  </si>
  <si>
    <t>51855</t>
  </si>
  <si>
    <t>FIXAČNÍ SÁDROVÁ DLAHA CELÉ HORNÍ KONČETINY</t>
  </si>
  <si>
    <t>53159</t>
  </si>
  <si>
    <t>OTEVŘENÁ REPOZICE A OSTEOSYNTÉZA ZLOMENIN OBOU KOS</t>
  </si>
  <si>
    <t>53485</t>
  </si>
  <si>
    <t>ZLOMENINY PÁNEVNÍHO KRUHU - NESTABILNÍ - S OPERAČN</t>
  </si>
  <si>
    <t>66127</t>
  </si>
  <si>
    <t>MANIPULACE V CELKOVÉ NEBO LOKÁLNÍ ANESTÉZII</t>
  </si>
  <si>
    <t>66819</t>
  </si>
  <si>
    <t>APLIKACE ZEVNÍHO FIXATÉRU</t>
  </si>
  <si>
    <t>66823</t>
  </si>
  <si>
    <t>ODSTRANĚNÍ ZEVNÍHO FIXATÉRU</t>
  </si>
  <si>
    <t>5F6</t>
  </si>
  <si>
    <t>0001619</t>
  </si>
  <si>
    <t xml:space="preserve">VANCOCIN CP 500 MG                                </t>
  </si>
  <si>
    <t>0004234</t>
  </si>
  <si>
    <t xml:space="preserve">DALACIN C                                         </t>
  </si>
  <si>
    <t>0008807</t>
  </si>
  <si>
    <t>0008808</t>
  </si>
  <si>
    <t>0011592</t>
  </si>
  <si>
    <t xml:space="preserve">METRONIDAZOL B. BRAUN 5 MG/ML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</si>
  <si>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</si>
  <si>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</si>
  <si>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</si>
  <si>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</si>
  <si>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</si>
  <si>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</si>
  <si>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0046475</t>
  </si>
  <si>
    <t xml:space="preserve">DILCEREN PRO INFUSIONE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</si>
  <si>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</si>
  <si>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</si>
  <si>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</si>
  <si>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</si>
  <si>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</si>
  <si>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</si>
  <si>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</si>
  <si>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</si>
  <si>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</si>
  <si>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</si>
  <si>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</si>
  <si>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</si>
  <si>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</si>
  <si>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</si>
  <si>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</si>
  <si>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</si>
  <si>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</si>
  <si>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</si>
  <si>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</si>
  <si>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</si>
  <si>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</si>
  <si>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</si>
  <si>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</si>
  <si>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</si>
  <si>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0092289</t>
  </si>
  <si>
    <t xml:space="preserve">EDICIN 0,5 G                                      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</si>
  <si>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</si>
  <si>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</si>
  <si>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</si>
  <si>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</si>
  <si>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</si>
  <si>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</si>
  <si>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</si>
  <si>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0098212</t>
  </si>
  <si>
    <t>0127516</t>
  </si>
  <si>
    <t xml:space="preserve">CEFTAZIDIM MYLAN 2 G                              </t>
  </si>
  <si>
    <t>0129834</t>
  </si>
  <si>
    <t xml:space="preserve">CLINDAMYCIN KABI 150 MG/ML                        </t>
  </si>
  <si>
    <t>0137499</t>
  </si>
  <si>
    <t xml:space="preserve">KLACID I.V.                                       </t>
  </si>
  <si>
    <t>0162187</t>
  </si>
  <si>
    <t xml:space="preserve">CIPROFLOXACIN KABI 400 MG/200 ML INFUZNÍ ROZTOK   </t>
  </si>
  <si>
    <t>0166269</t>
  </si>
  <si>
    <t xml:space="preserve">VANCOMYCIN MYLAN 1000 MG                          </t>
  </si>
  <si>
    <t>0004334</t>
  </si>
  <si>
    <t xml:space="preserve">CEFALOTIN 1,0 BIOTIKA                             </t>
  </si>
  <si>
    <t>0176199</t>
  </si>
  <si>
    <t xml:space="preserve">CIPROFLOXACIN TEVA 2 MG/ML INFUZNÍ ROZTOK         </t>
  </si>
  <si>
    <t>2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</si>
  <si>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</si>
  <si>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</si>
  <si>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</si>
  <si>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</si>
  <si>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</si>
  <si>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</si>
  <si>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</si>
  <si>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</si>
  <si>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</si>
  <si>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</si>
  <si>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3</t>
  </si>
  <si>
    <t>0002264</t>
  </si>
  <si>
    <t xml:space="preserve">FIXÁTOR ZEVNÍ TRUBKOVÝ, SYNTHES                   </t>
  </si>
  <si>
    <t>0002425</t>
  </si>
  <si>
    <t>0005606</t>
  </si>
  <si>
    <t>NÁVLEK NA OPMI, TYP 71                      306071</t>
  </si>
  <si>
    <t>0012673</t>
  </si>
  <si>
    <t xml:space="preserve">ŠROUB SPONGIOZNÍ 4  Z32*L46                       </t>
  </si>
  <si>
    <t>0012683</t>
  </si>
  <si>
    <t xml:space="preserve">IMPLANTÁT MAXILLOFACIÁLNÍ                         </t>
  </si>
  <si>
    <t>0012684</t>
  </si>
  <si>
    <t>0012715</t>
  </si>
  <si>
    <t>0018678</t>
  </si>
  <si>
    <t>CEMENT KOSTNÍ PALACOS R - 40 + GENTAMICINUM  2X40G</t>
  </si>
  <si>
    <t>0043970</t>
  </si>
  <si>
    <t>SYSTÉM MONITOROVACÍ INTRAKRANIÁLNÍ TKÁŇOVÁ O2 NERO</t>
  </si>
  <si>
    <t>0048898</t>
  </si>
  <si>
    <t xml:space="preserve">EXTRAKTOR - KOŠÍČEK NITINOL                       </t>
  </si>
  <si>
    <t>0048989</t>
  </si>
  <si>
    <t xml:space="preserve">ELEKTRODA KOAGULAČNÍ JEDNORÁZOVÁ GN211            </t>
  </si>
  <si>
    <t>0054512</t>
  </si>
  <si>
    <t>SYSTÉM ZEVNÍ DRENÁŽNÍ A MONITOROVACÍ LIKVOROVÝ DOČ</t>
  </si>
  <si>
    <t>0054514</t>
  </si>
  <si>
    <t>0054518</t>
  </si>
  <si>
    <t xml:space="preserve">SYSTÉM ZEVNÍ DRENÁŽNÍ A MONITOROVACÍ LIKVOROVÝ    </t>
  </si>
  <si>
    <t>0054553</t>
  </si>
  <si>
    <t>0059046</t>
  </si>
  <si>
    <t>KLIP PER.MOZK.ANE.FE602K.04.12.13.22.24.42.44.52..</t>
  </si>
  <si>
    <t>0059063</t>
  </si>
  <si>
    <t xml:space="preserve">KLIP PERM.MOZK.ANEURY.FE648K.658.668K             </t>
  </si>
  <si>
    <t>0059072</t>
  </si>
  <si>
    <t xml:space="preserve">KLIP PERM.MOZK.ANEURY.FE680K.90.700.10.20         </t>
  </si>
  <si>
    <t>0059073</t>
  </si>
  <si>
    <t xml:space="preserve">KLIP DOČASNÝ MOZK.ANEURYSM.FE681K..691..721..51   </t>
  </si>
  <si>
    <t>0059074</t>
  </si>
  <si>
    <t xml:space="preserve">KLIP PERM.MOZK.ANEURY.FE682K.92.711.12.22.42.52   </t>
  </si>
  <si>
    <t>0059098</t>
  </si>
  <si>
    <t xml:space="preserve">KLIP PERM.MOZK.ANEURY.FE740K.50.60                </t>
  </si>
  <si>
    <t>0059115</t>
  </si>
  <si>
    <t xml:space="preserve">KLIP PERMANENTNÍ MOZKOVÝ ANEURYSMATICKÝ FE762K    </t>
  </si>
  <si>
    <t>0059130</t>
  </si>
  <si>
    <t xml:space="preserve">KLIP PERM.MOZK.ANEURY.FE782K.86.90.92.840         </t>
  </si>
  <si>
    <t>0059587</t>
  </si>
  <si>
    <t xml:space="preserve">LEPIDLO TKÁŇOVÉ FLOSEAL                           </t>
  </si>
  <si>
    <t>0064470</t>
  </si>
  <si>
    <t xml:space="preserve">IMPLANTÁT SPINÁLNÍ SYSTÉM MIS VIPER SATABILIZAČNÍ </t>
  </si>
  <si>
    <t>0064472</t>
  </si>
  <si>
    <t>0065317</t>
  </si>
  <si>
    <t xml:space="preserve">IMPLANTÁT KRANIOFACIÁLNÍ FIXACE SKELETU           </t>
  </si>
  <si>
    <t>0065323</t>
  </si>
  <si>
    <t>0066845</t>
  </si>
  <si>
    <t xml:space="preserve">IMPLANTÁT KRANIOFACIÁLNÍ FIXACE SKELETU BIOPLATE 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</si>
  <si>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</si>
  <si>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</si>
  <si>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</si>
  <si>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</si>
  <si>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</si>
  <si>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</si>
  <si>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</si>
  <si>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</si>
  <si>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</si>
  <si>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</si>
  <si>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</si>
  <si>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</si>
  <si>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</si>
  <si>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</si>
  <si>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</si>
  <si>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</si>
  <si>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</si>
  <si>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</si>
  <si>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</si>
  <si>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</si>
  <si>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0067885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</si>
  <si>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</si>
  <si>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</si>
  <si>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</si>
  <si>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</si>
  <si>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</si>
  <si>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</si>
  <si>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</si>
  <si>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0068200</t>
  </si>
  <si>
    <t xml:space="preserve">SYSTÉM HYDROCEPHALNÍ DRENÁŽNÍ                     </t>
  </si>
  <si>
    <t>0068202</t>
  </si>
  <si>
    <t>0068278</t>
  </si>
  <si>
    <t xml:space="preserve">IMPLANTÁT SPINÁLNÍ SYSTÉM  DYNESYS STABILIZAČNÍ   </t>
  </si>
  <si>
    <t>0068280</t>
  </si>
  <si>
    <t>0068281</t>
  </si>
  <si>
    <t>0068302</t>
  </si>
  <si>
    <t>SYSTÉM IMPLANTABILNÍ NEUROSTIMULAČNÍ KINETRA/OBĚ H</t>
  </si>
  <si>
    <t>0068353</t>
  </si>
  <si>
    <t>0068354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</si>
  <si>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</si>
  <si>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</si>
  <si>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</si>
  <si>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</si>
  <si>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</si>
  <si>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</si>
  <si>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</si>
  <si>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</si>
  <si>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0068676</t>
  </si>
  <si>
    <t xml:space="preserve">IMPLANTÁT SPINÁL.SYSTÉM FIXAČNÍ CDH LEGACY 5,5 TI </t>
  </si>
  <si>
    <t>0068677</t>
  </si>
  <si>
    <t>0068679</t>
  </si>
  <si>
    <t>0069080</t>
  </si>
  <si>
    <t xml:space="preserve">IMPLANTÁT KOSTNÍ UMĚLÁ NÁHRADA TKÁNĚ  CHRONOS     </t>
  </si>
  <si>
    <t>0069089</t>
  </si>
  <si>
    <t>0069195</t>
  </si>
  <si>
    <t>IMPLANTÁT KOSTNÍ UMĚLÁ NÁHRADA ŠTĚPU CONDUIT VSTŘE</t>
  </si>
  <si>
    <t>0069200</t>
  </si>
  <si>
    <t xml:space="preserve">IMPLANTÁT SPINÁL.NÁHRADA MEZIOBRATLOVÁ PRODISC-C  </t>
  </si>
  <si>
    <t>0069201</t>
  </si>
  <si>
    <t>IMPLANTÁT SPINÁLNÍ SYSTÉM S4                    BE</t>
  </si>
  <si>
    <t>0069202</t>
  </si>
  <si>
    <t>0069205</t>
  </si>
  <si>
    <t>SYSTÉM IMPLANTABILNÍ PUMPOVÝ PROGRAMOVATELNÝ SYNCH</t>
  </si>
  <si>
    <t>0069209</t>
  </si>
  <si>
    <t>0069210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</si>
  <si>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</si>
  <si>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</si>
  <si>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</si>
  <si>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</si>
  <si>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</si>
  <si>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</si>
  <si>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</si>
  <si>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</si>
  <si>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</si>
  <si>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</si>
  <si>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</si>
  <si>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</si>
  <si>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</si>
  <si>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 xml:space="preserve">SYSTÉM HYDROCEPHALNÍ DRENÁŽNÍ-SHUNT               </t>
  </si>
  <si>
    <t>0069678</t>
  </si>
  <si>
    <t xml:space="preserve">IMPLANTÁT SPINÁL.SYSTÉM FIXAČNÍ CDH LEGACY 5.5 TI </t>
  </si>
  <si>
    <t>0069679</t>
  </si>
  <si>
    <t>0069787</t>
  </si>
  <si>
    <t xml:space="preserve">IMPLANTÁT SPINÁLNÍ INTERSPINÓZNÍ DIAM             </t>
  </si>
  <si>
    <t>0069857</t>
  </si>
  <si>
    <t>IMPLANTÁT SPINÁL.NÁHRADA MEZIOBRAT.PYRAMESH TI KRK</t>
  </si>
  <si>
    <t>0069859</t>
  </si>
  <si>
    <t>0069861</t>
  </si>
  <si>
    <t>0069864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</si>
  <si>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</si>
  <si>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</si>
  <si>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</si>
  <si>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</si>
  <si>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</si>
  <si>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</si>
  <si>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</si>
  <si>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</si>
  <si>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</si>
  <si>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0069961</t>
  </si>
  <si>
    <t>IMPLANTÁT SPINÁLNÍ SYSTÉM CDH X10 CROSSLINK TI HRU</t>
  </si>
  <si>
    <t>0071602</t>
  </si>
  <si>
    <t>0073679</t>
  </si>
  <si>
    <t>0077224</t>
  </si>
  <si>
    <t xml:space="preserve">SVORKA TITANOVÁ,  STERILNÍ                        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</si>
  <si>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</si>
  <si>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</si>
  <si>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</si>
  <si>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</si>
  <si>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</si>
  <si>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</si>
  <si>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</si>
  <si>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 xml:space="preserve">SYSTÉM ZEVNÍ DRENÁŽNÍ LIKVOROVÝ DOČASNÝ CODMAN    </t>
  </si>
  <si>
    <t>0095861</t>
  </si>
  <si>
    <t>IMPLANTÁT SPINÁLNÍ SYSTÉM PANGEA         HRUDNÍ/BE</t>
  </si>
  <si>
    <t>0095868</t>
  </si>
  <si>
    <t>IMPLANTÁT SPINÁL.NÁHRADA MEZIOBRATLOVÁ CHRONOS   B</t>
  </si>
  <si>
    <t>0095934</t>
  </si>
  <si>
    <t>IMPLANTÁT SPINÁL.SYSTÉM FIXAČNÍ CDH LEGACY MAST TI</t>
  </si>
  <si>
    <t>0095935</t>
  </si>
  <si>
    <t>IMPLANTÁT SPINÁL.SYSTÉM FIXAČNÍ CD HORIZON SEXTANT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</si>
  <si>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</si>
  <si>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</si>
  <si>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</si>
  <si>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</si>
  <si>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</si>
  <si>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</si>
  <si>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</si>
  <si>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</si>
  <si>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</si>
  <si>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</si>
  <si>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</si>
  <si>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0096275</t>
  </si>
  <si>
    <t>IMPLANTÁT SPINÁLNÍ SYSTÉM CLICK X        HRUDNÍ/BE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</si>
  <si>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</si>
  <si>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</si>
  <si>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</si>
  <si>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</si>
  <si>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</si>
  <si>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0096318</t>
  </si>
  <si>
    <t>0096462</t>
  </si>
  <si>
    <t>SYSTÉM IMPLANTABILNÍ NEUROSTIMULAČNÍ PRIME ADVANCE</t>
  </si>
  <si>
    <t>0096719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</si>
  <si>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</si>
  <si>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</si>
  <si>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</si>
  <si>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</si>
  <si>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</si>
  <si>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</si>
  <si>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</si>
  <si>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 xml:space="preserve">IMPLANTÁT KOSTNÍ PRO VERTEBROPLASTIKU PERKUTÁNNÍ  </t>
  </si>
  <si>
    <t>0096972</t>
  </si>
  <si>
    <t xml:space="preserve">IMPLANTÁT SPINÁL.NÁHRADA MEZIOBRATLOVÁ ZERO-P     </t>
  </si>
  <si>
    <t>0096973</t>
  </si>
  <si>
    <t>0161006</t>
  </si>
  <si>
    <t>IMPLANTÁT SPINÁL.NÁHRADA MEZIOBRATLOVÁ OPAL      B</t>
  </si>
  <si>
    <t>0161018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</si>
  <si>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</si>
  <si>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</si>
  <si>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</si>
  <si>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</si>
  <si>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</si>
  <si>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0161703</t>
  </si>
  <si>
    <t>IMPLANTÁT SPINÁLNÍ SYSTÉM STENOFIX INTERSPINÓZNÍ B</t>
  </si>
  <si>
    <t>0161750</t>
  </si>
  <si>
    <t>IMPLANTÁT SPINÁLNÍ SYSTÉM ORACLE PLATE BEDER. MINI</t>
  </si>
  <si>
    <t>0161751</t>
  </si>
  <si>
    <t>0161761</t>
  </si>
  <si>
    <t>IMPLANTÁT SPINÁLNÍ NÁHRADA MEZIOBRATLOVÁ  ROI-C  K</t>
  </si>
  <si>
    <t>0161820</t>
  </si>
  <si>
    <t>IMPLANTÁT SPINÁLNÍ NÁHRADA MEZIOBRATLOVÁ T-PAL BED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</si>
  <si>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</si>
  <si>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</si>
  <si>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</si>
  <si>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</si>
  <si>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</si>
  <si>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</si>
  <si>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</si>
  <si>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</si>
  <si>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</si>
  <si>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</si>
  <si>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0165002</t>
  </si>
  <si>
    <t>SYSTÉM IMPLANTAB.NEUROSTIMULAČNÍ ACTIVA RC DOBÍJIT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</si>
  <si>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</si>
  <si>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</si>
  <si>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</si>
  <si>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</si>
  <si>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</si>
  <si>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</si>
  <si>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</si>
  <si>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</si>
  <si>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</si>
  <si>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9999999</t>
  </si>
  <si>
    <t xml:space="preserve">Nespecifikovanř PZT                               </t>
  </si>
  <si>
    <t>0096090</t>
  </si>
  <si>
    <t xml:space="preserve">IMPLANTÁT KOSTNÍ UMĚLÁ NÁHRADA TKÁNĚ  OSTEOSET    </t>
  </si>
  <si>
    <t>0069866</t>
  </si>
  <si>
    <t>0059042</t>
  </si>
  <si>
    <t xml:space="preserve">KLIP PER.MOZKOVÝ ANEUR.FE597K.98.99K 637.38.39    </t>
  </si>
  <si>
    <t>0043986</t>
  </si>
  <si>
    <t xml:space="preserve">ČIDLO PRO MĚŘENÍ NITROLEBNÍHO TLAKU NEUROVENT     </t>
  </si>
  <si>
    <t>0068204</t>
  </si>
  <si>
    <t>0068668</t>
  </si>
  <si>
    <t>0069862</t>
  </si>
  <si>
    <t>00602</t>
  </si>
  <si>
    <t>OD TYPU 02 - PRO NEMOCNICE TYPU 3, (KATEGORIE 6)</t>
  </si>
  <si>
    <t>04860</t>
  </si>
  <si>
    <t>IMOBILIZACE ČELISTÍ</t>
  </si>
  <si>
    <t>29410</t>
  </si>
  <si>
    <t>ODBĚR MOZKOMÍŠNÍHO MOKU LUMBÁLNÍ NEBO SUBOKCIPITÁL</t>
  </si>
  <si>
    <t>51819</t>
  </si>
  <si>
    <t>OŠETŘENÍ A OBVAZ ROZSÁHLÉ RÁNY V CELKOVÉ ANESTEZII</t>
  </si>
  <si>
    <t>56021</t>
  </si>
  <si>
    <t>KOMPLEXNÍ VYŠETŘENÍ NEUROCHIRURGEM</t>
  </si>
  <si>
    <t>56113</t>
  </si>
  <si>
    <t>INTRAKRANIÁLNÍ DURÁLNÍ REKONSTRUKCE</t>
  </si>
  <si>
    <t>56117</t>
  </si>
  <si>
    <t>INTRAKRANIÁLNÍ REKONSTRUKČNÍ OPERACE PŘI LIKVOREI</t>
  </si>
  <si>
    <t>56119</t>
  </si>
  <si>
    <t>DEKOMPRESIVNÍ KRANIEKTOMIE</t>
  </si>
  <si>
    <t>56125</t>
  </si>
  <si>
    <t>OPERAČNÍ REVIZE NEBO ZAVEDENÍ DRENÁŽE MOZKOMÍŠNÍHO</t>
  </si>
  <si>
    <t>56131</t>
  </si>
  <si>
    <t xml:space="preserve">OPAKOVANÁ KRANIOTOMIE PRO POOPERAČNÍ HEMATOM NEBO </t>
  </si>
  <si>
    <t>56133</t>
  </si>
  <si>
    <t>VENTRIKULOSTOMIE III. - STOOCKEY- SCARFF</t>
  </si>
  <si>
    <t>56135</t>
  </si>
  <si>
    <t>KRANIOPLASTIKA AKRYLÁTOVÁ, PLEXISKLOVÁ, KOVOVÁ NEB</t>
  </si>
  <si>
    <t>56141</t>
  </si>
  <si>
    <t>HYPOFYZEKTOMIE TRANSSFENOIDÁLNÍ PROSTÁ</t>
  </si>
  <si>
    <t>56142</t>
  </si>
  <si>
    <t>MIKROVASKULÁRNÍ DEKOMPRESE HLAVOVÝCH NERVŮ V ZADNÍ</t>
  </si>
  <si>
    <t>56145</t>
  </si>
  <si>
    <t>OŠETŘENÍ JEDNODUCHÉ - VPÁČENÉ ZLOMENINY LEBKY</t>
  </si>
  <si>
    <t>56147</t>
  </si>
  <si>
    <t>OŠETŘENÍ KOMPLIKOVANÉ ZLOMENINY LEBKY S (BEZ) REPA</t>
  </si>
  <si>
    <t>56149</t>
  </si>
  <si>
    <t>NEUROLÝZA SUBARACHNOIDÁLNÍ, LUMBÁLNÍ SUBARACHNOIDÁ</t>
  </si>
  <si>
    <t>56151</t>
  </si>
  <si>
    <t>TREPANACE PRO EXTRACEREBRÁLNÍ HEMATOM NEBO KRANIOT</t>
  </si>
  <si>
    <t>56153</t>
  </si>
  <si>
    <t>EXTRA - INTRAKRANIÁLNÍ ANASTOMÓZA</t>
  </si>
  <si>
    <t>56157</t>
  </si>
  <si>
    <t>KRANIOTOMIE PRO SUPRATENTORIÁLNÍ SPONTÁNNÍ INTRACE</t>
  </si>
  <si>
    <t>56159</t>
  </si>
  <si>
    <t>KRANIOTOMIE PRO INFRATENTORIÁLNÍ SPONTÁNNÍ INTRACE</t>
  </si>
  <si>
    <t>56163</t>
  </si>
  <si>
    <t>ZEVNÍ KOMOROVÁ DRENÁŽ NEBO ZAVEDENÍ ČIDLA NA MĚŘEN</t>
  </si>
  <si>
    <t>56167</t>
  </si>
  <si>
    <t>VENTRIKULÁRNÍ PUNKCE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</si>
  <si>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</si>
  <si>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</si>
  <si>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</si>
  <si>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</si>
  <si>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</si>
  <si>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</si>
  <si>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56175</t>
  </si>
  <si>
    <t>ODSTRANĚNÍ TUMORU HYPOFÝZY TRANSSFENOIDÁLNÍM PŘÍST</t>
  </si>
  <si>
    <t>56177</t>
  </si>
  <si>
    <t>KRANIOTOMIE A RESEK., PŘ. LOBEKTOM.PRO TUMOR ČI ME</t>
  </si>
  <si>
    <t>56178</t>
  </si>
  <si>
    <t>PRODLOUŽENÍ VÝKONU KRANIOTOMIE A RESEKCE, PŘÍPADNĚ</t>
  </si>
  <si>
    <t>56225</t>
  </si>
  <si>
    <t>DUROTOMIE A DURÁLNÍ REKONSTRUKČNÍ OPERACE MÍŠNÍ (K</t>
  </si>
  <si>
    <t>56227</t>
  </si>
  <si>
    <t>DEKOMPRESIVNÍ OPERACE V OBLASTI KRANIOCERVIKÁLNÍHO</t>
  </si>
  <si>
    <t>56229</t>
  </si>
  <si>
    <t>SYRINGOMYELIE, DRENÁŽNÍ OPERACE, TERMINÁLNÍ VENTRI</t>
  </si>
  <si>
    <t>56237</t>
  </si>
  <si>
    <t>IMPLANTACE MÍŠNÍ STIMULAČNÍ ELEKTRODY</t>
  </si>
  <si>
    <t>56239</t>
  </si>
  <si>
    <t>ODSTRANĚNÍ STIMULAČNÍ MÍŠNÍ ELEKTRODY</t>
  </si>
  <si>
    <t>56244</t>
  </si>
  <si>
    <t>DEKOMPRESE NEBO BIOPSIE INTRAMEDULÁRNÍHO TUMORU MÍ</t>
  </si>
  <si>
    <t>56245</t>
  </si>
  <si>
    <t>ODSTRANĚNÍ INTRAMEDULÁRNÍHO TUMORU NEBO EXCIZE NEB</t>
  </si>
  <si>
    <t>56246</t>
  </si>
  <si>
    <t>56247</t>
  </si>
  <si>
    <t>ČÁSTEČNÉ NEBO TOTÁLNÍ ODSTRANĚNÍ EXTRADURÁLNÍHO TU</t>
  </si>
  <si>
    <t>56249</t>
  </si>
  <si>
    <t>ODSTRANĚNÍ EXTRADURÁLNÍHO TUMORU MÍCHY PŘEDNÍM NEB</t>
  </si>
  <si>
    <t>56251</t>
  </si>
  <si>
    <t>ČÁSTEČNÉ NEBO TOTÁLNÍ ODSTRANĚNÍ INTRADURÁLNÍHO TU</t>
  </si>
  <si>
    <t>56311</t>
  </si>
  <si>
    <t>EXPLORACE BRACHIÁLNÍHO PLEXU ZADNÍM PŘÍSTUPEM</t>
  </si>
  <si>
    <t>56313</t>
  </si>
  <si>
    <t>EXPLORACE BRACHIÁLNÍHO PLEXU SUPRAKLAVIKULÁRNÍM NE</t>
  </si>
  <si>
    <t>56319</t>
  </si>
  <si>
    <t>DEKOMPRESE ISCHIADIKU NEBO EXPLORACE</t>
  </si>
  <si>
    <t>56324</t>
  </si>
  <si>
    <t>DEKOMPRESE OSTATNÍCH VELKÝCH A STŘEDNÍCH NERVŮ</t>
  </si>
  <si>
    <t>56325</t>
  </si>
  <si>
    <t>ODSTRANĚNÍ TUMORU VELKÝCH NERVŮ</t>
  </si>
  <si>
    <t>56327</t>
  </si>
  <si>
    <t>RESEKCE MORTONOVA NEUROMU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</si>
  <si>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</si>
  <si>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</si>
  <si>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</si>
  <si>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</si>
  <si>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</si>
  <si>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</si>
  <si>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</si>
  <si>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</si>
  <si>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56435</t>
  </si>
  <si>
    <t>SPINÁLNÍ A KRANIÁLNÍ NAVIGACE Á 15 MIN.</t>
  </si>
  <si>
    <t>61137</t>
  </si>
  <si>
    <t>ODBĚR FASCIÁLNÍHO ŠTĚPU Z FASCIA LATA</t>
  </si>
  <si>
    <t>61141</t>
  </si>
  <si>
    <t>ODBĚR NERVOVÉHO ŠTĚPU PRO MIKROCHIRURGICKÉ VÝKONY</t>
  </si>
  <si>
    <t>61145</t>
  </si>
  <si>
    <t>ODBĚR KORIOTUKOVÉHO ŠTĚPU</t>
  </si>
  <si>
    <t>65211</t>
  </si>
  <si>
    <t>OŠETŘENÍ ZLOMENINY ČELISTI DESTIČKOVOU ŠROUBOVANOU</t>
  </si>
  <si>
    <t>65215</t>
  </si>
  <si>
    <t>DENTÁLNÍ DRÁTĚNÁ DLAHA Z VOLNÉ RUKY - JEDNA ČELIST</t>
  </si>
  <si>
    <t>65219</t>
  </si>
  <si>
    <t>KOMPLEXNÍ OŠETŘENÍ VĚTŠÍCH OBLIČEJOVÝCH DEFEKTŮ</t>
  </si>
  <si>
    <t>65513</t>
  </si>
  <si>
    <t>PŘÍPRAVA FASCIÁLNÍHO A PERIKRANIÁLNÍHO LALOKU K RE</t>
  </si>
  <si>
    <t>66133</t>
  </si>
  <si>
    <t>UDRŽOVÁNÍ PROPLACHOVÉ LAVÁŽE ZA JEDEN DEN</t>
  </si>
  <si>
    <t>66311</t>
  </si>
  <si>
    <t xml:space="preserve">INTRADURÁLNÍ RESEKCE A PLASTIKA - KAŽDÉHO JEDNOHO 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</si>
  <si>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</si>
  <si>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</si>
  <si>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</si>
  <si>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</si>
  <si>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66317</t>
  </si>
  <si>
    <t>REVIZNÍ OPERACE PÁTEŘE - PŘEDNÍ - ZADNÍ - ODSTRANĚ</t>
  </si>
  <si>
    <t>66319</t>
  </si>
  <si>
    <t>RESEKCE JINÉ NS ČÁSTI OBRATLE - INTERVERTEBRÁLNÍHO</t>
  </si>
  <si>
    <t>66321</t>
  </si>
  <si>
    <t>RESEKCE OBRATLOVÉHO TĚLA - SOMATEKTONIE - KOMPLETN</t>
  </si>
  <si>
    <t>66323</t>
  </si>
  <si>
    <t>PŘEDNÍ RESEKCE OBRATLOVÉHO TĚLA - SOMATEKTOMIE - I</t>
  </si>
  <si>
    <t>66325</t>
  </si>
  <si>
    <t>RESEKCE OBRATLE - ZADNÍ - LAMINEKTOMIE KOMPLETNÍ J</t>
  </si>
  <si>
    <t>66327</t>
  </si>
  <si>
    <t>RESEKCE OBRATLE - ZADNÍ - LAMINEKTOMIE INKOMPLETNÍ</t>
  </si>
  <si>
    <t>66329</t>
  </si>
  <si>
    <t>FŮZE PÁTEŘE - STANDARDNÍ - PŘEDNÍ - INTERSOMATICKÁ</t>
  </si>
  <si>
    <t>66331</t>
  </si>
  <si>
    <t>FŮZE PÁTEŘE - STANDARDNÍ ZADNÍ - 1 SEGMENT</t>
  </si>
  <si>
    <t>66333</t>
  </si>
  <si>
    <t>PŘÍSTUPY NA PÁTEŘ - NESTANDARDNÍ - PŘEDNÍ</t>
  </si>
  <si>
    <t>66335</t>
  </si>
  <si>
    <t xml:space="preserve">OPERAČNÍ PŘÍSTUP NA PÁTEŘ - STANDARDNÍ - PŘEDNÍ - </t>
  </si>
  <si>
    <t>66337</t>
  </si>
  <si>
    <t xml:space="preserve">OPERAČNÍ PŘÍSTUP K PÁTEŘI - STANDARDNÍ - PŘEDNÍ - </t>
  </si>
  <si>
    <t>66339</t>
  </si>
  <si>
    <t>OPERAČNÍ PŘÍSTUP NA PÁTEŘ - STANDARDNÍ - ZADNÍ SKE</t>
  </si>
  <si>
    <t>66341</t>
  </si>
  <si>
    <t>OPERAČNÍ PŘÍSTUP K PÁTEŘI - STANDARDNÍ - ZADNÍ TZV</t>
  </si>
  <si>
    <t>66343</t>
  </si>
  <si>
    <t>TRANSKUTÁNNÍ VÝKON NA PÁTEŘI - VELKÝ</t>
  </si>
  <si>
    <t>66537</t>
  </si>
  <si>
    <t>RESEKCE KOSTRČE</t>
  </si>
  <si>
    <t>66815</t>
  </si>
  <si>
    <t>AUTOGENNÍ ŠTĚP</t>
  </si>
  <si>
    <t>66879</t>
  </si>
  <si>
    <t>OTEVŘENÁ SPONGIOPLASTIKA</t>
  </si>
  <si>
    <t>66915</t>
  </si>
  <si>
    <t>DEKOMPRESE FASCIÁLNÍHO LOŽE</t>
  </si>
  <si>
    <t>71022</t>
  </si>
  <si>
    <t>CÍLENÉ VYŠETŘENÍ OTORINOLARYNGOLOGEM</t>
  </si>
  <si>
    <t>71627</t>
  </si>
  <si>
    <t>ZADNÍ TAMPONÁDA NOSNÍ PRO EPISTAXI</t>
  </si>
  <si>
    <t>71639</t>
  </si>
  <si>
    <t>ENDOSKOPICKÁ OPERACE V NOSNÍ DUTINĚ</t>
  </si>
  <si>
    <t>71681</t>
  </si>
  <si>
    <t>SFENOIDOTOMIE</t>
  </si>
  <si>
    <t>71717</t>
  </si>
  <si>
    <t>TRACHEOTOMIE</t>
  </si>
  <si>
    <t>80113</t>
  </si>
  <si>
    <t>IMPLANTACE NEUROSTIMULAČNÍHO ZAŘÍZENÍ PRO STIMULAC</t>
  </si>
  <si>
    <t>80115</t>
  </si>
  <si>
    <t>IMPLANTACE NEUROSTIMULAČNÍHO ZAŘÍZENÍ (SYSTÉMU) PR</t>
  </si>
  <si>
    <t>80117</t>
  </si>
  <si>
    <t>IMPLANTACE PODKOŽNÍHO REZERVOÁRU - PROGRAMOVATELNÉ</t>
  </si>
  <si>
    <t>89311</t>
  </si>
  <si>
    <t xml:space="preserve">INTERVENČNÍ VÝKON ŘÍZENÝ RDG METODOU (SKIASKOPIE,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</si>
  <si>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</si>
  <si>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</si>
  <si>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</si>
  <si>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</si>
  <si>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</si>
  <si>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</si>
  <si>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99980</t>
  </si>
  <si>
    <t>(VZP) PACIENT S DIAGNOSTIKOVANÝM POLYTRAUMATEM S I</t>
  </si>
  <si>
    <t>80098</t>
  </si>
  <si>
    <t>signalni kod misni stimulace s jednou elektrodou</t>
  </si>
  <si>
    <t>99981</t>
  </si>
  <si>
    <t xml:space="preserve">(VZP) PACIENT HOSPITALIZOVANÝ V LŮŽKOVÉM ZAŘÍZENÍ </t>
  </si>
  <si>
    <t>80099</t>
  </si>
  <si>
    <t>signalni  kod misni stimulace se dvema elektrodami</t>
  </si>
  <si>
    <t>99999</t>
  </si>
  <si>
    <t>Nespecifikovany vykon</t>
  </si>
  <si>
    <t>5T6</t>
  </si>
  <si>
    <t>0003952</t>
  </si>
  <si>
    <t xml:space="preserve">AMIKIN 500 MG                                     </t>
  </si>
  <si>
    <t>0006480</t>
  </si>
  <si>
    <t xml:space="preserve">OCPLEX      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</si>
  <si>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</si>
  <si>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</si>
  <si>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</si>
  <si>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</si>
  <si>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0020605</t>
  </si>
  <si>
    <t xml:space="preserve">COLOMYCIN INJEKCE 1000000 IU                      </t>
  </si>
  <si>
    <t>0049193</t>
  </si>
  <si>
    <t>0056801</t>
  </si>
  <si>
    <t>0058755</t>
  </si>
  <si>
    <t xml:space="preserve">CEFTRIAXON TORREX 1 G                             </t>
  </si>
  <si>
    <t>0068998</t>
  </si>
  <si>
    <t xml:space="preserve">AMPICILIN 1,0 BIOTIKA                             </t>
  </si>
  <si>
    <t>0075634</t>
  </si>
  <si>
    <t xml:space="preserve">PROTHROMPLEX TOTAL NF                             </t>
  </si>
  <si>
    <t>0083487</t>
  </si>
  <si>
    <t xml:space="preserve">MERONEM 500 MG                                    </t>
  </si>
  <si>
    <t>0089029</t>
  </si>
  <si>
    <t xml:space="preserve">IMMUNATE STIM PLUS 1000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</si>
  <si>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</si>
  <si>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</si>
  <si>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</si>
  <si>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</si>
  <si>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0097909</t>
  </si>
  <si>
    <t xml:space="preserve">HUMAN ALBUMIN GRIFOLS 20%                         </t>
  </si>
  <si>
    <t>0102489</t>
  </si>
  <si>
    <t xml:space="preserve">CEFTAZIDIM GENIM 1 G                              </t>
  </si>
  <si>
    <t>0119095</t>
  </si>
  <si>
    <t xml:space="preserve">FLEXBUMIN 200 G/L                                 </t>
  </si>
  <si>
    <t>0121238</t>
  </si>
  <si>
    <t xml:space="preserve">CEFTRIAXON KABI 1 G                               </t>
  </si>
  <si>
    <t>0130149</t>
  </si>
  <si>
    <t xml:space="preserve">AVELOX 400 MG/250 ML INFUZNÍ ROZTOK   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</si>
  <si>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</si>
  <si>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</si>
  <si>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</si>
  <si>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</si>
  <si>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0142077</t>
  </si>
  <si>
    <t>0147976</t>
  </si>
  <si>
    <t xml:space="preserve">MEROPENEM HOSPIRA 500 MG                          </t>
  </si>
  <si>
    <t>0156835</t>
  </si>
  <si>
    <t xml:space="preserve">MEROPENEM KABI 1 G                                </t>
  </si>
  <si>
    <t>0162180</t>
  </si>
  <si>
    <t xml:space="preserve">CIPROFLOXACIN KABI 200 MG/100 ML INFUZNÍ ROZTOK   </t>
  </si>
  <si>
    <t>0164246</t>
  </si>
  <si>
    <t xml:space="preserve">CEFTAZIDIM STRAGEN 1 G                            </t>
  </si>
  <si>
    <t>0164350</t>
  </si>
  <si>
    <t xml:space="preserve">TAZOCIN 4 G/0,5 G                                 </t>
  </si>
  <si>
    <t>0027921</t>
  </si>
  <si>
    <t xml:space="preserve">SPRYCEL 20 MG                                     </t>
  </si>
  <si>
    <t>0007905</t>
  </si>
  <si>
    <t xml:space="preserve">ERYTROCYTY Z ODBĚRU PLNÉ KRVE                     </t>
  </si>
  <si>
    <t>0007957</t>
  </si>
  <si>
    <t>0007964</t>
  </si>
  <si>
    <t xml:space="preserve">ERYTROCYTY Z AFERÉZY DELEUKOTIZOVANÉ              </t>
  </si>
  <si>
    <t>0107936</t>
  </si>
  <si>
    <t xml:space="preserve">TROMBOCYTY Z BUFFY COATU SMĚSNÉ, DELEUKOTIZOVANÉ  </t>
  </si>
  <si>
    <t>0002370</t>
  </si>
  <si>
    <t>0002408</t>
  </si>
  <si>
    <t>0012368</t>
  </si>
  <si>
    <t xml:space="preserve">ŠROUB MALEOLÁRNÍ 4.5                              </t>
  </si>
  <si>
    <t>0017424</t>
  </si>
  <si>
    <t xml:space="preserve">ŠROUB KORTIKÁLNÍ VELKÝ FRAGMENT OCEL              </t>
  </si>
  <si>
    <t>0026140</t>
  </si>
  <si>
    <t xml:space="preserve">KANYLA TRACHEOSTOMICKÁ S NÍZKOTLAKOU MANŽETOU     </t>
  </si>
  <si>
    <t>0030400</t>
  </si>
  <si>
    <t xml:space="preserve">ŠROUB LCP SAMOŘEZNÝ VELKÝ FRAGMENT OCEL           </t>
  </si>
  <si>
    <t>0030409</t>
  </si>
  <si>
    <t>0030415</t>
  </si>
  <si>
    <t>0030418</t>
  </si>
  <si>
    <t>0030617</t>
  </si>
  <si>
    <t xml:space="preserve">STAPLER KOŽNÍ ROYAL - 35W                         </t>
  </si>
  <si>
    <t>0031497</t>
  </si>
  <si>
    <t>DLAHA LCP FEMUR DISTÁLNÍ VELKÝ FRAGMENT OCEL TITAN</t>
  </si>
  <si>
    <t>0031933</t>
  </si>
  <si>
    <t xml:space="preserve">ZASLEPOVACÍ HLAVA TIBIE ÚHLOVĚ STABILNÍ TITAN     </t>
  </si>
  <si>
    <t>0031983</t>
  </si>
  <si>
    <t xml:space="preserve">ŠROUB STARDRIVE ZAJIŠŤOVACÍ TITAN                 </t>
  </si>
  <si>
    <t>0035016</t>
  </si>
  <si>
    <t xml:space="preserve">HŘEB TIBIE UHLOVĚ STABILNÍ TITAN                  </t>
  </si>
  <si>
    <t>0043968</t>
  </si>
  <si>
    <t>0043979</t>
  </si>
  <si>
    <t>0043984</t>
  </si>
  <si>
    <t>0050306</t>
  </si>
  <si>
    <t xml:space="preserve">ČIDLO PRO MĚŘENÍ NITROLEBNÍHO TLAKU CODMAN        </t>
  </si>
  <si>
    <t>0054513</t>
  </si>
  <si>
    <t>0054517</t>
  </si>
  <si>
    <t>0059080</t>
  </si>
  <si>
    <t>KLIP PERM.MOZK.ANEURY.FE694K.713.14.16.17.24.26.44</t>
  </si>
  <si>
    <t>0059128</t>
  </si>
  <si>
    <t xml:space="preserve">KLIP PERMANENTNÍ MOZKOVÝ ANEURYSMATICKÝ FE780K    </t>
  </si>
  <si>
    <t>0065320</t>
  </si>
  <si>
    <t>0066854</t>
  </si>
  <si>
    <t>0066966</t>
  </si>
  <si>
    <t>0067016</t>
  </si>
  <si>
    <t>0067075</t>
  </si>
  <si>
    <t>0067161</t>
  </si>
  <si>
    <t xml:space="preserve">IMPLANTÁT ORBITÁLNÍ PDS ZX5,ZX6,ZX8 VSTŘEBATELNÝ  </t>
  </si>
  <si>
    <t>0068127</t>
  </si>
  <si>
    <t>0068221</t>
  </si>
  <si>
    <t>0068308</t>
  </si>
  <si>
    <t>SYSTÉM IMPLANTABILNÍ NEUROSTIMULAČNÍ          ELEK</t>
  </si>
  <si>
    <t>0069208</t>
  </si>
  <si>
    <t>0069596</t>
  </si>
  <si>
    <t>0069853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</si>
  <si>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</si>
  <si>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</si>
  <si>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</si>
  <si>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</si>
  <si>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</si>
  <si>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</si>
  <si>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0074312</t>
  </si>
  <si>
    <t xml:space="preserve">ŠROUB KOMPRESNÍ ZAVÍRACÍ TARGON                   </t>
  </si>
  <si>
    <t>0074314</t>
  </si>
  <si>
    <t xml:space="preserve">ŠROUB ZAJIŠŤOVACÍ  TITANOVÝ TARGON                </t>
  </si>
  <si>
    <t>0074722</t>
  </si>
  <si>
    <t>HŘEB FEMORÁLNÍ PROXIMÁLNÍ TITANOVÝ KRÁTKÝ TARGON P</t>
  </si>
  <si>
    <t>0074723</t>
  </si>
  <si>
    <t>ŠROUB ZAJIŠŤOVACÍ, SAMOŘEZNÝ, UZAMYKATELNÝ TI TARG</t>
  </si>
  <si>
    <t>0082001</t>
  </si>
  <si>
    <t xml:space="preserve">V.A.C.GRANUFOAM(PU PĚNA) VELIKOST L               </t>
  </si>
  <si>
    <t>0083884</t>
  </si>
  <si>
    <t xml:space="preserve">ŠROUB ZAJIŠŤOVACÍ PROXIMÁLNÍ, PRO RADIUS / ULNU   </t>
  </si>
  <si>
    <t>0083885</t>
  </si>
  <si>
    <t>ŠROUB ZAJIŠŤOVACÍ DISTÁLNÍ, PRO RADIUS / ULNU, MON</t>
  </si>
  <si>
    <t>0083886</t>
  </si>
  <si>
    <t xml:space="preserve">PROXIMÁLNÍ KOMPRESNÍ ŠROUB, PRO RADIUS / ULNU     </t>
  </si>
  <si>
    <t>0083991</t>
  </si>
  <si>
    <t xml:space="preserve">ŠROUB ZAMYKACÍ HEXA DRIVE 7, APTUS RADIUS 2,5     </t>
  </si>
  <si>
    <t>0083992</t>
  </si>
  <si>
    <t>0083993</t>
  </si>
  <si>
    <t>0095636</t>
  </si>
  <si>
    <t>SYSTÉM HYDROCEPHALNÍ DRENÁŽNÍ - SHUNT HAKIM BACTIS</t>
  </si>
  <si>
    <t>0095661</t>
  </si>
  <si>
    <t>0095663</t>
  </si>
  <si>
    <t>0095664</t>
  </si>
  <si>
    <t>0108143</t>
  </si>
  <si>
    <t xml:space="preserve">DLAHA VOLÁRNÍ WATERSHED, DLOUHÁ, APTUS RADIUS 2,5 </t>
  </si>
  <si>
    <t>0162666</t>
  </si>
  <si>
    <t xml:space="preserve">SYSTÉM HYDROCEPHALNÍ DRENÁŽNÍ - SHUNT SILVERLINE  </t>
  </si>
  <si>
    <t>0163241</t>
  </si>
  <si>
    <t>0163243</t>
  </si>
  <si>
    <t>0163249</t>
  </si>
  <si>
    <t>0163251</t>
  </si>
  <si>
    <t>0163258</t>
  </si>
  <si>
    <t>0163261</t>
  </si>
  <si>
    <t>0165001</t>
  </si>
  <si>
    <t>SYSTÉM IMPLANTABILNÍ NEUROSTIMULAČNÍ ACTIVA PC  /O</t>
  </si>
  <si>
    <t>0161956</t>
  </si>
  <si>
    <t>0069960</t>
  </si>
  <si>
    <t>0069858</t>
  </si>
  <si>
    <t>0068192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</si>
  <si>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</si>
  <si>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</si>
  <si>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</si>
  <si>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</si>
  <si>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</si>
  <si>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</si>
  <si>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</si>
  <si>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</si>
  <si>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</si>
  <si>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</si>
  <si>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</si>
  <si>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</si>
  <si>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51850</t>
  </si>
  <si>
    <t>PŘEVAZ RÁNY METODOU V. A. C. (VACUUM ASISTED CLOSU</t>
  </si>
  <si>
    <t>53253</t>
  </si>
  <si>
    <t xml:space="preserve">OTEVŘENÁ REPOZICE A OSTEOSYNTÉZA ZLOMENIN DIAFÝZY </t>
  </si>
  <si>
    <t>53469</t>
  </si>
  <si>
    <t>ZLOMENINA DIAFÝZY A SUPRAKONDYLICKÉ OBLASTI FEMURU</t>
  </si>
  <si>
    <t>53471</t>
  </si>
  <si>
    <t>ZLOMENINA HORNÍHO KONCE FEMURU - REPOZICE OTEVŘENÁ</t>
  </si>
  <si>
    <t>56161</t>
  </si>
  <si>
    <t>NÁVRT A EVAKUACE PRO SPONTÁNNÍ INTRACEREBRÁLNÍ KRV</t>
  </si>
  <si>
    <t>66921</t>
  </si>
  <si>
    <t>EXKOCHLEACE A SPONGIOPLASTIKA</t>
  </si>
  <si>
    <t>71213</t>
  </si>
  <si>
    <t>ENDOSKOPIE PARANASÁLNÍ DUTINY</t>
  </si>
  <si>
    <t>71614</t>
  </si>
  <si>
    <t>ANEMIZACE S ODSÁVÁNÍM Z VEDLEJŠÍCH NOSNÍCH DUTIN</t>
  </si>
  <si>
    <t>71635</t>
  </si>
  <si>
    <t>MUKOTOMIE NEBO KONCHEKTOMIE</t>
  </si>
  <si>
    <t>90903</t>
  </si>
  <si>
    <t xml:space="preserve">(DRG) DOBA TRVÁNÍ UMĚLÉ PLICNÍ VENTILACE VÍCE NEŽ </t>
  </si>
  <si>
    <t>90901</t>
  </si>
  <si>
    <t>(DRG) DOBA TRVÁNÍ UMĚLÉ PLICNÍ VENTILACE DO 24 HOD</t>
  </si>
  <si>
    <t>90902</t>
  </si>
  <si>
    <t>90904</t>
  </si>
  <si>
    <t>90905</t>
  </si>
  <si>
    <t>6F1</t>
  </si>
  <si>
    <t>61127</t>
  </si>
  <si>
    <t>EXSTIRPACE PSEUDOCYSTY DEKUBITU</t>
  </si>
  <si>
    <t>61167</t>
  </si>
  <si>
    <t>TRANSPOZICE FASCIOKUTÁNNÍHO LALOKU</t>
  </si>
  <si>
    <t>62320</t>
  </si>
  <si>
    <t>NEKREKTOMIE DO 5 % POVRCHU TĚLA - TANGENCIÁLNÍ NEB</t>
  </si>
  <si>
    <t>6F5</t>
  </si>
  <si>
    <t>75381</t>
  </si>
  <si>
    <t>REKOSTRUKCE SPODINY OČNICE</t>
  </si>
  <si>
    <t>6F6</t>
  </si>
  <si>
    <t>66855</t>
  </si>
  <si>
    <t>INCIZE A DRENÁŽ MĚKKÝCH TKÁNÍ V ORTOPEDII</t>
  </si>
  <si>
    <t>7F1</t>
  </si>
  <si>
    <t>71641</t>
  </si>
  <si>
    <t>SUBMUKÓZNÍ RESEKCE NOSNÍ PŘEPÁŽKY</t>
  </si>
  <si>
    <t>809</t>
  </si>
  <si>
    <t>07</t>
  </si>
  <si>
    <t>08</t>
  </si>
  <si>
    <t>09</t>
  </si>
  <si>
    <t>10</t>
  </si>
  <si>
    <t>0163373</t>
  </si>
  <si>
    <t>IMPLANTÁT KRANIOMAXILLOFACIÁLNÍ RAPIDSORB  VSTŘEBA</t>
  </si>
  <si>
    <t>0163376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</si>
  <si>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</si>
  <si>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</si>
  <si>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</si>
  <si>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</si>
  <si>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</si>
  <si>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</si>
  <si>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</si>
  <si>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</si>
  <si>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</si>
  <si>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</si>
  <si>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</si>
  <si>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</si>
  <si>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</si>
  <si>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</si>
  <si>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</si>
  <si>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</si>
  <si>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</si>
  <si>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</si>
  <si>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00041</t>
  </si>
  <si>
    <t>A</t>
  </si>
  <si>
    <t xml:space="preserve">DLOUHODOBÁ MECHANICKÁ VENTILACE &gt; 240 HODIN (11-21 DNÍ) BEZ CC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</si>
  <si>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</si>
  <si>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</si>
  <si>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</si>
  <si>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</si>
  <si>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</si>
  <si>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</si>
  <si>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</si>
  <si>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</si>
  <si>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</si>
  <si>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</si>
  <si>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</si>
  <si>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</si>
  <si>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</si>
  <si>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</si>
  <si>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</si>
  <si>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</si>
  <si>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</si>
  <si>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</si>
  <si>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</si>
  <si>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</si>
  <si>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</si>
  <si>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</si>
  <si>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</si>
  <si>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</si>
  <si>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</si>
  <si>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</si>
  <si>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</si>
  <si>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</si>
  <si>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</si>
  <si>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</si>
  <si>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</si>
  <si>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</si>
  <si>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</si>
  <si>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</si>
  <si>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</si>
  <si>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</si>
  <si>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</si>
  <si>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</si>
  <si>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</si>
  <si>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</si>
  <si>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</si>
  <si>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</si>
  <si>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</si>
  <si>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</si>
  <si>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01043</t>
  </si>
  <si>
    <t xml:space="preserve">VÝKONY NA KRANIÁLNÍCH A PERIFERNÍCH NERVECH S MCC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</si>
  <si>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</si>
  <si>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</si>
  <si>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</si>
  <si>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</si>
  <si>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</si>
  <si>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</si>
  <si>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</si>
  <si>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</si>
  <si>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</si>
  <si>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</si>
  <si>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</si>
  <si>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</si>
  <si>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</si>
  <si>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</si>
  <si>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</si>
  <si>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</si>
  <si>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</si>
  <si>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</si>
  <si>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</si>
  <si>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</si>
  <si>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</si>
  <si>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</si>
  <si>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</si>
  <si>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</si>
  <si>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</si>
  <si>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</si>
  <si>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</si>
  <si>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</si>
  <si>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</si>
  <si>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</si>
  <si>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</si>
  <si>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</si>
  <si>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01421</t>
  </si>
  <si>
    <t xml:space="preserve">EPILEPTICKÝ ZÁCHVAT BEZ CC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</si>
  <si>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</si>
  <si>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</si>
  <si>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</si>
  <si>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</si>
  <si>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</si>
  <si>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</si>
  <si>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</si>
  <si>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</si>
  <si>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</si>
  <si>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</si>
  <si>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</si>
  <si>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</si>
  <si>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</si>
  <si>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</si>
  <si>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</si>
  <si>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</si>
  <si>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</si>
  <si>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</si>
  <si>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</si>
  <si>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</si>
  <si>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</si>
  <si>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</si>
  <si>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</si>
  <si>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</si>
  <si>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</si>
  <si>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</si>
  <si>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</si>
  <si>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</si>
  <si>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</si>
  <si>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</si>
  <si>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</si>
  <si>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</si>
  <si>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</si>
  <si>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</si>
  <si>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</si>
  <si>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</si>
  <si>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</si>
  <si>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</si>
  <si>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</si>
  <si>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</si>
  <si>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08332</t>
  </si>
  <si>
    <t xml:space="preserve">MALIGNÍ ONEMOCNĚNÍ MUSKULOSKELETÁLNÍHO SYSTÉMU A POJIVOVÉ TKÁNĚ.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</si>
  <si>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</si>
  <si>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</si>
  <si>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</si>
  <si>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</si>
  <si>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</si>
  <si>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</si>
  <si>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</si>
  <si>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</si>
  <si>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</si>
  <si>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</si>
  <si>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</si>
  <si>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</si>
  <si>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</si>
  <si>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</si>
  <si>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</si>
  <si>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</si>
  <si>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</si>
  <si>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</si>
  <si>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17041</t>
  </si>
  <si>
    <t>C</t>
  </si>
  <si>
    <t xml:space="preserve">MYELOPROLIFERATIVNÍ PORUCHY A ŠPATNĚ DIFERENCOVANÉ NÁDORY S JINÝM VÝKONEM BEZ CC                    </t>
  </si>
  <si>
    <t>19012</t>
  </si>
  <si>
    <t>B</t>
  </si>
  <si>
    <t xml:space="preserve">OPERAČNÍ VÝKONY S HLAVNÍ DIAGNÓZOU DUŠEVNÍ NEMOCI S CC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</si>
  <si>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</si>
  <si>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</si>
  <si>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</si>
  <si>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</si>
  <si>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</si>
  <si>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</si>
  <si>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</si>
  <si>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</si>
  <si>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</si>
  <si>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</si>
  <si>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</si>
  <si>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</si>
  <si>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</si>
  <si>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</si>
  <si>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</si>
  <si>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</si>
  <si>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</si>
  <si>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</si>
  <si>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</si>
  <si>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</si>
  <si>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</si>
  <si>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</si>
  <si>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</si>
  <si>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</si>
  <si>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</si>
  <si>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</si>
  <si>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</si>
  <si>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</si>
  <si>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</si>
  <si>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</si>
  <si>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</si>
  <si>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</si>
  <si>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</si>
  <si>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</si>
  <si>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</si>
  <si>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</si>
  <si>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88891</t>
  </si>
  <si>
    <t xml:space="preserve">VÝKONY OMEZENÉHO ROZSAHU. KTERÉ SE NETÝKAJÍ HLAVNÍ DIAGNÓZY BEZ CC                                  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</si>
  <si>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</si>
  <si>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</si>
  <si>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</si>
  <si>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</si>
  <si>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</si>
  <si>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</si>
  <si>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</si>
  <si>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</si>
  <si>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</si>
  <si>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816</t>
  </si>
  <si>
    <t>87415</t>
  </si>
  <si>
    <t>CYTOLOGICKÉ OTISKY A STĚRY -  ZA 4-10 PREPARÁTŮ</t>
  </si>
  <si>
    <t>87435</t>
  </si>
  <si>
    <t>STANDARDNÍ CYTOLOGICKÉ BARVENÍ,  ZA 4-10  PREPARÁT</t>
  </si>
  <si>
    <t>91431</t>
  </si>
  <si>
    <t>ZVLÁŠTĚ NÁROČNÉ IZOLACE BUNĚK GRADIENTOVOU CENTRIF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</si>
  <si>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</si>
  <si>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</si>
  <si>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</si>
  <si>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</si>
  <si>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</si>
  <si>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</si>
  <si>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94200</t>
  </si>
  <si>
    <t xml:space="preserve">(VZP) KVANTITATIVNÍ PCR (qPCR) V REÁLNÉM ČASE PRO </t>
  </si>
  <si>
    <t>94211</t>
  </si>
  <si>
    <t>DLOUHODOBÁ KULTIVACE BUNĚK RŮZNÝCH TKÁNÍ Z PRENATÁ</t>
  </si>
  <si>
    <t>205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</si>
  <si>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</si>
  <si>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</si>
  <si>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</si>
  <si>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</si>
  <si>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</si>
  <si>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</si>
  <si>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407</t>
  </si>
  <si>
    <t>0093626</t>
  </si>
  <si>
    <t xml:space="preserve">ULTRAVIST 370                                     </t>
  </si>
  <si>
    <t xml:space="preserve">MICROPAQUE CT            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</si>
  <si>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</si>
  <si>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</si>
  <si>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</si>
  <si>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</si>
  <si>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0002092</t>
  </si>
  <si>
    <t xml:space="preserve">123I-JOFLUPAN INJ.                                </t>
  </si>
  <si>
    <t>47241</t>
  </si>
  <si>
    <t>SCINTIGRAFIE SKELETU</t>
  </si>
  <si>
    <t>47269</t>
  </si>
  <si>
    <t>TOMOGRAFICKÁ SCINTIGRAFIE - SPECT</t>
  </si>
  <si>
    <t>47273</t>
  </si>
  <si>
    <t>KVANTIFIKACE DYNAMICKÝCH A TOMOGRAFICKÝCH SCINTIGR</t>
  </si>
  <si>
    <t>818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</si>
  <si>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</si>
  <si>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</si>
  <si>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</si>
  <si>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</si>
  <si>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</si>
  <si>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</si>
  <si>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</si>
  <si>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</si>
  <si>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</si>
  <si>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</si>
  <si>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</si>
  <si>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</si>
  <si>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</si>
  <si>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</si>
  <si>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</si>
  <si>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</si>
  <si>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</si>
  <si>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</si>
  <si>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</si>
  <si>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</si>
  <si>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</si>
  <si>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</si>
  <si>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</si>
  <si>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</si>
  <si>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</si>
  <si>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</si>
  <si>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</si>
  <si>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</si>
  <si>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</si>
  <si>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</si>
  <si>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</si>
  <si>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</si>
  <si>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</si>
  <si>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</si>
  <si>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</si>
  <si>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</si>
  <si>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</si>
  <si>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</si>
  <si>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</si>
  <si>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</si>
  <si>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</si>
  <si>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</si>
  <si>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</si>
  <si>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</si>
  <si>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</si>
  <si>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</si>
  <si>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</si>
  <si>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</si>
  <si>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</si>
  <si>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</si>
  <si>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</si>
  <si>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</si>
  <si>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</si>
  <si>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</si>
  <si>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</si>
  <si>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</si>
  <si>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</si>
  <si>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</si>
  <si>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</si>
  <si>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</si>
  <si>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</si>
  <si>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</si>
  <si>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</si>
  <si>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</si>
  <si>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</si>
  <si>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</si>
  <si>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</si>
  <si>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</si>
  <si>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</si>
  <si>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</si>
  <si>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</si>
  <si>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</si>
  <si>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</si>
  <si>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</si>
  <si>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</si>
  <si>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</si>
  <si>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</si>
  <si>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</si>
  <si>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</si>
  <si>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</si>
  <si>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</si>
  <si>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</si>
  <si>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</si>
  <si>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</si>
  <si>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</si>
  <si>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</si>
  <si>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</si>
  <si>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</si>
  <si>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</si>
  <si>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</si>
  <si>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</si>
  <si>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</si>
  <si>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</si>
  <si>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</si>
  <si>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</si>
  <si>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</si>
  <si>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</si>
  <si>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</si>
  <si>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</si>
  <si>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</si>
  <si>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</si>
  <si>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</si>
  <si>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81313</t>
  </si>
  <si>
    <t>VYŠETŘENÍ MOZKOMÍŠNÍHO MOKU</t>
  </si>
  <si>
    <t>81315</t>
  </si>
  <si>
    <t>REGISTRAČNÍ SPEKTROFOTOMETRIE NATIVNÍHO MOZKOMÍŠNÍ</t>
  </si>
  <si>
    <t>81329</t>
  </si>
  <si>
    <t>ALBUMIN (SÉRUM)</t>
  </si>
  <si>
    <t>81331</t>
  </si>
  <si>
    <t>ALBUMIN V MOZKOMÍŠNÍM MOKU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</si>
  <si>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</si>
  <si>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</si>
  <si>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</si>
  <si>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</si>
  <si>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</si>
  <si>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</si>
  <si>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</si>
  <si>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</si>
  <si>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</si>
  <si>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</si>
  <si>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81395</t>
  </si>
  <si>
    <t>ELEKTROFORÉZA PROTEINŮ (MOČ, MOZKOMÍŠNÍ MOK)</t>
  </si>
  <si>
    <t>81397</t>
  </si>
  <si>
    <t>ELEKTROFORÉZA PROTEINŮ (SÉRUM)</t>
  </si>
  <si>
    <t>81427</t>
  </si>
  <si>
    <t>FOSFOR ANORGANICKÝ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</si>
  <si>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</si>
  <si>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</si>
  <si>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</si>
  <si>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</si>
  <si>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</si>
  <si>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</si>
  <si>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</si>
  <si>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</si>
  <si>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81481</t>
  </si>
  <si>
    <t>AMYLÁZA PANKREATICKÁ</t>
  </si>
  <si>
    <t>81521</t>
  </si>
  <si>
    <t>LAKTÁT (KYSELINA MLÉČNÁ)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</si>
  <si>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</si>
  <si>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</si>
  <si>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</si>
  <si>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</si>
  <si>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</si>
  <si>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</si>
  <si>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</si>
  <si>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</si>
  <si>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81563</t>
  </si>
  <si>
    <t>OSMOLALITA (SÉRUM, MOČ)</t>
  </si>
  <si>
    <t>81573</t>
  </si>
  <si>
    <t>PANDYHO ZKOUŠKA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</si>
  <si>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</si>
  <si>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</si>
  <si>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</si>
  <si>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</si>
  <si>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</si>
  <si>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</si>
  <si>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</si>
  <si>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</si>
  <si>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</si>
  <si>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</si>
  <si>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</si>
  <si>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</si>
  <si>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</si>
  <si>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</si>
  <si>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81699</t>
  </si>
  <si>
    <t>STANOVENÍ IGF - I (INSULIN - LIKE GROWTH FACTOR)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</si>
  <si>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</si>
  <si>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</si>
  <si>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</si>
  <si>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</si>
  <si>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</si>
  <si>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</si>
  <si>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</si>
  <si>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</si>
  <si>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</si>
  <si>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</si>
  <si>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</si>
  <si>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</si>
  <si>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</si>
  <si>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</si>
  <si>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</si>
  <si>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</si>
  <si>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</si>
  <si>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</si>
  <si>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</si>
  <si>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</si>
  <si>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</si>
  <si>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</si>
  <si>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</si>
  <si>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</si>
  <si>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</si>
  <si>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</si>
  <si>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91193</t>
  </si>
  <si>
    <t>STANOVENÍ B2 - MIKROGLOBULINU ELISA</t>
  </si>
  <si>
    <t>91397</t>
  </si>
  <si>
    <t>ELEKTROFORESA S NÁSLEDNOU IMUNOFIXACÍ (KOMPLEX - I</t>
  </si>
  <si>
    <t>91481</t>
  </si>
  <si>
    <t>STANOVENÍ KONCENTRACE PROCALCITONINU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</si>
  <si>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</si>
  <si>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</si>
  <si>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</si>
  <si>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</si>
  <si>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</si>
  <si>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</si>
  <si>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</si>
  <si>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</si>
  <si>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</si>
  <si>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</si>
  <si>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</si>
  <si>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93139</t>
  </si>
  <si>
    <t>ADRENOKORTIKOTROPIN (ACTH)</t>
  </si>
  <si>
    <t>93141</t>
  </si>
  <si>
    <t>KALCITONIN</t>
  </si>
  <si>
    <t>93149</t>
  </si>
  <si>
    <t>ESTRADIOL</t>
  </si>
  <si>
    <t>93151</t>
  </si>
  <si>
    <t>FERRITIN</t>
  </si>
  <si>
    <t>93159</t>
  </si>
  <si>
    <t>CHORIOGONADOTROPIN (HCG)</t>
  </si>
  <si>
    <t>93169</t>
  </si>
  <si>
    <t>OSTEOKALCIN</t>
  </si>
  <si>
    <t>93171</t>
  </si>
  <si>
    <t>PARATHORMON</t>
  </si>
  <si>
    <t>93177</t>
  </si>
  <si>
    <t>PROLAKTIN</t>
  </si>
  <si>
    <t>93179</t>
  </si>
  <si>
    <t>PLAZMATICKÁ RENINOVÁ AKTIVITA (PRA)</t>
  </si>
  <si>
    <t>93181</t>
  </si>
  <si>
    <t>SOMATOTROPIN (STH, HGH)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</si>
  <si>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</si>
  <si>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</si>
  <si>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</si>
  <si>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</si>
  <si>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</si>
  <si>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</si>
  <si>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</si>
  <si>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</si>
  <si>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</si>
  <si>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</si>
  <si>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</si>
  <si>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</si>
  <si>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</si>
  <si>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</si>
  <si>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</si>
  <si>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</si>
  <si>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93225</t>
  </si>
  <si>
    <t>PROSTATICKÝ SPECIFICKÝ ANTIGEN (PSA)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</si>
  <si>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</si>
  <si>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</si>
  <si>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</si>
  <si>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</si>
  <si>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</si>
  <si>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</si>
  <si>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</si>
  <si>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</si>
  <si>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94189</t>
  </si>
  <si>
    <t>HYBRIDIZACE DNA SE ZNAČENOU SONDOU</t>
  </si>
  <si>
    <t>94199</t>
  </si>
  <si>
    <t>AMPLIFIKACE METODOU PCR</t>
  </si>
  <si>
    <t>813</t>
  </si>
  <si>
    <t>34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</si>
  <si>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</si>
  <si>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</si>
  <si>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</si>
  <si>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</si>
  <si>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</si>
  <si>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</si>
  <si>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</si>
  <si>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</si>
  <si>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</si>
  <si>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</si>
  <si>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</si>
  <si>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</si>
  <si>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0042439</t>
  </si>
  <si>
    <t>0045119</t>
  </si>
  <si>
    <t>0045123</t>
  </si>
  <si>
    <t>0045124</t>
  </si>
  <si>
    <t>0065978</t>
  </si>
  <si>
    <t xml:space="preserve">DOTAREM                                           </t>
  </si>
  <si>
    <t>0065980</t>
  </si>
  <si>
    <t>0077018</t>
  </si>
  <si>
    <t>0077019</t>
  </si>
  <si>
    <t>0077024</t>
  </si>
  <si>
    <t xml:space="preserve">ULTRAVIST 300                                     </t>
  </si>
  <si>
    <t>0093625</t>
  </si>
  <si>
    <t>0038462</t>
  </si>
  <si>
    <t xml:space="preserve">DRÁT VODÍCÍ GUIDE WIRE M                          </t>
  </si>
  <si>
    <t>0038471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</si>
  <si>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</si>
  <si>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</si>
  <si>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</si>
  <si>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</si>
  <si>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</si>
  <si>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</si>
  <si>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</si>
  <si>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0046118</t>
  </si>
  <si>
    <t xml:space="preserve">KATETR ANGIOGRAFICKÝ IMAGER II                    </t>
  </si>
  <si>
    <t>0046543</t>
  </si>
  <si>
    <t xml:space="preserve">KATETR NEUROINTERVENČNÍ                           </t>
  </si>
  <si>
    <t>0047480</t>
  </si>
  <si>
    <t xml:space="preserve">KATETR DILATAČNÍ PTCA                             </t>
  </si>
  <si>
    <t>0047748</t>
  </si>
  <si>
    <t xml:space="preserve">SADA EMBOLIZAČNÍ - KABEL PROPOJOVACÍ              </t>
  </si>
  <si>
    <t>0048264</t>
  </si>
  <si>
    <t xml:space="preserve">DRÁT NEUROINTERVENČNÍ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</si>
  <si>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</si>
  <si>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</si>
  <si>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</si>
  <si>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</si>
  <si>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0051056</t>
  </si>
  <si>
    <t xml:space="preserve">SPIRÁLA EMBOLIZAČNÍ - AKTIVNÍ NEXUS, AXIUM        </t>
  </si>
  <si>
    <t>0053358</t>
  </si>
  <si>
    <t xml:space="preserve">KATETR ANGIOGRAFICKÝ SLIP-CATH HYDROFILNÍ         </t>
  </si>
  <si>
    <t>0056362</t>
  </si>
  <si>
    <t xml:space="preserve">ZAVADĚČ FLEXOR CHECK-FLO II RADIOOP.ZNAČKA        </t>
  </si>
  <si>
    <t>0056503</t>
  </si>
  <si>
    <t xml:space="preserve">SPIRÁLA GDC VORTX 3530XX                          </t>
  </si>
  <si>
    <t>0057418</t>
  </si>
  <si>
    <t xml:space="preserve">DRÁT VODÍCÍ 300CM M001468XX0                      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</si>
  <si>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</si>
  <si>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</si>
  <si>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</si>
  <si>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</si>
  <si>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</si>
  <si>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</si>
  <si>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</si>
  <si>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0057844</t>
  </si>
  <si>
    <t xml:space="preserve">TĚLÍSKO EMBOLIZAČNÍ TORNADO                       </t>
  </si>
  <si>
    <t>0057999</t>
  </si>
  <si>
    <t xml:space="preserve">SPIRÁLA GDC                                       </t>
  </si>
  <si>
    <t>0058000</t>
  </si>
  <si>
    <t xml:space="preserve">DRÁT VODÍCÍ JINDO PRO PTA           503451-503657 </t>
  </si>
  <si>
    <t>0058503</t>
  </si>
  <si>
    <t xml:space="preserve">KATETR PERIFERNĺ DILATAČNĺ VIATRAC - PTA          </t>
  </si>
  <si>
    <t>0058504</t>
  </si>
  <si>
    <t>STENT VASKULÁRNÍ KAROTICKÝ SAMOEXPANDIBILNÍ ACCULI</t>
  </si>
  <si>
    <t>0058980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</si>
  <si>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</si>
  <si>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</si>
  <si>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</si>
  <si>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</si>
  <si>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</si>
  <si>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</si>
  <si>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</si>
  <si>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</si>
  <si>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</si>
  <si>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</si>
  <si>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0059985</t>
  </si>
  <si>
    <t xml:space="preserve">MIKROKATETR ULTRAFLOW, NAUTICA, ECHELON, MARATHON </t>
  </si>
  <si>
    <t>0059987</t>
  </si>
  <si>
    <t xml:space="preserve">SYSTÉM EMBOLIC ONYX 105-7000, ONYX HD 500,500+    </t>
  </si>
  <si>
    <t>0075314</t>
  </si>
  <si>
    <t xml:space="preserve">JEHLA BIOPTICKÁ MN1610                    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</si>
  <si>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</si>
  <si>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</si>
  <si>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</si>
  <si>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</si>
  <si>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0092559</t>
  </si>
  <si>
    <t>SADA AG - SYSTÉM PRO UZAVÍRÁNÍ CÉV - FEMORÁLNÍ - S</t>
  </si>
  <si>
    <t>0094088</t>
  </si>
  <si>
    <t>DRÁT VODÍCÍ NEUROINTERVENČNÍ EMBOLIZAČNÍ SYNCHRO 2</t>
  </si>
  <si>
    <t>0141644</t>
  </si>
  <si>
    <t>STENT INTRAKRANIÁLNÍ SOLITAIRE AB,SAMOEXPANDIBILNÍ</t>
  </si>
  <si>
    <t>0151349</t>
  </si>
  <si>
    <t>KATETR PODPŮR.PRO MIKROKAT - SYSTÉM MERCI - MULTIF</t>
  </si>
  <si>
    <t>0151381</t>
  </si>
  <si>
    <t xml:space="preserve">PTCA PŘÍSLUŠENSTVÍ PITION TRI-ADAPTER             </t>
  </si>
  <si>
    <t>0151449</t>
  </si>
  <si>
    <t>JEHLA BIOPTICKÁ DO DĚLA (BARD MAGNUM)  UNIVERSAL P</t>
  </si>
  <si>
    <t>0051244</t>
  </si>
  <si>
    <t xml:space="preserve">KATETR VODÍCÍ GUIDER           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</si>
  <si>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</si>
  <si>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</si>
  <si>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</si>
  <si>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</si>
  <si>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</si>
  <si>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</si>
  <si>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</si>
  <si>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</si>
  <si>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</si>
  <si>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</si>
  <si>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</si>
  <si>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</si>
  <si>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</si>
  <si>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</si>
  <si>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</si>
  <si>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</si>
  <si>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</si>
  <si>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</si>
  <si>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</si>
  <si>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</si>
  <si>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</si>
  <si>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</si>
  <si>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89143</t>
  </si>
  <si>
    <t>RTG BŘICHA</t>
  </si>
  <si>
    <t>89145</t>
  </si>
  <si>
    <t>RTG JÍCNU</t>
  </si>
  <si>
    <t>89147</t>
  </si>
  <si>
    <t>RTG ŽALUDKU A DUODENA</t>
  </si>
  <si>
    <t>89179</t>
  </si>
  <si>
    <t>DIAGNOSTICKÁ MAMOGRAFIE NEBO  DUKTOGRAFIE</t>
  </si>
  <si>
    <t>89313</t>
  </si>
  <si>
    <t xml:space="preserve">PERKUTÁNNÍ PUNKCE NEBO BIOPSIE ŘÍZENÁ RDG METODOU </t>
  </si>
  <si>
    <t>89323</t>
  </si>
  <si>
    <t>TERAPEUTICKÁ EMBOLIZACE V CÉVNÍM ŘEČIŠTI</t>
  </si>
  <si>
    <t>89331</t>
  </si>
  <si>
    <t>ZAVEDENÍ STENTU DO TEPENNÉHO ČI ŽILNÍHO ŘEČIŠTĚ</t>
  </si>
  <si>
    <t>89335</t>
  </si>
  <si>
    <t xml:space="preserve">ZAVEDENÍ LOKALIZÁTORU K NEHMATNÝM LOŽISKŮM VČETNĚ 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</si>
  <si>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</si>
  <si>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</si>
  <si>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</si>
  <si>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</si>
  <si>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</si>
  <si>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</si>
  <si>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</si>
  <si>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</si>
  <si>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</si>
  <si>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</si>
  <si>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</si>
  <si>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</si>
  <si>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</si>
  <si>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</si>
  <si>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</si>
  <si>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</si>
  <si>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</si>
  <si>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</si>
  <si>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</si>
  <si>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</si>
  <si>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</si>
  <si>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</si>
  <si>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</si>
  <si>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</si>
  <si>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</si>
  <si>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</si>
  <si>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</si>
  <si>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</si>
  <si>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</si>
  <si>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</si>
  <si>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</si>
  <si>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</si>
  <si>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</si>
  <si>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</si>
  <si>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</si>
  <si>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</si>
  <si>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</si>
  <si>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</si>
  <si>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</si>
  <si>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</si>
  <si>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</si>
  <si>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</si>
  <si>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</si>
  <si>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</si>
  <si>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</si>
  <si>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</si>
  <si>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</si>
  <si>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</si>
  <si>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22221</t>
  </si>
  <si>
    <t>DOPLNĚNÍ SCREENINGU ANTIERYTROCYTÁRNÍCH PROTILÁTEK</t>
  </si>
  <si>
    <t>22223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</si>
  <si>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</si>
  <si>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</si>
  <si>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</si>
  <si>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</si>
  <si>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</si>
  <si>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</si>
  <si>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</si>
  <si>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</si>
  <si>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</si>
  <si>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</si>
  <si>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</si>
  <si>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</si>
  <si>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</si>
  <si>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</si>
  <si>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</si>
  <si>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</si>
  <si>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</si>
  <si>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</si>
  <si>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</si>
  <si>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>VYŠETŘENÍ MORFOMETRICKÉ - ZA KAŽDÝ PARAMETR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</si>
  <si>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</si>
  <si>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</si>
  <si>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</si>
  <si>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</si>
  <si>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</si>
  <si>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</si>
  <si>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</si>
  <si>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</si>
  <si>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</si>
  <si>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</si>
  <si>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</si>
  <si>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</si>
  <si>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</si>
  <si>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</si>
  <si>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</si>
  <si>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</si>
  <si>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</si>
  <si>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</si>
  <si>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</si>
  <si>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</si>
  <si>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</si>
  <si>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</si>
  <si>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87425</t>
  </si>
  <si>
    <t xml:space="preserve">CYTOLOGICKÉ NÁTĚRY Z NECENTRIFUGOVANÉ TEKUTINY -  </t>
  </si>
  <si>
    <t>87431</t>
  </si>
  <si>
    <t>PREPARÁTY METODOU CYTOBLOKU - ZA KAŽDÝ PREPARÁT</t>
  </si>
  <si>
    <t>87511</t>
  </si>
  <si>
    <t>STANOVENÍ BIOPTICKÉ DIAGNÓZY I. STUPNĚ OBTÍŽNOSTI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</si>
  <si>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</si>
  <si>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</si>
  <si>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</si>
  <si>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</si>
  <si>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</si>
  <si>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</si>
  <si>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</si>
  <si>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</si>
  <si>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</si>
  <si>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</si>
  <si>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87696</t>
  </si>
  <si>
    <t xml:space="preserve">(VZP) IMUNOHISTOCHEMICKÉ VYŠETŘENÍ CERTIFIKOVANÝM </t>
  </si>
  <si>
    <t>91197</t>
  </si>
  <si>
    <t>STANOVENÍ CYTOKINU ELISA</t>
  </si>
  <si>
    <t>91427</t>
  </si>
  <si>
    <t>IZOLACE MONONUKLEÁRŮ Z PERIFERNÍ KRVE GRADIENTOVOU</t>
  </si>
  <si>
    <t>40</t>
  </si>
  <si>
    <t>802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</si>
  <si>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</si>
  <si>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</si>
  <si>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</si>
  <si>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</si>
  <si>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</si>
  <si>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</si>
  <si>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</si>
  <si>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</si>
  <si>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</si>
  <si>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</si>
  <si>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</si>
  <si>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</si>
  <si>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</si>
  <si>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</si>
  <si>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</si>
  <si>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</si>
  <si>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</si>
  <si>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</si>
  <si>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</si>
  <si>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</si>
  <si>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</si>
  <si>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</si>
  <si>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</si>
  <si>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</si>
  <si>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</si>
  <si>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</si>
  <si>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</si>
  <si>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</si>
  <si>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</si>
  <si>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</si>
  <si>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</si>
  <si>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</si>
  <si>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</si>
  <si>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</si>
  <si>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</si>
  <si>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</si>
  <si>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</si>
  <si>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</si>
  <si>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</si>
  <si>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</si>
  <si>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</si>
  <si>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</si>
  <si>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41</t>
  </si>
  <si>
    <t>91239</t>
  </si>
  <si>
    <t>STANOVENÍ EOSINOFILNÍHO KATIONICKÉHO PROTEINU (ECP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</si>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</sst>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8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25" fillId="0" borderId="58" xfId="0" applyNumberFormat="1" applyFont="1" applyBorder="1"/>
    <xf numFmtId="167" fontId="25" fillId="0" borderId="58" xfId="0" applyNumberFormat="1" applyFont="1" applyBorder="1"/>
    <xf numFmtId="167" fontId="25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1.3294031023348787</c:v>
                </c:pt>
                <c:pt idx="1">
                  <c:v>1.3056796115079095</c:v>
                </c:pt>
                <c:pt idx="2">
                  <c:v>1.2700064384780669</c:v>
                </c:pt>
                <c:pt idx="3">
                  <c:v>1.2185552341074068</c:v>
                </c:pt>
                <c:pt idx="4">
                  <c:v>1.1599995050355998</c:v>
                </c:pt>
                <c:pt idx="5">
                  <c:v>1.1343161984925503</c:v>
                </c:pt>
                <c:pt idx="6">
                  <c:v>1.1326254324704423</c:v>
                </c:pt>
                <c:pt idx="7">
                  <c:v>1.2126662803778088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63264"/>
        <c:axId val="12171651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1.330596903626807</c:v>
                </c:pt>
                <c:pt idx="1">
                  <c:v>1.330596903626807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179648"/>
        <c:axId val="1217181568"/>
      </c:scatterChart>
      <c:catAx>
        <c:axId val="121716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716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16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7163264"/>
        <c:crosses val="autoZero"/>
        <c:crossBetween val="between"/>
      </c:valAx>
      <c:valAx>
        <c:axId val="1217179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7181568"/>
        <c:crosses val="max"/>
        <c:crossBetween val="midCat"/>
      </c:valAx>
      <c:valAx>
        <c:axId val="1217181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71796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0.72611443152432664</c:v>
                </c:pt>
                <c:pt idx="1">
                  <c:v>0.72908058539706233</c:v>
                </c:pt>
                <c:pt idx="2">
                  <c:v>0.7211523789178137</c:v>
                </c:pt>
                <c:pt idx="3">
                  <c:v>0.7321969389294376</c:v>
                </c:pt>
                <c:pt idx="4">
                  <c:v>0.74925839274487793</c:v>
                </c:pt>
                <c:pt idx="5">
                  <c:v>0.73491096893548136</c:v>
                </c:pt>
                <c:pt idx="6">
                  <c:v>0.72851257505897138</c:v>
                </c:pt>
                <c:pt idx="7">
                  <c:v>0.73555780818206751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598784"/>
        <c:axId val="12626009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602880"/>
        <c:axId val="1426821504"/>
      </c:scatterChart>
      <c:catAx>
        <c:axId val="126259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260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2600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2598784"/>
        <c:crosses val="autoZero"/>
        <c:crossBetween val="between"/>
      </c:valAx>
      <c:valAx>
        <c:axId val="1262602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26821504"/>
        <c:crosses val="max"/>
        <c:crossBetween val="midCat"/>
      </c:valAx>
      <c:valAx>
        <c:axId val="1426821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26028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223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277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244</v>
      </c>
      <c r="C4" s="64" t="s">
        <v>245</v>
      </c>
    </row>
    <row r="5" spans="1:3" ht="14.4" customHeight="1" x14ac:dyDescent="0.3">
      <c r="A5" s="300" t="str">
        <f t="shared" si="0"/>
        <v>HI</v>
      </c>
      <c r="B5" s="301" t="s">
        <v>267</v>
      </c>
      <c r="C5" s="67" t="s">
        <v>228</v>
      </c>
    </row>
    <row r="6" spans="1:3" ht="14.4" customHeight="1" x14ac:dyDescent="0.3">
      <c r="A6" s="302" t="str">
        <f t="shared" si="0"/>
        <v>HI Graf</v>
      </c>
      <c r="B6" s="303" t="s">
        <v>219</v>
      </c>
      <c r="C6" s="67" t="s">
        <v>229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230</v>
      </c>
    </row>
    <row r="8" spans="1:3" ht="14.4" customHeight="1" thickBot="1" x14ac:dyDescent="0.35">
      <c r="A8" s="304" t="str">
        <f t="shared" si="0"/>
        <v>HV</v>
      </c>
      <c r="B8" s="305" t="s">
        <v>79</v>
      </c>
      <c r="C8" s="67" t="s">
        <v>90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224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269</v>
      </c>
      <c r="C11" s="67" t="s">
        <v>231</v>
      </c>
    </row>
    <row r="12" spans="1:3" ht="14.4" customHeight="1" x14ac:dyDescent="0.3">
      <c r="A12" s="302" t="str">
        <f t="shared" si="1"/>
        <v>LŽ Detail</v>
      </c>
      <c r="B12" s="303" t="s">
        <v>268</v>
      </c>
      <c r="C12" s="67" t="s">
        <v>232</v>
      </c>
    </row>
    <row r="13" spans="1:3" ht="14.4" customHeight="1" x14ac:dyDescent="0.3">
      <c r="A13" s="302" t="str">
        <f t="shared" si="1"/>
        <v>LŽ PL</v>
      </c>
      <c r="B13" s="303" t="s">
        <v>1574</v>
      </c>
      <c r="C13" s="67" t="s">
        <v>282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264</v>
      </c>
      <c r="C14" s="67" t="s">
        <v>284</v>
      </c>
    </row>
    <row r="15" spans="1:3" ht="14.4" customHeight="1" x14ac:dyDescent="0.3">
      <c r="A15" s="302" t="str">
        <f t="shared" si="1"/>
        <v>Léky Recepty</v>
      </c>
      <c r="B15" s="303" t="s">
        <v>270</v>
      </c>
      <c r="C15" s="67" t="s">
        <v>233</v>
      </c>
    </row>
    <row r="16" spans="1:3" s="372" customFormat="1" ht="14.4" customHeight="1" x14ac:dyDescent="0.3">
      <c r="A16" s="302" t="str">
        <f t="shared" si="1"/>
        <v>LRp Lékaři</v>
      </c>
      <c r="B16" s="303" t="s">
        <v>287</v>
      </c>
      <c r="C16" s="67" t="s">
        <v>288</v>
      </c>
    </row>
    <row r="17" spans="1:3" ht="14.4" customHeight="1" x14ac:dyDescent="0.3">
      <c r="A17" s="302" t="str">
        <f t="shared" si="1"/>
        <v>LRp Detail</v>
      </c>
      <c r="B17" s="303" t="s">
        <v>271</v>
      </c>
      <c r="C17" s="67" t="s">
        <v>234</v>
      </c>
    </row>
    <row r="18" spans="1:3" ht="14.4" customHeight="1" x14ac:dyDescent="0.3">
      <c r="A18" s="302" t="str">
        <f t="shared" si="1"/>
        <v>LRp PL</v>
      </c>
      <c r="B18" s="303" t="s">
        <v>2242</v>
      </c>
      <c r="C18" s="67" t="s">
        <v>283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266</v>
      </c>
      <c r="C19" s="67" t="s">
        <v>285</v>
      </c>
    </row>
    <row r="20" spans="1:3" ht="14.4" customHeight="1" x14ac:dyDescent="0.3">
      <c r="A20" s="307" t="str">
        <f t="shared" si="1"/>
        <v>Materiál Žádanky</v>
      </c>
      <c r="B20" s="303" t="s">
        <v>272</v>
      </c>
      <c r="C20" s="67" t="s">
        <v>235</v>
      </c>
    </row>
    <row r="21" spans="1:3" ht="14.4" customHeight="1" x14ac:dyDescent="0.3">
      <c r="A21" s="302" t="str">
        <f t="shared" si="1"/>
        <v>MŽ Detail</v>
      </c>
      <c r="B21" s="303" t="s">
        <v>273</v>
      </c>
      <c r="C21" s="67" t="s">
        <v>236</v>
      </c>
    </row>
    <row r="22" spans="1:3" ht="14.4" customHeight="1" x14ac:dyDescent="0.3">
      <c r="A22" s="302" t="str">
        <f t="shared" si="1"/>
        <v>ON Výkaz</v>
      </c>
      <c r="B22" s="303" t="s">
        <v>222</v>
      </c>
      <c r="C22" s="67" t="s">
        <v>237</v>
      </c>
    </row>
    <row r="23" spans="1:3" ht="14.4" customHeight="1" thickBot="1" x14ac:dyDescent="0.35">
      <c r="A23" s="304" t="str">
        <f t="shared" si="1"/>
        <v>ON Hodiny</v>
      </c>
      <c r="B23" s="305" t="s">
        <v>3464</v>
      </c>
      <c r="C23" s="67" t="s">
        <v>238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225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250</v>
      </c>
      <c r="C26" s="67" t="s">
        <v>246</v>
      </c>
    </row>
    <row r="27" spans="1:3" ht="14.4" customHeight="1" x14ac:dyDescent="0.3">
      <c r="A27" s="302" t="str">
        <f t="shared" si="3"/>
        <v>ZV Vykáz.-A Detail</v>
      </c>
      <c r="B27" s="303" t="s">
        <v>251</v>
      </c>
      <c r="C27" s="67" t="s">
        <v>247</v>
      </c>
    </row>
    <row r="28" spans="1:3" ht="14.4" customHeight="1" x14ac:dyDescent="0.3">
      <c r="A28" s="302" t="str">
        <f t="shared" si="3"/>
        <v>ZV Vykáz.-H</v>
      </c>
      <c r="B28" s="303" t="s">
        <v>252</v>
      </c>
      <c r="C28" s="67" t="s">
        <v>248</v>
      </c>
    </row>
    <row r="29" spans="1:3" ht="14.4" customHeight="1" x14ac:dyDescent="0.3">
      <c r="A29" s="302" t="str">
        <f t="shared" si="3"/>
        <v>ZV Vykáz.-H Detail</v>
      </c>
      <c r="B29" s="303" t="s">
        <v>253</v>
      </c>
      <c r="C29" s="67" t="s">
        <v>249</v>
      </c>
    </row>
    <row r="30" spans="1:3" ht="14.4" customHeight="1" x14ac:dyDescent="0.3">
      <c r="A30" s="309" t="str">
        <f t="shared" si="3"/>
        <v>CaseMix</v>
      </c>
      <c r="B30" s="303" t="s">
        <v>226</v>
      </c>
      <c r="C30" s="67" t="s">
        <v>239</v>
      </c>
    </row>
    <row r="31" spans="1:3" ht="14.4" customHeight="1" x14ac:dyDescent="0.3">
      <c r="A31" s="302" t="str">
        <f t="shared" si="3"/>
        <v>ALOS</v>
      </c>
      <c r="B31" s="303" t="s">
        <v>201</v>
      </c>
      <c r="C31" s="67" t="s">
        <v>172</v>
      </c>
    </row>
    <row r="32" spans="1:3" ht="14.4" customHeight="1" x14ac:dyDescent="0.3">
      <c r="A32" s="302" t="str">
        <f t="shared" si="3"/>
        <v>Total</v>
      </c>
      <c r="B32" s="303" t="s">
        <v>227</v>
      </c>
      <c r="C32" s="67" t="s">
        <v>240</v>
      </c>
    </row>
    <row r="33" spans="1:3" ht="14.4" customHeight="1" x14ac:dyDescent="0.3">
      <c r="A33" s="302" t="str">
        <f t="shared" si="3"/>
        <v>ZV Vyžád.</v>
      </c>
      <c r="B33" s="303" t="s">
        <v>254</v>
      </c>
      <c r="C33" s="67" t="s">
        <v>243</v>
      </c>
    </row>
    <row r="34" spans="1:3" ht="14.4" customHeight="1" x14ac:dyDescent="0.3">
      <c r="A34" s="302" t="str">
        <f t="shared" si="3"/>
        <v>ZV Vyžád. Detail</v>
      </c>
      <c r="B34" s="303" t="s">
        <v>255</v>
      </c>
      <c r="C34" s="67" t="s">
        <v>242</v>
      </c>
    </row>
    <row r="35" spans="1:3" ht="14.4" customHeight="1" thickBot="1" x14ac:dyDescent="0.35">
      <c r="A35" s="304" t="str">
        <f t="shared" si="3"/>
        <v>OD TISS</v>
      </c>
      <c r="B35" s="305" t="s">
        <v>276</v>
      </c>
      <c r="C35" s="67" t="s">
        <v>241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244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221</v>
      </c>
      <c r="D3" s="379" t="s">
        <v>180</v>
      </c>
      <c r="E3" s="380" t="s">
        <v>182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76293</v>
      </c>
      <c r="D4" s="401">
        <f ca="1">IF(ISERROR(VLOOKUP("Náklady celkem",INDIRECT("HI!$A:$G"),4,0)),0,VLOOKUP("Náklady celkem",INDIRECT("HI!$A:$G"),4,0))</f>
        <v>74787.539810000002</v>
      </c>
      <c r="E4" s="394">
        <f ca="1">IF(C4=0,0,D4/C4)</f>
        <v>0.98026738770267263</v>
      </c>
    </row>
    <row r="5" spans="1:7" ht="14.4" customHeight="1" x14ac:dyDescent="0.3">
      <c r="A5" s="387" t="s">
        <v>290</v>
      </c>
      <c r="B5" s="382"/>
      <c r="C5" s="402"/>
      <c r="D5" s="402"/>
      <c r="E5" s="395"/>
    </row>
    <row r="6" spans="1:7" ht="14.4" customHeight="1" x14ac:dyDescent="0.3">
      <c r="A6" s="421" t="s">
        <v>295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228</v>
      </c>
      <c r="C7" s="393">
        <f>IF(ISERROR(HI!F5),"",HI!F5)</f>
        <v>4201</v>
      </c>
      <c r="D7" s="393">
        <f>IF(ISERROR(HI!D5),"",HI!D5)</f>
        <v>4145.9546799999998</v>
      </c>
      <c r="E7" s="395">
        <f t="shared" ref="E7:E16" si="0">IF(C7=0,0,D7/C7)</f>
        <v>0.98689709116876934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282</v>
      </c>
      <c r="C8" s="392">
        <v>0.9</v>
      </c>
      <c r="D8" s="392">
        <f>IF(ISERROR(VLOOKUP("celkem",'LŽ PL'!$A:$F,5,0)),0,VLOOKUP("celkem",'LŽ PL'!$A:$F,5,0))</f>
        <v>0.9731725025035548</v>
      </c>
      <c r="E8" s="395">
        <f t="shared" si="0"/>
        <v>1.0813027805595052</v>
      </c>
    </row>
    <row r="9" spans="1:7" ht="14.4" customHeight="1" x14ac:dyDescent="0.3">
      <c r="A9" s="388" t="s">
        <v>291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233</v>
      </c>
      <c r="C10" s="392">
        <v>0.6</v>
      </c>
      <c r="D10" s="392">
        <f>IF(ISERROR(VLOOKUP("Celkem",'Léky Recepty'!B:H,5,0)),0,VLOOKUP("Celkem",'Léky Recepty'!B:H,5,0))</f>
        <v>0.87121860264502515</v>
      </c>
      <c r="E10" s="395">
        <f t="shared" si="0"/>
        <v>1.4520310044083753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283</v>
      </c>
      <c r="C11" s="392">
        <v>0.8</v>
      </c>
      <c r="D11" s="392">
        <f>IF(ISERROR(VLOOKUP("Celkem",'LRp PL'!A:F,5,0)),0,VLOOKUP("Celkem",'LRp PL'!A:F,5,0))</f>
        <v>0.94635738283634196</v>
      </c>
      <c r="E11" s="395">
        <f t="shared" si="0"/>
        <v>1.1829467285454274</v>
      </c>
    </row>
    <row r="12" spans="1:7" ht="14.4" customHeight="1" x14ac:dyDescent="0.3">
      <c r="A12" s="388" t="s">
        <v>292</v>
      </c>
      <c r="B12" s="383"/>
      <c r="C12" s="393"/>
      <c r="D12" s="393"/>
      <c r="E12" s="395"/>
    </row>
    <row r="13" spans="1:7" ht="14.4" customHeight="1" x14ac:dyDescent="0.3">
      <c r="A13" s="422" t="s">
        <v>296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228</v>
      </c>
      <c r="C14" s="393">
        <f>IF(ISERROR(HI!F6),"",HI!F6)</f>
        <v>29634</v>
      </c>
      <c r="D14" s="393">
        <f>IF(ISERROR(HI!D6),"",HI!D6)</f>
        <v>29263.005020000001</v>
      </c>
      <c r="E14" s="395">
        <f t="shared" si="0"/>
        <v>0.98748076601201329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31810</v>
      </c>
      <c r="D15" s="402">
        <f ca="1">IF(ISERROR(VLOOKUP("Osobní náklady (Kč)",INDIRECT("HI!$A:$G"),4,0)),0,VLOOKUP("Osobní náklady (Kč)",INDIRECT("HI!$A:$G"),4,0))</f>
        <v>31594.333750000002</v>
      </c>
      <c r="E15" s="395">
        <f t="shared" ref="E15" ca="1" si="1">IF(C15=0,0,D15/C15)</f>
        <v>0.99322017447343602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237</v>
      </c>
      <c r="C16" s="403">
        <f>IF(ISERROR(VLOOKUP("Odpracované hodiny",'ON Výkaz'!$A:$J,5,0)),"",VLOOKUP("Odpracované hodiny",'ON Výkaz'!$A:$J,5,0))</f>
        <v>22737</v>
      </c>
      <c r="D16" s="403">
        <f>IF(ISERROR(VLOOKUP("Odpracované hodiny",'ON Výkaz'!$A:$J,9,0)),"",VLOOKUP("Odpracované hodiny",'ON Výkaz'!$A:$J,9,0))</f>
        <v>19205</v>
      </c>
      <c r="E16" s="396">
        <f t="shared" si="0"/>
        <v>0.84465848616792016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101515.22956839998</v>
      </c>
      <c r="D18" s="405">
        <f ca="1">IF(ISERROR(VLOOKUP("Výnosy celkem",INDIRECT("HI!$A:$G"),4,0)),0,VLOOKUP("Výnosy celkem",INDIRECT("HI!$A:$G"),4,0))</f>
        <v>89457.575719999993</v>
      </c>
      <c r="E18" s="398">
        <f t="shared" ref="E18:E29" ca="1" si="2">IF(C18=0,0,D18/C18)</f>
        <v>0.88122320266954957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1398.1310433999997</v>
      </c>
      <c r="D19" s="402">
        <f ca="1">IF(ISERROR(VLOOKUP("Ambulance (body)",INDIRECT("HI!$A:$G"),4,0)),0,VLOOKUP("Ambulance (body)",INDIRECT("HI!$A:$G"),4,0))</f>
        <v>1094.6622199999999</v>
      </c>
      <c r="E19" s="395">
        <f t="shared" ca="1" si="2"/>
        <v>0.78294679541481393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246</v>
      </c>
      <c r="C20" s="392">
        <v>1</v>
      </c>
      <c r="D20" s="392">
        <f>IF(ISERROR(VLOOKUP("Celkem:",'ZV Vykáz.-A'!$A:$S,7,0)),"",VLOOKUP("Celkem:",'ZV Vykáz.-A'!$A:$S,7,0))</f>
        <v>0.76728785950651757</v>
      </c>
      <c r="E20" s="395">
        <f t="shared" si="2"/>
        <v>0.76728785950651757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248</v>
      </c>
      <c r="C21" s="392">
        <v>0.85</v>
      </c>
      <c r="D21" s="392">
        <f>IF(ISERROR(VLOOKUP("Celkem:",'ZV Vykáz.-H'!$A:$S,7,0)),"",VLOOKUP("Celkem:",'ZV Vykáz.-H'!$A:$S,7,0))</f>
        <v>0.95772987103517282</v>
      </c>
      <c r="E21" s="395">
        <f t="shared" si="2"/>
        <v>1.1267410247472622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100117.09852499998</v>
      </c>
      <c r="D22" s="402">
        <f ca="1">IF(ISERROR(VLOOKUP("Hospitalizace (casemix * 29500)",INDIRECT("HI!$A:$G"),4,0)),0,VLOOKUP("Hospitalizace (casemix * 29500)",INDIRECT("HI!$A:$G"),4,0))</f>
        <v>88362.913499999995</v>
      </c>
      <c r="E22" s="395">
        <f t="shared" ref="E22" ca="1" si="3">IF(C22=0,0,D22/C22)</f>
        <v>0.88259562853726847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141</v>
      </c>
      <c r="C23" s="392">
        <v>0.95</v>
      </c>
      <c r="D23" s="392">
        <f>IF(ISERROR(VLOOKUP("Celkem",CaseMix!A:M,5,0)),0,VLOOKUP("Celkem",CaseMix!A:M,5,0))</f>
        <v>0.83846584711040484</v>
      </c>
      <c r="E23" s="395">
        <f t="shared" si="2"/>
        <v>0.88259562853726825</v>
      </c>
    </row>
    <row r="24" spans="1:5" ht="14.4" customHeight="1" x14ac:dyDescent="0.3">
      <c r="A24" s="419" t="str">
        <f>HYPERLINK("#'CaseMix'!A1","Alfa")</f>
        <v>Alfa</v>
      </c>
      <c r="B24" s="383" t="s">
        <v>141</v>
      </c>
      <c r="C24" s="392">
        <v>0.95</v>
      </c>
      <c r="D24" s="392">
        <f>IF(ISERROR(CaseMix!E24),"",CaseMix!E24)</f>
        <v>0.82678411787052353</v>
      </c>
      <c r="E24" s="395">
        <f t="shared" si="2"/>
        <v>0.87029907144265639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141</v>
      </c>
      <c r="C25" s="392"/>
      <c r="D25" s="392">
        <f>IF(ISERROR(CaseMix!M36),"",CaseMix!M36)</f>
        <v>1.8430825703901095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141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141</v>
      </c>
      <c r="C27" s="392">
        <v>0.9</v>
      </c>
      <c r="D27" s="392">
        <f>IF(ISERROR(CaseMix!I12),"",CaseMix!I12)</f>
        <v>1</v>
      </c>
      <c r="E27" s="395">
        <f t="shared" si="2"/>
        <v>1.1111111111111112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172</v>
      </c>
      <c r="C28" s="392">
        <v>1</v>
      </c>
      <c r="D28" s="410">
        <f>IF(ISERROR(INDEX(ALOS!$E:$E,COUNT(ALOS!$E:$E)+32)),0,INDEX(ALOS!$E:$E,COUNT(ALOS!$E:$E)+32))</f>
        <v>0.73555780818206751</v>
      </c>
      <c r="E28" s="395">
        <f t="shared" si="2"/>
        <v>0.73555780818206751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243</v>
      </c>
      <c r="C29" s="392">
        <f>IF(E23&gt;1,90%,90%-2*ABS(C23-D23))</f>
        <v>0.67693169422080979</v>
      </c>
      <c r="D29" s="392">
        <f>IF(ISERROR(VLOOKUP("Celkem:",'ZV Vyžád.'!$A:$M,7,0)),"",VLOOKUP("Celkem:",'ZV Vyžád.'!$A:$M,7,0))</f>
        <v>1.0596183360400866</v>
      </c>
      <c r="E29" s="395">
        <f t="shared" si="2"/>
        <v>1.5653253424036715</v>
      </c>
    </row>
    <row r="30" spans="1:5" ht="14.4" customHeight="1" thickBot="1" x14ac:dyDescent="0.35">
      <c r="A30" s="389" t="s">
        <v>293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294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267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180</v>
      </c>
      <c r="C3" s="445"/>
      <c r="D3" s="446"/>
      <c r="E3" s="14"/>
      <c r="F3" s="52" t="s">
        <v>181</v>
      </c>
      <c r="G3" s="53" t="s">
        <v>182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4144.68513124111</v>
      </c>
      <c r="C5" s="38">
        <v>4729.1216899999999</v>
      </c>
      <c r="D5" s="39">
        <v>4145.9546799999998</v>
      </c>
      <c r="E5" s="15"/>
      <c r="F5" s="16">
        <v>4201</v>
      </c>
      <c r="G5" s="17">
        <f>IF(F5&lt;0.00000001,"",D5/F5)</f>
        <v>0.98689709116876934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26160.127430426099</v>
      </c>
      <c r="C6" s="40">
        <v>33011.864600000001</v>
      </c>
      <c r="D6" s="41">
        <v>29263.005020000001</v>
      </c>
      <c r="E6" s="15"/>
      <c r="F6" s="18">
        <v>29634</v>
      </c>
      <c r="G6" s="19">
        <f>IF(F6&lt;0.00000001,"",D6/F6)</f>
        <v>0.98748076601201329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30445.117367647101</v>
      </c>
      <c r="C7" s="40">
        <v>32448.124309999999</v>
      </c>
      <c r="D7" s="41">
        <v>31594.333750000002</v>
      </c>
      <c r="E7" s="15"/>
      <c r="F7" s="18">
        <v>31810</v>
      </c>
      <c r="G7" s="19">
        <f>IF(F7&lt;0.00000001,"",D7/F7)</f>
        <v>0.99322017447343602</v>
      </c>
    </row>
    <row r="8" spans="1:7" ht="14.4" customHeight="1" thickBot="1" x14ac:dyDescent="0.35">
      <c r="A8" s="1" t="s">
        <v>183</v>
      </c>
      <c r="B8" s="20">
        <v>9131.8747983416997</v>
      </c>
      <c r="C8" s="42">
        <v>11525.5365</v>
      </c>
      <c r="D8" s="43">
        <v>9784.2463600000101</v>
      </c>
      <c r="E8" s="15"/>
      <c r="F8" s="20">
        <v>10648</v>
      </c>
      <c r="G8" s="21">
        <f>IF(F8&lt;0.00000001,"",D8/F8)</f>
        <v>0.9188811382419243</v>
      </c>
    </row>
    <row r="9" spans="1:7" ht="14.4" customHeight="1" thickBot="1" x14ac:dyDescent="0.35">
      <c r="A9" s="2" t="s">
        <v>184</v>
      </c>
      <c r="B9" s="3">
        <v>69881.804727655996</v>
      </c>
      <c r="C9" s="44">
        <v>81714.647100000002</v>
      </c>
      <c r="D9" s="45">
        <v>74787.539810000002</v>
      </c>
      <c r="E9" s="15"/>
      <c r="F9" s="3">
        <v>76293</v>
      </c>
      <c r="G9" s="4">
        <f>IF(F9&lt;0.00000001,"",D9/F9)</f>
        <v>0.98026738770267263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1426.6643299999998</v>
      </c>
      <c r="C11" s="38">
        <f>IF(ISERROR(VLOOKUP("Celkem:",'ZV Vykáz.-A'!A:F,4,0)),0,VLOOKUP("Celkem:",'ZV Vykáz.-A'!A:F,4,0)/1000)</f>
        <v>1436.48522</v>
      </c>
      <c r="D11" s="39">
        <f>IF(ISERROR(VLOOKUP("Celkem:",'ZV Vykáz.-A'!A:F,6,0)),0,VLOOKUP("Celkem:",'ZV Vykáz.-A'!A:F,6,0)/1000)</f>
        <v>1094.6622199999999</v>
      </c>
      <c r="E11" s="15"/>
      <c r="F11" s="16">
        <f>B11*0.98</f>
        <v>1398.1310433999997</v>
      </c>
      <c r="G11" s="17">
        <f>IF(F11=0,"",D11/F11)</f>
        <v>0.78294679541481393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105386.41949999999</v>
      </c>
      <c r="C12" s="42">
        <f>IF(ISERROR(VLOOKUP("Celkem",CaseMix!A:D,3,0)),0,VLOOKUP("Celkem",CaseMix!A:D,3,0)*29.5)</f>
        <v>96432.844999999987</v>
      </c>
      <c r="D12" s="43">
        <f>IF(ISERROR(VLOOKUP("Celkem",CaseMix!A:D,4,0)),0,VLOOKUP("Celkem",CaseMix!A:D,4,0)*29.5)</f>
        <v>88362.913499999995</v>
      </c>
      <c r="E12" s="15"/>
      <c r="F12" s="20">
        <f>B12*0.95</f>
        <v>100117.09852499998</v>
      </c>
      <c r="G12" s="21">
        <f>IF(F12=0,"",D12/F12)</f>
        <v>0.88259562853726847</v>
      </c>
    </row>
    <row r="13" spans="1:7" ht="14.4" customHeight="1" thickBot="1" x14ac:dyDescent="0.35">
      <c r="A13" s="5" t="s">
        <v>187</v>
      </c>
      <c r="B13" s="10">
        <f>SUM(B11:B12)</f>
        <v>106813.08382999999</v>
      </c>
      <c r="C13" s="46">
        <f>SUM(C11:C12)</f>
        <v>97869.330219999989</v>
      </c>
      <c r="D13" s="47">
        <f>SUM(D11:D12)</f>
        <v>89457.575719999993</v>
      </c>
      <c r="E13" s="15"/>
      <c r="F13" s="10">
        <f>SUM(F11:F12)</f>
        <v>101515.22956839998</v>
      </c>
      <c r="G13" s="11">
        <f>IF(F13=0,"",D13/F13)</f>
        <v>0.88122320266954957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1.5284820454519301</v>
      </c>
      <c r="C15" s="48">
        <f>IF(C9=0,"",C13/C9)</f>
        <v>1.19769629672671</v>
      </c>
      <c r="D15" s="49">
        <f>IF(D9=0,"",D13/D9)</f>
        <v>1.196156150439895</v>
      </c>
      <c r="E15" s="15"/>
      <c r="F15" s="12">
        <f>IF(F9=0,"",F13/F9)</f>
        <v>1.330596903626807</v>
      </c>
      <c r="G15" s="13">
        <f>IF(OR(F15=0,F15=""),"",D15/F15)</f>
        <v>0.89896207272054596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219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1.3294031023348787</v>
      </c>
      <c r="C4" s="349">
        <f t="shared" ref="C4:M4" si="0">(C10+C8)/C6</f>
        <v>1.3056796115079095</v>
      </c>
      <c r="D4" s="349">
        <f t="shared" si="0"/>
        <v>1.2700064384780669</v>
      </c>
      <c r="E4" s="349">
        <f t="shared" si="0"/>
        <v>1.2185552341074068</v>
      </c>
      <c r="F4" s="349">
        <f t="shared" si="0"/>
        <v>1.1599995050355998</v>
      </c>
      <c r="G4" s="349">
        <f t="shared" si="0"/>
        <v>1.1343161984925503</v>
      </c>
      <c r="H4" s="349">
        <f t="shared" si="0"/>
        <v>1.1326254324704423</v>
      </c>
      <c r="I4" s="349">
        <f t="shared" si="0"/>
        <v>1.2126662803778088</v>
      </c>
      <c r="J4" s="349">
        <f t="shared" si="0"/>
        <v>1.4636959883705527E-2</v>
      </c>
      <c r="K4" s="349">
        <f t="shared" si="0"/>
        <v>1.4636959883705527E-2</v>
      </c>
      <c r="L4" s="349">
        <f t="shared" si="0"/>
        <v>1.4636959883705527E-2</v>
      </c>
      <c r="M4" s="349">
        <f t="shared" si="0"/>
        <v>1.4636959883705527E-2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9361.1647799999992</v>
      </c>
      <c r="C5" s="349">
        <f>IF(ISERROR(VLOOKUP($A5,'Man Tab'!$A:$Q,COLUMN()+2,0)),0,VLOOKUP($A5,'Man Tab'!$A:$Q,COLUMN()+2,0))</f>
        <v>7955.4255999999996</v>
      </c>
      <c r="D5" s="349">
        <f>IF(ISERROR(VLOOKUP($A5,'Man Tab'!$A:$Q,COLUMN()+2,0)),0,VLOOKUP($A5,'Man Tab'!$A:$Q,COLUMN()+2,0))</f>
        <v>8402.99712</v>
      </c>
      <c r="E5" s="349">
        <f>IF(ISERROR(VLOOKUP($A5,'Man Tab'!$A:$Q,COLUMN()+2,0)),0,VLOOKUP($A5,'Man Tab'!$A:$Q,COLUMN()+2,0))</f>
        <v>9342.0650899999891</v>
      </c>
      <c r="F5" s="349">
        <f>IF(ISERROR(VLOOKUP($A5,'Man Tab'!$A:$Q,COLUMN()+2,0)),0,VLOOKUP($A5,'Man Tab'!$A:$Q,COLUMN()+2,0))</f>
        <v>11455.632250000001</v>
      </c>
      <c r="G5" s="349">
        <f>IF(ISERROR(VLOOKUP($A5,'Man Tab'!$A:$Q,COLUMN()+2,0)),0,VLOOKUP($A5,'Man Tab'!$A:$Q,COLUMN()+2,0))</f>
        <v>10019.898800000001</v>
      </c>
      <c r="H5" s="349">
        <f>IF(ISERROR(VLOOKUP($A5,'Man Tab'!$A:$Q,COLUMN()+2,0)),0,VLOOKUP($A5,'Man Tab'!$A:$Q,COLUMN()+2,0))</f>
        <v>10071.565039999999</v>
      </c>
      <c r="I5" s="349">
        <f>IF(ISERROR(VLOOKUP($A5,'Man Tab'!$A:$Q,COLUMN()+2,0)),0,VLOOKUP($A5,'Man Tab'!$A:$Q,COLUMN()+2,0))</f>
        <v>8178.7911299999996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9361.1647799999992</v>
      </c>
      <c r="C6" s="351">
        <f t="shared" ref="C6:M6" si="1">C5+B6</f>
        <v>17316.590379999998</v>
      </c>
      <c r="D6" s="351">
        <f t="shared" si="1"/>
        <v>25719.587499999998</v>
      </c>
      <c r="E6" s="351">
        <f t="shared" si="1"/>
        <v>35061.652589999983</v>
      </c>
      <c r="F6" s="351">
        <f t="shared" si="1"/>
        <v>46517.284839999986</v>
      </c>
      <c r="G6" s="351">
        <f t="shared" si="1"/>
        <v>56537.183639999988</v>
      </c>
      <c r="H6" s="351">
        <f t="shared" si="1"/>
        <v>66608.74867999999</v>
      </c>
      <c r="I6" s="351">
        <f t="shared" si="1"/>
        <v>74787.539809999987</v>
      </c>
      <c r="J6" s="351">
        <f t="shared" si="1"/>
        <v>74787.539809999987</v>
      </c>
      <c r="K6" s="351">
        <f t="shared" si="1"/>
        <v>74787.539809999987</v>
      </c>
      <c r="L6" s="351">
        <f t="shared" si="1"/>
        <v>74787.539809999987</v>
      </c>
      <c r="M6" s="351">
        <f t="shared" si="1"/>
        <v>74787.539809999987</v>
      </c>
    </row>
    <row r="7" spans="1:13" ht="14.4" customHeight="1" x14ac:dyDescent="0.3">
      <c r="A7" s="350" t="s">
        <v>216</v>
      </c>
      <c r="B7" s="350">
        <v>415.73500000000001</v>
      </c>
      <c r="C7" s="350">
        <v>756.46</v>
      </c>
      <c r="D7" s="350">
        <v>1093.6010000000001</v>
      </c>
      <c r="E7" s="350">
        <v>1430.203</v>
      </c>
      <c r="F7" s="350">
        <v>1805.9649999999999</v>
      </c>
      <c r="G7" s="350">
        <v>2145.5259999999998</v>
      </c>
      <c r="H7" s="350">
        <v>2523.5859999999998</v>
      </c>
      <c r="I7" s="350">
        <v>3037.2089999999998</v>
      </c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12264.182500000001</v>
      </c>
      <c r="C8" s="351">
        <f t="shared" ref="C8:M8" si="2">C7*29.5</f>
        <v>22315.57</v>
      </c>
      <c r="D8" s="351">
        <f t="shared" si="2"/>
        <v>32261.229500000005</v>
      </c>
      <c r="E8" s="351">
        <f t="shared" si="2"/>
        <v>42190.988499999999</v>
      </c>
      <c r="F8" s="351">
        <f t="shared" si="2"/>
        <v>53275.967499999999</v>
      </c>
      <c r="G8" s="351">
        <f t="shared" si="2"/>
        <v>63293.016999999993</v>
      </c>
      <c r="H8" s="351">
        <f t="shared" si="2"/>
        <v>74445.786999999997</v>
      </c>
      <c r="I8" s="351">
        <f t="shared" si="2"/>
        <v>89597.665499999988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180579</v>
      </c>
      <c r="C9" s="350">
        <v>113770</v>
      </c>
      <c r="D9" s="350">
        <v>108463.22</v>
      </c>
      <c r="E9" s="350">
        <v>130759.56</v>
      </c>
      <c r="F9" s="350">
        <v>150488.10999999999</v>
      </c>
      <c r="G9" s="350">
        <v>153966.33000000002</v>
      </c>
      <c r="H9" s="350">
        <v>158949.56</v>
      </c>
      <c r="I9" s="350">
        <v>97686.44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180.57900000000001</v>
      </c>
      <c r="C10" s="351">
        <f t="shared" ref="C10:M10" si="3">C9/1000+B10</f>
        <v>294.34899999999999</v>
      </c>
      <c r="D10" s="351">
        <f t="shared" si="3"/>
        <v>402.81222000000002</v>
      </c>
      <c r="E10" s="351">
        <f t="shared" si="3"/>
        <v>533.57177999999999</v>
      </c>
      <c r="F10" s="351">
        <f t="shared" si="3"/>
        <v>684.05989</v>
      </c>
      <c r="G10" s="351">
        <f t="shared" si="3"/>
        <v>838.02621999999997</v>
      </c>
      <c r="H10" s="351">
        <f t="shared" si="3"/>
        <v>996.97577999999999</v>
      </c>
      <c r="I10" s="351">
        <f t="shared" si="3"/>
        <v>1094.6622199999999</v>
      </c>
      <c r="J10" s="351">
        <f t="shared" si="3"/>
        <v>1094.6622199999999</v>
      </c>
      <c r="K10" s="351">
        <f t="shared" si="3"/>
        <v>1094.6622199999999</v>
      </c>
      <c r="L10" s="351">
        <f t="shared" si="3"/>
        <v>1094.6622199999999</v>
      </c>
      <c r="M10" s="351">
        <f t="shared" si="3"/>
        <v>1094.6622199999999</v>
      </c>
    </row>
    <row r="11" spans="1:13" ht="14.4" customHeight="1" x14ac:dyDescent="0.3">
      <c r="A11" s="346"/>
      <c r="B11" s="346" t="s">
        <v>202</v>
      </c>
      <c r="C11" s="346">
        <f>COUNTIF(B7:M7,"&lt;&gt;")</f>
        <v>8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1.330596903626807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1.330596903626807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33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54" t="s">
        <v>6</v>
      </c>
      <c r="Q4" s="455"/>
    </row>
    <row r="5" spans="1:17" ht="14.4" customHeight="1" thickBot="1" x14ac:dyDescent="0.35">
      <c r="A5" s="178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310" t="s">
        <v>298</v>
      </c>
    </row>
    <row r="7" spans="1:17" ht="14.4" customHeight="1" x14ac:dyDescent="0.3">
      <c r="A7" s="25" t="s">
        <v>52</v>
      </c>
      <c r="B7" s="76">
        <v>6302.2595587259102</v>
      </c>
      <c r="C7" s="77">
        <v>525.18829656049297</v>
      </c>
      <c r="D7" s="77">
        <v>521.12287000000003</v>
      </c>
      <c r="E7" s="77">
        <v>634.02484000000004</v>
      </c>
      <c r="F7" s="77">
        <v>382.47142000000002</v>
      </c>
      <c r="G7" s="77">
        <v>353.56979999999999</v>
      </c>
      <c r="H7" s="77">
        <v>479.78593000000001</v>
      </c>
      <c r="I7" s="77">
        <v>550.73135000000002</v>
      </c>
      <c r="J7" s="77">
        <v>520.94258000000002</v>
      </c>
      <c r="K7" s="77">
        <v>703.30588999999998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4145.9546799999998</v>
      </c>
      <c r="Q7" s="311">
        <v>0.98677814870199998</v>
      </c>
    </row>
    <row r="8" spans="1:17" ht="14.4" customHeight="1" x14ac:dyDescent="0.3">
      <c r="A8" s="25" t="s">
        <v>53</v>
      </c>
      <c r="B8" s="76">
        <v>1039.99999999994</v>
      </c>
      <c r="C8" s="77">
        <v>86.666666666661996</v>
      </c>
      <c r="D8" s="77">
        <v>115.194</v>
      </c>
      <c r="E8" s="77">
        <v>48.588999999999999</v>
      </c>
      <c r="F8" s="77">
        <v>109.773</v>
      </c>
      <c r="G8" s="77">
        <v>58.738999999999002</v>
      </c>
      <c r="H8" s="77">
        <v>42.356000000000002</v>
      </c>
      <c r="I8" s="77">
        <v>54.247</v>
      </c>
      <c r="J8" s="77">
        <v>125.983</v>
      </c>
      <c r="K8" s="77">
        <v>58.545999999999999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613.42700000000002</v>
      </c>
      <c r="Q8" s="311">
        <v>0.88475048076899998</v>
      </c>
    </row>
    <row r="9" spans="1:17" ht="14.4" customHeight="1" x14ac:dyDescent="0.3">
      <c r="A9" s="25" t="s">
        <v>54</v>
      </c>
      <c r="B9" s="76">
        <v>44293.625896708603</v>
      </c>
      <c r="C9" s="77">
        <v>3691.1354913923801</v>
      </c>
      <c r="D9" s="77">
        <v>4024.4670299999998</v>
      </c>
      <c r="E9" s="77">
        <v>2690.8407400000001</v>
      </c>
      <c r="F9" s="77">
        <v>3171.7212399999999</v>
      </c>
      <c r="G9" s="77">
        <v>3662.2831799999899</v>
      </c>
      <c r="H9" s="77">
        <v>6103.49334</v>
      </c>
      <c r="I9" s="77">
        <v>4523.9048700000003</v>
      </c>
      <c r="J9" s="77">
        <v>2823.8012100000001</v>
      </c>
      <c r="K9" s="77">
        <v>2262.49341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29263.005020000001</v>
      </c>
      <c r="Q9" s="311">
        <v>0.99098925954600003</v>
      </c>
    </row>
    <row r="10" spans="1:17" ht="14.4" customHeight="1" x14ac:dyDescent="0.3">
      <c r="A10" s="25" t="s">
        <v>55</v>
      </c>
      <c r="B10" s="76">
        <v>651.122159349855</v>
      </c>
      <c r="C10" s="77">
        <v>54.260179945821001</v>
      </c>
      <c r="D10" s="77">
        <v>53.129019999999997</v>
      </c>
      <c r="E10" s="77">
        <v>43.881860000000003</v>
      </c>
      <c r="F10" s="77">
        <v>44.599440000000001</v>
      </c>
      <c r="G10" s="77">
        <v>46.109219999998999</v>
      </c>
      <c r="H10" s="77">
        <v>56.196629999999999</v>
      </c>
      <c r="I10" s="77">
        <v>55.011490000000002</v>
      </c>
      <c r="J10" s="77">
        <v>55.915190000000003</v>
      </c>
      <c r="K10" s="77">
        <v>62.916420000000002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417.75927000000001</v>
      </c>
      <c r="Q10" s="311">
        <v>0.96239837026200004</v>
      </c>
    </row>
    <row r="11" spans="1:17" ht="14.4" customHeight="1" x14ac:dyDescent="0.3">
      <c r="A11" s="25" t="s">
        <v>56</v>
      </c>
      <c r="B11" s="76">
        <v>963.18092375912602</v>
      </c>
      <c r="C11" s="77">
        <v>80.265076979927002</v>
      </c>
      <c r="D11" s="77">
        <v>72.812169999999995</v>
      </c>
      <c r="E11" s="77">
        <v>81.549639999999997</v>
      </c>
      <c r="F11" s="77">
        <v>68.253960000000006</v>
      </c>
      <c r="G11" s="77">
        <v>61.213939999998999</v>
      </c>
      <c r="H11" s="77">
        <v>68.490859999999998</v>
      </c>
      <c r="I11" s="77">
        <v>108.24999</v>
      </c>
      <c r="J11" s="77">
        <v>83.873990000000006</v>
      </c>
      <c r="K11" s="77">
        <v>82.4602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626.90475000000004</v>
      </c>
      <c r="Q11" s="311">
        <v>0.97630372633399998</v>
      </c>
    </row>
    <row r="12" spans="1:17" ht="14.4" customHeight="1" x14ac:dyDescent="0.3">
      <c r="A12" s="25" t="s">
        <v>57</v>
      </c>
      <c r="B12" s="76">
        <v>276.11828064270901</v>
      </c>
      <c r="C12" s="77">
        <v>23.009856720224999</v>
      </c>
      <c r="D12" s="77">
        <v>15.85966</v>
      </c>
      <c r="E12" s="77">
        <v>9.5273500000000002</v>
      </c>
      <c r="F12" s="77">
        <v>0.44712000000000002</v>
      </c>
      <c r="G12" s="77">
        <v>6.8745499999990001</v>
      </c>
      <c r="H12" s="77">
        <v>8.0586000000000002</v>
      </c>
      <c r="I12" s="77">
        <v>54.72343</v>
      </c>
      <c r="J12" s="77">
        <v>12.879569999999999</v>
      </c>
      <c r="K12" s="77">
        <v>31.571660000000001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139.94193999999999</v>
      </c>
      <c r="Q12" s="311">
        <v>0.76022822361200004</v>
      </c>
    </row>
    <row r="13" spans="1:17" ht="14.4" customHeight="1" x14ac:dyDescent="0.3">
      <c r="A13" s="25" t="s">
        <v>58</v>
      </c>
      <c r="B13" s="76">
        <v>867.14768575254402</v>
      </c>
      <c r="C13" s="77">
        <v>72.262307146045003</v>
      </c>
      <c r="D13" s="77">
        <v>37.501829999999998</v>
      </c>
      <c r="E13" s="77">
        <v>58.882370000000002</v>
      </c>
      <c r="F13" s="77">
        <v>72.126249999999999</v>
      </c>
      <c r="G13" s="77">
        <v>77.589639999998994</v>
      </c>
      <c r="H13" s="77">
        <v>70.915329999999997</v>
      </c>
      <c r="I13" s="77">
        <v>121.69363</v>
      </c>
      <c r="J13" s="77">
        <v>5.2273399999999999</v>
      </c>
      <c r="K13" s="77">
        <v>74.48554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518.42192999999997</v>
      </c>
      <c r="Q13" s="311">
        <v>0.89677099734700005</v>
      </c>
    </row>
    <row r="14" spans="1:17" ht="14.4" customHeight="1" x14ac:dyDescent="0.3">
      <c r="A14" s="25" t="s">
        <v>59</v>
      </c>
      <c r="B14" s="76">
        <v>2575.5446367910599</v>
      </c>
      <c r="C14" s="77">
        <v>214.628719732588</v>
      </c>
      <c r="D14" s="77">
        <v>298.94299999999998</v>
      </c>
      <c r="E14" s="77">
        <v>256.887</v>
      </c>
      <c r="F14" s="77">
        <v>272.10700000000003</v>
      </c>
      <c r="G14" s="77">
        <v>188.75</v>
      </c>
      <c r="H14" s="77">
        <v>148.39400000000001</v>
      </c>
      <c r="I14" s="77">
        <v>161.45500000000001</v>
      </c>
      <c r="J14" s="77">
        <v>155.542</v>
      </c>
      <c r="K14" s="77">
        <v>148.012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1630.09</v>
      </c>
      <c r="Q14" s="311">
        <v>0.94936619038600001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311" t="s">
        <v>298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311" t="s">
        <v>298</v>
      </c>
    </row>
    <row r="17" spans="1:17" ht="14.4" customHeight="1" x14ac:dyDescent="0.3">
      <c r="A17" s="25" t="s">
        <v>62</v>
      </c>
      <c r="B17" s="76">
        <v>1928.8567891139201</v>
      </c>
      <c r="C17" s="77">
        <v>160.738065759493</v>
      </c>
      <c r="D17" s="77">
        <v>17.397220000000001</v>
      </c>
      <c r="E17" s="77">
        <v>96.853129999999993</v>
      </c>
      <c r="F17" s="77">
        <v>28.335329999999999</v>
      </c>
      <c r="G17" s="77">
        <v>81.875349999999003</v>
      </c>
      <c r="H17" s="77">
        <v>72.166839999999993</v>
      </c>
      <c r="I17" s="77">
        <v>69.439549999999997</v>
      </c>
      <c r="J17" s="77">
        <v>47.777639999999998</v>
      </c>
      <c r="K17" s="77">
        <v>58.412309999999998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472.25736999999998</v>
      </c>
      <c r="Q17" s="311">
        <v>0.367256946704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7.9269999999999996</v>
      </c>
      <c r="E18" s="77">
        <v>2.59</v>
      </c>
      <c r="F18" s="77">
        <v>1.54</v>
      </c>
      <c r="G18" s="77">
        <v>7.2949999999989998</v>
      </c>
      <c r="H18" s="77">
        <v>1.155</v>
      </c>
      <c r="I18" s="77">
        <v>1.54</v>
      </c>
      <c r="J18" s="77">
        <v>3.8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25.847000000000001</v>
      </c>
      <c r="Q18" s="311" t="s">
        <v>298</v>
      </c>
    </row>
    <row r="19" spans="1:17" ht="14.4" customHeight="1" x14ac:dyDescent="0.3">
      <c r="A19" s="25" t="s">
        <v>64</v>
      </c>
      <c r="B19" s="76">
        <v>1994.9196167994501</v>
      </c>
      <c r="C19" s="77">
        <v>166.24330139995399</v>
      </c>
      <c r="D19" s="77">
        <v>155.81053</v>
      </c>
      <c r="E19" s="77">
        <v>196.01435000000001</v>
      </c>
      <c r="F19" s="77">
        <v>242.89329000000001</v>
      </c>
      <c r="G19" s="77">
        <v>204.18749</v>
      </c>
      <c r="H19" s="77">
        <v>200.45867999999999</v>
      </c>
      <c r="I19" s="77">
        <v>167.62849</v>
      </c>
      <c r="J19" s="77">
        <v>204.07006999999999</v>
      </c>
      <c r="K19" s="77">
        <v>213.25265999999999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1584.31556</v>
      </c>
      <c r="Q19" s="311">
        <v>1.1912627055180001</v>
      </c>
    </row>
    <row r="20" spans="1:17" ht="14.4" customHeight="1" x14ac:dyDescent="0.3">
      <c r="A20" s="25" t="s">
        <v>65</v>
      </c>
      <c r="B20" s="76">
        <v>47732.987095007797</v>
      </c>
      <c r="C20" s="77">
        <v>3977.7489245839802</v>
      </c>
      <c r="D20" s="77">
        <v>3671.2325999999998</v>
      </c>
      <c r="E20" s="77">
        <v>3463.4253199999998</v>
      </c>
      <c r="F20" s="77">
        <v>3662.7260700000002</v>
      </c>
      <c r="G20" s="77">
        <v>4035.1286699999901</v>
      </c>
      <c r="H20" s="77">
        <v>3690.8229999999999</v>
      </c>
      <c r="I20" s="77">
        <v>3626.3422500000001</v>
      </c>
      <c r="J20" s="77">
        <v>5499.1296599999996</v>
      </c>
      <c r="K20" s="77">
        <v>3945.5261799999998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31594.333750000002</v>
      </c>
      <c r="Q20" s="311">
        <v>0.99284590194699995</v>
      </c>
    </row>
    <row r="21" spans="1:17" ht="14.4" customHeight="1" x14ac:dyDescent="0.3">
      <c r="A21" s="26" t="s">
        <v>66</v>
      </c>
      <c r="B21" s="76">
        <v>5763.9999999996799</v>
      </c>
      <c r="C21" s="77">
        <v>480.333333333307</v>
      </c>
      <c r="D21" s="77">
        <v>337.96899999999999</v>
      </c>
      <c r="E21" s="77">
        <v>338.08499999999998</v>
      </c>
      <c r="F21" s="77">
        <v>337.70299999999997</v>
      </c>
      <c r="G21" s="77">
        <v>507.48899999999901</v>
      </c>
      <c r="H21" s="77">
        <v>507.48700000000002</v>
      </c>
      <c r="I21" s="77">
        <v>507.48599999999999</v>
      </c>
      <c r="J21" s="77">
        <v>510.58199999999999</v>
      </c>
      <c r="K21" s="77">
        <v>510.58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3557.3809999999999</v>
      </c>
      <c r="Q21" s="311">
        <v>0.92575841429500005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34.122</v>
      </c>
      <c r="F22" s="77">
        <v>8.3000000000000007</v>
      </c>
      <c r="G22" s="77">
        <v>39.228000000000002</v>
      </c>
      <c r="H22" s="77">
        <v>5.3949999999999996</v>
      </c>
      <c r="I22" s="77">
        <v>4.9406564584124654E-324</v>
      </c>
      <c r="J22" s="77">
        <v>5.6509999999999998</v>
      </c>
      <c r="K22" s="77">
        <v>27.0625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119.7585</v>
      </c>
      <c r="Q22" s="311" t="s">
        <v>298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311" t="s">
        <v>298</v>
      </c>
    </row>
    <row r="24" spans="1:17" ht="14.4" customHeight="1" x14ac:dyDescent="0.3">
      <c r="A24" s="26" t="s">
        <v>69</v>
      </c>
      <c r="B24" s="76">
        <v>1.45519152283669E-11</v>
      </c>
      <c r="C24" s="77">
        <v>1.8189894035458601E-12</v>
      </c>
      <c r="D24" s="77">
        <v>31.798850000001</v>
      </c>
      <c r="E24" s="77">
        <v>0.152999999996</v>
      </c>
      <c r="F24" s="77">
        <v>1.8189894035458601E-12</v>
      </c>
      <c r="G24" s="77">
        <v>11.732249999999</v>
      </c>
      <c r="H24" s="77">
        <v>0.45604000000200001</v>
      </c>
      <c r="I24" s="77">
        <v>17.445750000002</v>
      </c>
      <c r="J24" s="77">
        <v>16.389789999999</v>
      </c>
      <c r="K24" s="77">
        <v>0.16636000000000001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78.142040000003007</v>
      </c>
      <c r="Q24" s="311"/>
    </row>
    <row r="25" spans="1:17" ht="14.4" customHeight="1" x14ac:dyDescent="0.3">
      <c r="A25" s="27" t="s">
        <v>70</v>
      </c>
      <c r="B25" s="79">
        <v>114389.762642651</v>
      </c>
      <c r="C25" s="80">
        <v>9532.4802202208793</v>
      </c>
      <c r="D25" s="80">
        <v>9361.1647799999992</v>
      </c>
      <c r="E25" s="80">
        <v>7955.4255999999996</v>
      </c>
      <c r="F25" s="80">
        <v>8402.99712</v>
      </c>
      <c r="G25" s="80">
        <v>9342.0650899999891</v>
      </c>
      <c r="H25" s="80">
        <v>11455.632250000001</v>
      </c>
      <c r="I25" s="80">
        <v>10019.898800000001</v>
      </c>
      <c r="J25" s="80">
        <v>10071.565039999999</v>
      </c>
      <c r="K25" s="80">
        <v>8178.7911299999996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74787.539810000002</v>
      </c>
      <c r="Q25" s="312">
        <v>0.98069361386300002</v>
      </c>
    </row>
    <row r="26" spans="1:17" ht="14.4" customHeight="1" x14ac:dyDescent="0.3">
      <c r="A26" s="25" t="s">
        <v>71</v>
      </c>
      <c r="B26" s="76">
        <v>10321.1227792468</v>
      </c>
      <c r="C26" s="77">
        <v>860.09356493722998</v>
      </c>
      <c r="D26" s="77">
        <v>731.05318</v>
      </c>
      <c r="E26" s="77">
        <v>645.84578999999997</v>
      </c>
      <c r="F26" s="77">
        <v>679.16342999999995</v>
      </c>
      <c r="G26" s="77">
        <v>762.27418</v>
      </c>
      <c r="H26" s="77">
        <v>735.27829999999994</v>
      </c>
      <c r="I26" s="77">
        <v>861.47041999999999</v>
      </c>
      <c r="J26" s="77">
        <v>951.38360999999998</v>
      </c>
      <c r="K26" s="77">
        <v>774.94727999999998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6141.4161899999999</v>
      </c>
      <c r="Q26" s="311">
        <v>0.89255059570799999</v>
      </c>
    </row>
    <row r="27" spans="1:17" ht="14.4" customHeight="1" x14ac:dyDescent="0.3">
      <c r="A27" s="28" t="s">
        <v>72</v>
      </c>
      <c r="B27" s="79">
        <v>124710.88542189699</v>
      </c>
      <c r="C27" s="80">
        <v>10392.5737851581</v>
      </c>
      <c r="D27" s="80">
        <v>10092.21796</v>
      </c>
      <c r="E27" s="80">
        <v>8601.2713899999999</v>
      </c>
      <c r="F27" s="80">
        <v>9082.1605500000005</v>
      </c>
      <c r="G27" s="80">
        <v>10104.33927</v>
      </c>
      <c r="H27" s="80">
        <v>12190.910550000001</v>
      </c>
      <c r="I27" s="80">
        <v>10881.36922</v>
      </c>
      <c r="J27" s="80">
        <v>11022.94865</v>
      </c>
      <c r="K27" s="80">
        <v>8953.7384099999999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80928.956000000006</v>
      </c>
      <c r="Q27" s="312">
        <v>0.97339886241100004</v>
      </c>
    </row>
    <row r="28" spans="1:17" ht="14.4" customHeight="1" x14ac:dyDescent="0.3">
      <c r="A28" s="26" t="s">
        <v>73</v>
      </c>
      <c r="B28" s="76">
        <v>2.8354115951750001</v>
      </c>
      <c r="C28" s="77">
        <v>0.23628429959700001</v>
      </c>
      <c r="D28" s="77">
        <v>10.4598</v>
      </c>
      <c r="E28" s="77">
        <v>0.223</v>
      </c>
      <c r="F28" s="77">
        <v>0.223</v>
      </c>
      <c r="G28" s="77">
        <v>0.28720000000000001</v>
      </c>
      <c r="H28" s="77">
        <v>0.46200000000000002</v>
      </c>
      <c r="I28" s="77">
        <v>1.2351641146031164E-322</v>
      </c>
      <c r="J28" s="77">
        <v>0.13320000000000001</v>
      </c>
      <c r="K28" s="77">
        <v>8.9260000000000006E-2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11.877459999999999</v>
      </c>
      <c r="Q28" s="311">
        <v>6.2834581160329996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311" t="s">
        <v>298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311">
        <v>0</v>
      </c>
    </row>
    <row r="31" spans="1:17" ht="14.4" customHeight="1" thickBot="1" x14ac:dyDescent="0.35">
      <c r="A31" s="29" t="s">
        <v>76</v>
      </c>
      <c r="B31" s="82">
        <v>1.4821969375237396E-323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1.9762625833649862E-322</v>
      </c>
      <c r="Q31" s="313" t="s">
        <v>298</v>
      </c>
    </row>
    <row r="32" spans="1:17" ht="14.4" customHeight="1" x14ac:dyDescent="0.3">
      <c r="A32" s="456" t="s">
        <v>77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78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79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80</v>
      </c>
      <c r="C3" s="453"/>
      <c r="D3" s="453"/>
      <c r="E3" s="453"/>
      <c r="F3" s="460" t="s">
        <v>81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214</v>
      </c>
      <c r="G4" s="464" t="s">
        <v>82</v>
      </c>
      <c r="H4" s="63" t="s">
        <v>278</v>
      </c>
      <c r="I4" s="462" t="s">
        <v>83</v>
      </c>
      <c r="J4" s="464" t="s">
        <v>84</v>
      </c>
      <c r="K4" s="465" t="s">
        <v>85</v>
      </c>
    </row>
    <row r="5" spans="1:11" ht="42" thickBot="1" x14ac:dyDescent="0.35">
      <c r="A5" s="178"/>
      <c r="B5" s="34" t="s">
        <v>215</v>
      </c>
      <c r="C5" s="35" t="s">
        <v>86</v>
      </c>
      <c r="D5" s="36" t="s">
        <v>87</v>
      </c>
      <c r="E5" s="36" t="s">
        <v>88</v>
      </c>
      <c r="F5" s="463"/>
      <c r="G5" s="463"/>
      <c r="H5" s="35" t="s">
        <v>89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126466.763305289</v>
      </c>
      <c r="C6" s="581">
        <v>120099.04296000001</v>
      </c>
      <c r="D6" s="582">
        <v>-6367.72034528937</v>
      </c>
      <c r="E6" s="583">
        <v>0.94964906052099995</v>
      </c>
      <c r="F6" s="581">
        <v>114389.75987787099</v>
      </c>
      <c r="G6" s="582">
        <v>76259.839918580605</v>
      </c>
      <c r="H6" s="584">
        <v>8178.7911299999996</v>
      </c>
      <c r="I6" s="581">
        <v>74787.539810000002</v>
      </c>
      <c r="J6" s="582">
        <v>-1472.30010858063</v>
      </c>
      <c r="K6" s="585">
        <v>0.65379575837699999</v>
      </c>
    </row>
    <row r="7" spans="1:11" ht="14.4" customHeight="1" thickBot="1" x14ac:dyDescent="0.35">
      <c r="A7" s="600" t="s">
        <v>301</v>
      </c>
      <c r="B7" s="581">
        <v>67654.095186468403</v>
      </c>
      <c r="C7" s="581">
        <v>61290.967049999999</v>
      </c>
      <c r="D7" s="582">
        <v>-6363.1281364684</v>
      </c>
      <c r="E7" s="583">
        <v>0.90594614976400001</v>
      </c>
      <c r="F7" s="581">
        <v>56968.996376950003</v>
      </c>
      <c r="G7" s="582">
        <v>37979.330917966698</v>
      </c>
      <c r="H7" s="584">
        <v>3423.7917299999999</v>
      </c>
      <c r="I7" s="581">
        <v>37355.506780000003</v>
      </c>
      <c r="J7" s="582">
        <v>-623.82413796669402</v>
      </c>
      <c r="K7" s="585">
        <v>0.65571642745500003</v>
      </c>
    </row>
    <row r="8" spans="1:11" ht="14.4" customHeight="1" thickBot="1" x14ac:dyDescent="0.35">
      <c r="A8" s="601" t="s">
        <v>302</v>
      </c>
      <c r="B8" s="581">
        <v>65011.428695586503</v>
      </c>
      <c r="C8" s="581">
        <v>58788.63005</v>
      </c>
      <c r="D8" s="582">
        <v>-6222.7986455864302</v>
      </c>
      <c r="E8" s="583">
        <v>0.90428146603600001</v>
      </c>
      <c r="F8" s="581">
        <v>54393.451740158998</v>
      </c>
      <c r="G8" s="582">
        <v>36262.301160105999</v>
      </c>
      <c r="H8" s="584">
        <v>3275.7797300000002</v>
      </c>
      <c r="I8" s="581">
        <v>35725.41678</v>
      </c>
      <c r="J8" s="582">
        <v>-536.88438010598497</v>
      </c>
      <c r="K8" s="585">
        <v>0.65679628038000004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6.0999999999999997E-4</v>
      </c>
      <c r="I9" s="586">
        <v>2.1900000000000001E-3</v>
      </c>
      <c r="J9" s="587">
        <v>2.1900000000000001E-3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6.0999999999999997E-4</v>
      </c>
      <c r="I10" s="581">
        <v>2.1900000000000001E-3</v>
      </c>
      <c r="J10" s="582">
        <v>2.1900000000000001E-3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6544.6933059364201</v>
      </c>
      <c r="C11" s="586">
        <v>6987.8855199999998</v>
      </c>
      <c r="D11" s="587">
        <v>443.19221406357502</v>
      </c>
      <c r="E11" s="588">
        <v>1.067717797205</v>
      </c>
      <c r="F11" s="586">
        <v>6302.2567939462297</v>
      </c>
      <c r="G11" s="587">
        <v>4201.5045292974901</v>
      </c>
      <c r="H11" s="589">
        <v>703.30588999999998</v>
      </c>
      <c r="I11" s="586">
        <v>4145.9546799999998</v>
      </c>
      <c r="J11" s="587">
        <v>-55.549849297485999</v>
      </c>
      <c r="K11" s="592">
        <v>0.65785238773200005</v>
      </c>
    </row>
    <row r="12" spans="1:11" ht="14.4" customHeight="1" thickBot="1" x14ac:dyDescent="0.35">
      <c r="A12" s="603" t="s">
        <v>307</v>
      </c>
      <c r="B12" s="581">
        <v>4873.24218657643</v>
      </c>
      <c r="C12" s="581">
        <v>4894.8289199999999</v>
      </c>
      <c r="D12" s="582">
        <v>21.586733423565999</v>
      </c>
      <c r="E12" s="583">
        <v>1.0044296451100001</v>
      </c>
      <c r="F12" s="581">
        <v>4625.9911524481604</v>
      </c>
      <c r="G12" s="582">
        <v>3083.99410163211</v>
      </c>
      <c r="H12" s="584">
        <v>527.76504</v>
      </c>
      <c r="I12" s="581">
        <v>2897.58</v>
      </c>
      <c r="J12" s="582">
        <v>-186.41410163210799</v>
      </c>
      <c r="K12" s="585">
        <v>0.62636955076400003</v>
      </c>
    </row>
    <row r="13" spans="1:11" ht="14.4" customHeight="1" thickBot="1" x14ac:dyDescent="0.35">
      <c r="A13" s="603" t="s">
        <v>308</v>
      </c>
      <c r="B13" s="581">
        <v>535.93452773076001</v>
      </c>
      <c r="C13" s="581">
        <v>528.23634000000004</v>
      </c>
      <c r="D13" s="582">
        <v>-7.69818773076</v>
      </c>
      <c r="E13" s="583">
        <v>0.98563595489199995</v>
      </c>
      <c r="F13" s="581">
        <v>474.01218474721998</v>
      </c>
      <c r="G13" s="582">
        <v>316.00812316481301</v>
      </c>
      <c r="H13" s="584">
        <v>48.600560000000002</v>
      </c>
      <c r="I13" s="581">
        <v>269.42239000000001</v>
      </c>
      <c r="J13" s="582">
        <v>-46.585733164813</v>
      </c>
      <c r="K13" s="585">
        <v>0.56838705558500002</v>
      </c>
    </row>
    <row r="14" spans="1:11" ht="14.4" customHeight="1" thickBot="1" x14ac:dyDescent="0.35">
      <c r="A14" s="603" t="s">
        <v>309</v>
      </c>
      <c r="B14" s="581">
        <v>4.9406564584124654E-324</v>
      </c>
      <c r="C14" s="581">
        <v>19.8</v>
      </c>
      <c r="D14" s="582">
        <v>19.8</v>
      </c>
      <c r="E14" s="593" t="s">
        <v>304</v>
      </c>
      <c r="F14" s="581">
        <v>19.992697012707001</v>
      </c>
      <c r="G14" s="582">
        <v>13.328464675137999</v>
      </c>
      <c r="H14" s="584">
        <v>4.9406564584124654E-324</v>
      </c>
      <c r="I14" s="581">
        <v>7.6840799999999998</v>
      </c>
      <c r="J14" s="582">
        <v>-5.6443846751380002</v>
      </c>
      <c r="K14" s="585">
        <v>0.384344343092</v>
      </c>
    </row>
    <row r="15" spans="1:11" ht="14.4" customHeight="1" thickBot="1" x14ac:dyDescent="0.35">
      <c r="A15" s="603" t="s">
        <v>310</v>
      </c>
      <c r="B15" s="581">
        <v>170.00002976410099</v>
      </c>
      <c r="C15" s="581">
        <v>299.07896</v>
      </c>
      <c r="D15" s="582">
        <v>129.07893023589901</v>
      </c>
      <c r="E15" s="583">
        <v>1.7592876919780001</v>
      </c>
      <c r="F15" s="581">
        <v>100.996898003694</v>
      </c>
      <c r="G15" s="582">
        <v>67.331265335794996</v>
      </c>
      <c r="H15" s="584">
        <v>4.9406564584124654E-324</v>
      </c>
      <c r="I15" s="581">
        <v>339.14607999999998</v>
      </c>
      <c r="J15" s="582">
        <v>271.81481466420399</v>
      </c>
      <c r="K15" s="585">
        <v>3.3579851134390002</v>
      </c>
    </row>
    <row r="16" spans="1:11" ht="14.4" customHeight="1" thickBot="1" x14ac:dyDescent="0.35">
      <c r="A16" s="603" t="s">
        <v>311</v>
      </c>
      <c r="B16" s="581">
        <v>4.9406564584124654E-324</v>
      </c>
      <c r="C16" s="581">
        <v>1.9347399999999999</v>
      </c>
      <c r="D16" s="582">
        <v>1.9347399999999999</v>
      </c>
      <c r="E16" s="593" t="s">
        <v>304</v>
      </c>
      <c r="F16" s="581">
        <v>1.8384578718090001</v>
      </c>
      <c r="G16" s="582">
        <v>1.225638581206</v>
      </c>
      <c r="H16" s="584">
        <v>4.9406564584124654E-324</v>
      </c>
      <c r="I16" s="581">
        <v>7.9175700000000004</v>
      </c>
      <c r="J16" s="582">
        <v>6.6919314187929997</v>
      </c>
      <c r="K16" s="585">
        <v>4.3066366226849997</v>
      </c>
    </row>
    <row r="17" spans="1:11" ht="14.4" customHeight="1" thickBot="1" x14ac:dyDescent="0.35">
      <c r="A17" s="603" t="s">
        <v>312</v>
      </c>
      <c r="B17" s="581">
        <v>4.9406564584124654E-324</v>
      </c>
      <c r="C17" s="581">
        <v>101.9999</v>
      </c>
      <c r="D17" s="582">
        <v>101.9999</v>
      </c>
      <c r="E17" s="593" t="s">
        <v>304</v>
      </c>
      <c r="F17" s="581">
        <v>45.999521480380999</v>
      </c>
      <c r="G17" s="582">
        <v>30.666347653587</v>
      </c>
      <c r="H17" s="584">
        <v>4.9406564584124654E-324</v>
      </c>
      <c r="I17" s="581">
        <v>3.9525251667299724E-323</v>
      </c>
      <c r="J17" s="582">
        <v>-30.666347653587</v>
      </c>
      <c r="K17" s="585">
        <v>0</v>
      </c>
    </row>
    <row r="18" spans="1:11" ht="14.4" customHeight="1" thickBot="1" x14ac:dyDescent="0.35">
      <c r="A18" s="603" t="s">
        <v>313</v>
      </c>
      <c r="B18" s="581">
        <v>696.51665806192398</v>
      </c>
      <c r="C18" s="581">
        <v>686.07411000000002</v>
      </c>
      <c r="D18" s="582">
        <v>-10.442548061923</v>
      </c>
      <c r="E18" s="583">
        <v>0.98500746831899999</v>
      </c>
      <c r="F18" s="581">
        <v>606.00888682102004</v>
      </c>
      <c r="G18" s="582">
        <v>404.00592454734698</v>
      </c>
      <c r="H18" s="584">
        <v>81.67</v>
      </c>
      <c r="I18" s="581">
        <v>385.06943000000001</v>
      </c>
      <c r="J18" s="582">
        <v>-18.936494547346001</v>
      </c>
      <c r="K18" s="585">
        <v>0.63541878406999996</v>
      </c>
    </row>
    <row r="19" spans="1:11" ht="14.4" customHeight="1" thickBot="1" x14ac:dyDescent="0.35">
      <c r="A19" s="603" t="s">
        <v>314</v>
      </c>
      <c r="B19" s="581">
        <v>6.9999595785239999</v>
      </c>
      <c r="C19" s="581">
        <v>139.86658</v>
      </c>
      <c r="D19" s="582">
        <v>132.866620421476</v>
      </c>
      <c r="E19" s="583">
        <v>19.981055380533999</v>
      </c>
      <c r="F19" s="581">
        <v>103.972833985839</v>
      </c>
      <c r="G19" s="582">
        <v>69.315222657226002</v>
      </c>
      <c r="H19" s="584">
        <v>3.5740099999999999</v>
      </c>
      <c r="I19" s="581">
        <v>36.718960000000003</v>
      </c>
      <c r="J19" s="582">
        <v>-32.596262657225999</v>
      </c>
      <c r="K19" s="585">
        <v>0.353159172375</v>
      </c>
    </row>
    <row r="20" spans="1:11" ht="14.4" customHeight="1" thickBot="1" x14ac:dyDescent="0.35">
      <c r="A20" s="603" t="s">
        <v>315</v>
      </c>
      <c r="B20" s="581">
        <v>261.99994422467898</v>
      </c>
      <c r="C20" s="581">
        <v>316.06596999999999</v>
      </c>
      <c r="D20" s="582">
        <v>54.06602577532</v>
      </c>
      <c r="E20" s="583">
        <v>1.2063589209350001</v>
      </c>
      <c r="F20" s="581">
        <v>323.44416157539501</v>
      </c>
      <c r="G20" s="582">
        <v>215.62944105026301</v>
      </c>
      <c r="H20" s="584">
        <v>41.696280000000002</v>
      </c>
      <c r="I20" s="581">
        <v>202.41616999999999</v>
      </c>
      <c r="J20" s="582">
        <v>-13.213271050263</v>
      </c>
      <c r="K20" s="585">
        <v>0.62581488258700002</v>
      </c>
    </row>
    <row r="21" spans="1:11" ht="14.4" customHeight="1" thickBot="1" x14ac:dyDescent="0.35">
      <c r="A21" s="602" t="s">
        <v>316</v>
      </c>
      <c r="B21" s="586">
        <v>1015.00001888567</v>
      </c>
      <c r="C21" s="586">
        <v>1079.376</v>
      </c>
      <c r="D21" s="587">
        <v>64.375981114328994</v>
      </c>
      <c r="E21" s="588">
        <v>1.0634246107550001</v>
      </c>
      <c r="F21" s="586">
        <v>1039.99999999994</v>
      </c>
      <c r="G21" s="587">
        <v>693.33333333329597</v>
      </c>
      <c r="H21" s="589">
        <v>58.545999999999999</v>
      </c>
      <c r="I21" s="586">
        <v>613.42700000000002</v>
      </c>
      <c r="J21" s="587">
        <v>-79.906333333294995</v>
      </c>
      <c r="K21" s="592">
        <v>0.58983365384599995</v>
      </c>
    </row>
    <row r="22" spans="1:11" ht="14.4" customHeight="1" thickBot="1" x14ac:dyDescent="0.35">
      <c r="A22" s="603" t="s">
        <v>317</v>
      </c>
      <c r="B22" s="581">
        <v>840.00006942262098</v>
      </c>
      <c r="C22" s="581">
        <v>846.41499999999996</v>
      </c>
      <c r="D22" s="582">
        <v>6.4149305773779997</v>
      </c>
      <c r="E22" s="583">
        <v>1.0076368214839999</v>
      </c>
      <c r="F22" s="581">
        <v>814.999999999956</v>
      </c>
      <c r="G22" s="582">
        <v>543.33333333330404</v>
      </c>
      <c r="H22" s="584">
        <v>43.59</v>
      </c>
      <c r="I22" s="581">
        <v>446.57100000000003</v>
      </c>
      <c r="J22" s="582">
        <v>-96.762333333303005</v>
      </c>
      <c r="K22" s="585">
        <v>0.54793987730000004</v>
      </c>
    </row>
    <row r="23" spans="1:11" ht="14.4" customHeight="1" thickBot="1" x14ac:dyDescent="0.35">
      <c r="A23" s="603" t="s">
        <v>318</v>
      </c>
      <c r="B23" s="581">
        <v>174.99994946305</v>
      </c>
      <c r="C23" s="581">
        <v>232.96100000000001</v>
      </c>
      <c r="D23" s="582">
        <v>57.961050536949998</v>
      </c>
      <c r="E23" s="583">
        <v>1.331206098714</v>
      </c>
      <c r="F23" s="581">
        <v>224.99999999998801</v>
      </c>
      <c r="G23" s="582">
        <v>149.99999999999201</v>
      </c>
      <c r="H23" s="584">
        <v>14.956</v>
      </c>
      <c r="I23" s="581">
        <v>166.85599999999999</v>
      </c>
      <c r="J23" s="582">
        <v>16.856000000007999</v>
      </c>
      <c r="K23" s="585">
        <v>0.74158222222199999</v>
      </c>
    </row>
    <row r="24" spans="1:11" ht="14.4" customHeight="1" thickBot="1" x14ac:dyDescent="0.35">
      <c r="A24" s="602" t="s">
        <v>319</v>
      </c>
      <c r="B24" s="586">
        <v>54321.205919257198</v>
      </c>
      <c r="C24" s="586">
        <v>47636.225209999997</v>
      </c>
      <c r="D24" s="587">
        <v>-6684.98070925715</v>
      </c>
      <c r="E24" s="588">
        <v>0.87693607687499997</v>
      </c>
      <c r="F24" s="586">
        <v>44293.625896708603</v>
      </c>
      <c r="G24" s="587">
        <v>29529.083931139001</v>
      </c>
      <c r="H24" s="589">
        <v>2262.49341</v>
      </c>
      <c r="I24" s="586">
        <v>29263.005020000001</v>
      </c>
      <c r="J24" s="587">
        <v>-266.07891113905498</v>
      </c>
      <c r="K24" s="592">
        <v>0.66065950636399995</v>
      </c>
    </row>
    <row r="25" spans="1:11" ht="14.4" customHeight="1" thickBot="1" x14ac:dyDescent="0.35">
      <c r="A25" s="603" t="s">
        <v>320</v>
      </c>
      <c r="B25" s="581">
        <v>24810.998506101001</v>
      </c>
      <c r="C25" s="581">
        <v>21981.4051</v>
      </c>
      <c r="D25" s="582">
        <v>-2829.5934061009998</v>
      </c>
      <c r="E25" s="583">
        <v>0.88595406970799995</v>
      </c>
      <c r="F25" s="581">
        <v>19855.5503853722</v>
      </c>
      <c r="G25" s="582">
        <v>13237.0335902481</v>
      </c>
      <c r="H25" s="584">
        <v>1494.9944700000001</v>
      </c>
      <c r="I25" s="581">
        <v>12508.228160000001</v>
      </c>
      <c r="J25" s="582">
        <v>-728.80543024810902</v>
      </c>
      <c r="K25" s="585">
        <v>0.62996129128699996</v>
      </c>
    </row>
    <row r="26" spans="1:11" ht="14.4" customHeight="1" thickBot="1" x14ac:dyDescent="0.35">
      <c r="A26" s="603" t="s">
        <v>321</v>
      </c>
      <c r="B26" s="581">
        <v>999.99989978884605</v>
      </c>
      <c r="C26" s="581">
        <v>457.91199999999998</v>
      </c>
      <c r="D26" s="582">
        <v>-542.08789978884602</v>
      </c>
      <c r="E26" s="583">
        <v>0.45791204588700002</v>
      </c>
      <c r="F26" s="581">
        <v>1353.9998997825501</v>
      </c>
      <c r="G26" s="582">
        <v>902.666599855036</v>
      </c>
      <c r="H26" s="584">
        <v>4.9406564584124654E-324</v>
      </c>
      <c r="I26" s="581">
        <v>1353.8429599999999</v>
      </c>
      <c r="J26" s="582">
        <v>451.17636014496401</v>
      </c>
      <c r="K26" s="585">
        <v>0.99988409173199999</v>
      </c>
    </row>
    <row r="27" spans="1:11" ht="14.4" customHeight="1" thickBot="1" x14ac:dyDescent="0.35">
      <c r="A27" s="603" t="s">
        <v>322</v>
      </c>
      <c r="B27" s="581">
        <v>19741.832111321401</v>
      </c>
      <c r="C27" s="581">
        <v>16920.573</v>
      </c>
      <c r="D27" s="582">
        <v>-2821.2591113213898</v>
      </c>
      <c r="E27" s="583">
        <v>0.85709233593800005</v>
      </c>
      <c r="F27" s="581">
        <v>14500</v>
      </c>
      <c r="G27" s="582">
        <v>9666.6666666666697</v>
      </c>
      <c r="H27" s="584">
        <v>4.9406564584124654E-324</v>
      </c>
      <c r="I27" s="581">
        <v>9891.7791799999995</v>
      </c>
      <c r="J27" s="582">
        <v>225.112513333328</v>
      </c>
      <c r="K27" s="585">
        <v>0.68219166758600003</v>
      </c>
    </row>
    <row r="28" spans="1:11" ht="14.4" customHeight="1" thickBot="1" x14ac:dyDescent="0.35">
      <c r="A28" s="603" t="s">
        <v>323</v>
      </c>
      <c r="B28" s="581">
        <v>19.337278835679999</v>
      </c>
      <c r="C28" s="581">
        <v>14.00182</v>
      </c>
      <c r="D28" s="582">
        <v>-5.3354588356799999</v>
      </c>
      <c r="E28" s="583">
        <v>0.72408429950099995</v>
      </c>
      <c r="F28" s="581">
        <v>18.370414194378998</v>
      </c>
      <c r="G28" s="582">
        <v>12.246942796252</v>
      </c>
      <c r="H28" s="584">
        <v>4.9454399999999996</v>
      </c>
      <c r="I28" s="581">
        <v>11.63008</v>
      </c>
      <c r="J28" s="582">
        <v>-0.61686279625200002</v>
      </c>
      <c r="K28" s="585">
        <v>0.63308752197600004</v>
      </c>
    </row>
    <row r="29" spans="1:11" ht="14.4" customHeight="1" thickBot="1" x14ac:dyDescent="0.35">
      <c r="A29" s="603" t="s">
        <v>324</v>
      </c>
      <c r="B29" s="581">
        <v>2.0000398795750001</v>
      </c>
      <c r="C29" s="581">
        <v>1.8494600000000001</v>
      </c>
      <c r="D29" s="582">
        <v>-0.15057987957499999</v>
      </c>
      <c r="E29" s="583">
        <v>0.92471156144699995</v>
      </c>
      <c r="F29" s="581">
        <v>1.899801776313</v>
      </c>
      <c r="G29" s="582">
        <v>1.266534517542</v>
      </c>
      <c r="H29" s="584">
        <v>4.9406564584124654E-324</v>
      </c>
      <c r="I29" s="581">
        <v>0.41639999999999999</v>
      </c>
      <c r="J29" s="582">
        <v>-0.85013451754199998</v>
      </c>
      <c r="K29" s="585">
        <v>0.219180761483</v>
      </c>
    </row>
    <row r="30" spans="1:11" ht="14.4" customHeight="1" thickBot="1" x14ac:dyDescent="0.35">
      <c r="A30" s="603" t="s">
        <v>325</v>
      </c>
      <c r="B30" s="581">
        <v>754.76252455487304</v>
      </c>
      <c r="C30" s="581">
        <v>778.50250000000005</v>
      </c>
      <c r="D30" s="582">
        <v>23.739975445127001</v>
      </c>
      <c r="E30" s="583">
        <v>1.031453569398</v>
      </c>
      <c r="F30" s="581">
        <v>728.03896267996595</v>
      </c>
      <c r="G30" s="582">
        <v>485.35930845331097</v>
      </c>
      <c r="H30" s="584">
        <v>65.294439999999994</v>
      </c>
      <c r="I30" s="581">
        <v>476.59219000000002</v>
      </c>
      <c r="J30" s="582">
        <v>-8.7671184533099993</v>
      </c>
      <c r="K30" s="585">
        <v>0.65462456603300001</v>
      </c>
    </row>
    <row r="31" spans="1:11" ht="14.4" customHeight="1" thickBot="1" x14ac:dyDescent="0.35">
      <c r="A31" s="603" t="s">
        <v>326</v>
      </c>
      <c r="B31" s="581">
        <v>4639.5748906458102</v>
      </c>
      <c r="C31" s="581">
        <v>4540.9997300000005</v>
      </c>
      <c r="D31" s="582">
        <v>-98.575160645813</v>
      </c>
      <c r="E31" s="583">
        <v>0.97875340673</v>
      </c>
      <c r="F31" s="581">
        <v>4501.5925462746</v>
      </c>
      <c r="G31" s="582">
        <v>3001.0616975163998</v>
      </c>
      <c r="H31" s="584">
        <v>415.62056000000001</v>
      </c>
      <c r="I31" s="581">
        <v>2971.0246699999998</v>
      </c>
      <c r="J31" s="582">
        <v>-30.037027516397</v>
      </c>
      <c r="K31" s="585">
        <v>0.65999413306700005</v>
      </c>
    </row>
    <row r="32" spans="1:11" ht="14.4" customHeight="1" thickBot="1" x14ac:dyDescent="0.35">
      <c r="A32" s="603" t="s">
        <v>327</v>
      </c>
      <c r="B32" s="581">
        <v>143.999991329593</v>
      </c>
      <c r="C32" s="581">
        <v>66.156739999999999</v>
      </c>
      <c r="D32" s="582">
        <v>-77.843251329593002</v>
      </c>
      <c r="E32" s="583">
        <v>0.45942183321699998</v>
      </c>
      <c r="F32" s="581">
        <v>136.80145848200399</v>
      </c>
      <c r="G32" s="582">
        <v>91.200972321335001</v>
      </c>
      <c r="H32" s="584">
        <v>14.207000000000001</v>
      </c>
      <c r="I32" s="581">
        <v>60.165190000000003</v>
      </c>
      <c r="J32" s="582">
        <v>-31.035782321334999</v>
      </c>
      <c r="K32" s="585">
        <v>0.439799331583</v>
      </c>
    </row>
    <row r="33" spans="1:11" ht="14.4" customHeight="1" thickBot="1" x14ac:dyDescent="0.35">
      <c r="A33" s="603" t="s">
        <v>328</v>
      </c>
      <c r="B33" s="581">
        <v>982.83329082246701</v>
      </c>
      <c r="C33" s="581">
        <v>693.80264999999997</v>
      </c>
      <c r="D33" s="582">
        <v>-289.03064082246698</v>
      </c>
      <c r="E33" s="583">
        <v>0.70592099034300004</v>
      </c>
      <c r="F33" s="581">
        <v>826.244806474244</v>
      </c>
      <c r="G33" s="582">
        <v>550.82987098282899</v>
      </c>
      <c r="H33" s="584">
        <v>55.841410000000003</v>
      </c>
      <c r="I33" s="581">
        <v>446.36867000000001</v>
      </c>
      <c r="J33" s="582">
        <v>-104.461200982829</v>
      </c>
      <c r="K33" s="585">
        <v>0.54023779211900003</v>
      </c>
    </row>
    <row r="34" spans="1:11" ht="14.4" customHeight="1" thickBot="1" x14ac:dyDescent="0.35">
      <c r="A34" s="603" t="s">
        <v>329</v>
      </c>
      <c r="B34" s="581">
        <v>132.50003202201901</v>
      </c>
      <c r="C34" s="581">
        <v>50.507069999999999</v>
      </c>
      <c r="D34" s="582">
        <v>-81.992962022019</v>
      </c>
      <c r="E34" s="583">
        <v>0.38118534183899999</v>
      </c>
      <c r="F34" s="581">
        <v>97.747969905269997</v>
      </c>
      <c r="G34" s="582">
        <v>65.165313270179993</v>
      </c>
      <c r="H34" s="584">
        <v>6.7967000000000004</v>
      </c>
      <c r="I34" s="581">
        <v>44.970440000000004</v>
      </c>
      <c r="J34" s="582">
        <v>-20.19487327018</v>
      </c>
      <c r="K34" s="585">
        <v>0.46006520691500002</v>
      </c>
    </row>
    <row r="35" spans="1:11" ht="14.4" customHeight="1" thickBot="1" x14ac:dyDescent="0.35">
      <c r="A35" s="603" t="s">
        <v>330</v>
      </c>
      <c r="B35" s="581">
        <v>342.16669939774602</v>
      </c>
      <c r="C35" s="581">
        <v>259.85075000000001</v>
      </c>
      <c r="D35" s="582">
        <v>-82.315949397745996</v>
      </c>
      <c r="E35" s="583">
        <v>0.75942735063699995</v>
      </c>
      <c r="F35" s="581">
        <v>321.70221570779597</v>
      </c>
      <c r="G35" s="582">
        <v>214.468143805197</v>
      </c>
      <c r="H35" s="584">
        <v>42.561100000000003</v>
      </c>
      <c r="I35" s="581">
        <v>182.74409</v>
      </c>
      <c r="J35" s="582">
        <v>-31.724053805196998</v>
      </c>
      <c r="K35" s="585">
        <v>0.568053563441</v>
      </c>
    </row>
    <row r="36" spans="1:11" ht="14.4" customHeight="1" thickBot="1" x14ac:dyDescent="0.35">
      <c r="A36" s="603" t="s">
        <v>331</v>
      </c>
      <c r="B36" s="581">
        <v>1751.2006545581801</v>
      </c>
      <c r="C36" s="581">
        <v>1870.6643899999999</v>
      </c>
      <c r="D36" s="582">
        <v>119.463735441823</v>
      </c>
      <c r="E36" s="583">
        <v>1.068218187979</v>
      </c>
      <c r="F36" s="581">
        <v>1951.6774360592699</v>
      </c>
      <c r="G36" s="582">
        <v>1301.11829070618</v>
      </c>
      <c r="H36" s="584">
        <v>162.23229000000001</v>
      </c>
      <c r="I36" s="581">
        <v>1315.24299</v>
      </c>
      <c r="J36" s="582">
        <v>14.124699293818001</v>
      </c>
      <c r="K36" s="585">
        <v>0.67390387658299999</v>
      </c>
    </row>
    <row r="37" spans="1:11" ht="14.4" customHeight="1" thickBot="1" x14ac:dyDescent="0.35">
      <c r="A37" s="602" t="s">
        <v>332</v>
      </c>
      <c r="B37" s="586">
        <v>849.00006888072096</v>
      </c>
      <c r="C37" s="586">
        <v>757.91453000000001</v>
      </c>
      <c r="D37" s="587">
        <v>-91.085538880721003</v>
      </c>
      <c r="E37" s="588">
        <v>0.89271433275500001</v>
      </c>
      <c r="F37" s="586">
        <v>651.122159349855</v>
      </c>
      <c r="G37" s="587">
        <v>434.08143956657</v>
      </c>
      <c r="H37" s="589">
        <v>62.916420000000002</v>
      </c>
      <c r="I37" s="586">
        <v>417.75927000000001</v>
      </c>
      <c r="J37" s="587">
        <v>-16.32216956657</v>
      </c>
      <c r="K37" s="592">
        <v>0.64159891350800002</v>
      </c>
    </row>
    <row r="38" spans="1:11" ht="14.4" customHeight="1" thickBot="1" x14ac:dyDescent="0.35">
      <c r="A38" s="603" t="s">
        <v>333</v>
      </c>
      <c r="B38" s="581">
        <v>748.00003496204999</v>
      </c>
      <c r="C38" s="581">
        <v>683.42129</v>
      </c>
      <c r="D38" s="582">
        <v>-64.578744962049996</v>
      </c>
      <c r="E38" s="583">
        <v>0.91366478349699998</v>
      </c>
      <c r="F38" s="581">
        <v>568.038354763033</v>
      </c>
      <c r="G38" s="582">
        <v>378.69223650868901</v>
      </c>
      <c r="H38" s="584">
        <v>54.042400000000001</v>
      </c>
      <c r="I38" s="581">
        <v>361.48568</v>
      </c>
      <c r="J38" s="582">
        <v>-17.206556508687999</v>
      </c>
      <c r="K38" s="585">
        <v>0.63637547881900003</v>
      </c>
    </row>
    <row r="39" spans="1:11" ht="14.4" customHeight="1" thickBot="1" x14ac:dyDescent="0.35">
      <c r="A39" s="603" t="s">
        <v>334</v>
      </c>
      <c r="B39" s="581">
        <v>101.00003391867099</v>
      </c>
      <c r="C39" s="581">
        <v>72.508560000000003</v>
      </c>
      <c r="D39" s="582">
        <v>-28.49147391867</v>
      </c>
      <c r="E39" s="583">
        <v>0.71790629356000002</v>
      </c>
      <c r="F39" s="581">
        <v>83.083804586821003</v>
      </c>
      <c r="G39" s="582">
        <v>55.389203057880998</v>
      </c>
      <c r="H39" s="584">
        <v>6.8706199999999997</v>
      </c>
      <c r="I39" s="581">
        <v>51.320630000000001</v>
      </c>
      <c r="J39" s="582">
        <v>-4.0685730578810002</v>
      </c>
      <c r="K39" s="585">
        <v>0.61769715837100003</v>
      </c>
    </row>
    <row r="40" spans="1:11" ht="14.4" customHeight="1" thickBot="1" x14ac:dyDescent="0.35">
      <c r="A40" s="603" t="s">
        <v>335</v>
      </c>
      <c r="B40" s="581">
        <v>4.9406564584124654E-324</v>
      </c>
      <c r="C40" s="581">
        <v>1.98468</v>
      </c>
      <c r="D40" s="582">
        <v>1.98468</v>
      </c>
      <c r="E40" s="593" t="s">
        <v>304</v>
      </c>
      <c r="F40" s="581">
        <v>0</v>
      </c>
      <c r="G40" s="582">
        <v>0</v>
      </c>
      <c r="H40" s="584">
        <v>2.0034000000000001</v>
      </c>
      <c r="I40" s="581">
        <v>4.95296</v>
      </c>
      <c r="J40" s="582">
        <v>4.95296</v>
      </c>
      <c r="K40" s="591" t="s">
        <v>298</v>
      </c>
    </row>
    <row r="41" spans="1:11" ht="14.4" customHeight="1" thickBot="1" x14ac:dyDescent="0.35">
      <c r="A41" s="602" t="s">
        <v>336</v>
      </c>
      <c r="B41" s="586">
        <v>1173.2315293583699</v>
      </c>
      <c r="C41" s="586">
        <v>1142.0369599999999</v>
      </c>
      <c r="D41" s="587">
        <v>-31.194569358367001</v>
      </c>
      <c r="E41" s="588">
        <v>0.97341141234399997</v>
      </c>
      <c r="F41" s="586">
        <v>963.18092375912602</v>
      </c>
      <c r="G41" s="587">
        <v>642.12061583941704</v>
      </c>
      <c r="H41" s="589">
        <v>82.4602</v>
      </c>
      <c r="I41" s="586">
        <v>626.90475000000004</v>
      </c>
      <c r="J41" s="587">
        <v>-15.215865839417001</v>
      </c>
      <c r="K41" s="592">
        <v>0.65086915088899999</v>
      </c>
    </row>
    <row r="42" spans="1:11" ht="14.4" customHeight="1" thickBot="1" x14ac:dyDescent="0.35">
      <c r="A42" s="603" t="s">
        <v>337</v>
      </c>
      <c r="B42" s="581">
        <v>158.00003048663501</v>
      </c>
      <c r="C42" s="581">
        <v>225.14003</v>
      </c>
      <c r="D42" s="582">
        <v>67.139999513364998</v>
      </c>
      <c r="E42" s="583">
        <v>1.424936623787</v>
      </c>
      <c r="F42" s="581">
        <v>226.547151327492</v>
      </c>
      <c r="G42" s="582">
        <v>151.031434218328</v>
      </c>
      <c r="H42" s="584">
        <v>0</v>
      </c>
      <c r="I42" s="581">
        <v>1.6599600000000001</v>
      </c>
      <c r="J42" s="582">
        <v>-149.37147421832799</v>
      </c>
      <c r="K42" s="585">
        <v>7.3272163880000003E-3</v>
      </c>
    </row>
    <row r="43" spans="1:11" ht="14.4" customHeight="1" thickBot="1" x14ac:dyDescent="0.35">
      <c r="A43" s="603" t="s">
        <v>338</v>
      </c>
      <c r="B43" s="581">
        <v>20.142838787176</v>
      </c>
      <c r="C43" s="581">
        <v>29.835139999999999</v>
      </c>
      <c r="D43" s="582">
        <v>9.6923012128230006</v>
      </c>
      <c r="E43" s="583">
        <v>1.481178512881</v>
      </c>
      <c r="F43" s="581">
        <v>27.712095319332001</v>
      </c>
      <c r="G43" s="582">
        <v>18.474730212888002</v>
      </c>
      <c r="H43" s="584">
        <v>2.77894</v>
      </c>
      <c r="I43" s="581">
        <v>22.671430000000001</v>
      </c>
      <c r="J43" s="582">
        <v>4.1966997871110001</v>
      </c>
      <c r="K43" s="585">
        <v>0.81810594755599997</v>
      </c>
    </row>
    <row r="44" spans="1:11" ht="14.4" customHeight="1" thickBot="1" x14ac:dyDescent="0.35">
      <c r="A44" s="603" t="s">
        <v>339</v>
      </c>
      <c r="B44" s="581">
        <v>548.00000700428404</v>
      </c>
      <c r="C44" s="581">
        <v>502.68583000000001</v>
      </c>
      <c r="D44" s="582">
        <v>-45.314177004283003</v>
      </c>
      <c r="E44" s="583">
        <v>0.91730989703400001</v>
      </c>
      <c r="F44" s="581">
        <v>335.57850866696498</v>
      </c>
      <c r="G44" s="582">
        <v>223.719005777977</v>
      </c>
      <c r="H44" s="584">
        <v>42.89996</v>
      </c>
      <c r="I44" s="581">
        <v>314.18929000000003</v>
      </c>
      <c r="J44" s="582">
        <v>90.470284222022997</v>
      </c>
      <c r="K44" s="585">
        <v>0.936261655277</v>
      </c>
    </row>
    <row r="45" spans="1:11" ht="14.4" customHeight="1" thickBot="1" x14ac:dyDescent="0.35">
      <c r="A45" s="603" t="s">
        <v>340</v>
      </c>
      <c r="B45" s="581">
        <v>105.99995361761999</v>
      </c>
      <c r="C45" s="581">
        <v>95.209109999999995</v>
      </c>
      <c r="D45" s="582">
        <v>-10.790843617619</v>
      </c>
      <c r="E45" s="583">
        <v>0.89819954396799995</v>
      </c>
      <c r="F45" s="581">
        <v>95.072375412512002</v>
      </c>
      <c r="G45" s="582">
        <v>63.381583608341003</v>
      </c>
      <c r="H45" s="584">
        <v>7.2193399999999999</v>
      </c>
      <c r="I45" s="581">
        <v>50.16592</v>
      </c>
      <c r="J45" s="582">
        <v>-13.215663608341</v>
      </c>
      <c r="K45" s="585">
        <v>0.52766031964899995</v>
      </c>
    </row>
    <row r="46" spans="1:11" ht="14.4" customHeight="1" thickBot="1" x14ac:dyDescent="0.35">
      <c r="A46" s="603" t="s">
        <v>341</v>
      </c>
      <c r="B46" s="581">
        <v>25.555678461263</v>
      </c>
      <c r="C46" s="581">
        <v>44.145969999999998</v>
      </c>
      <c r="D46" s="582">
        <v>18.590291538736999</v>
      </c>
      <c r="E46" s="583">
        <v>1.727442692116</v>
      </c>
      <c r="F46" s="581">
        <v>43.051763553820997</v>
      </c>
      <c r="G46" s="582">
        <v>28.701175702547001</v>
      </c>
      <c r="H46" s="584">
        <v>1.6868099999999999</v>
      </c>
      <c r="I46" s="581">
        <v>21.564820000000001</v>
      </c>
      <c r="J46" s="582">
        <v>-7.1363557025470001</v>
      </c>
      <c r="K46" s="585">
        <v>0.50090445129000005</v>
      </c>
    </row>
    <row r="47" spans="1:11" ht="14.4" customHeight="1" thickBot="1" x14ac:dyDescent="0.35">
      <c r="A47" s="603" t="s">
        <v>342</v>
      </c>
      <c r="B47" s="581">
        <v>2.4999598494740001</v>
      </c>
      <c r="C47" s="581">
        <v>1.52525</v>
      </c>
      <c r="D47" s="582">
        <v>-0.97470984947399997</v>
      </c>
      <c r="E47" s="583">
        <v>0.610109798491</v>
      </c>
      <c r="F47" s="581">
        <v>1.3560498611730001</v>
      </c>
      <c r="G47" s="582">
        <v>0.90403324078199998</v>
      </c>
      <c r="H47" s="584">
        <v>0.17910000000000001</v>
      </c>
      <c r="I47" s="581">
        <v>1.413</v>
      </c>
      <c r="J47" s="582">
        <v>0.50896675921699996</v>
      </c>
      <c r="K47" s="585">
        <v>1.041997083187</v>
      </c>
    </row>
    <row r="48" spans="1:11" ht="14.4" customHeight="1" thickBot="1" x14ac:dyDescent="0.35">
      <c r="A48" s="603" t="s">
        <v>343</v>
      </c>
      <c r="B48" s="581">
        <v>19.992838796208002</v>
      </c>
      <c r="C48" s="581">
        <v>19.250309999999999</v>
      </c>
      <c r="D48" s="582">
        <v>-0.74252879620699996</v>
      </c>
      <c r="E48" s="583">
        <v>0.96286026192700003</v>
      </c>
      <c r="F48" s="581">
        <v>11.313265244168999</v>
      </c>
      <c r="G48" s="582">
        <v>7.5421768294460003</v>
      </c>
      <c r="H48" s="584">
        <v>1.9037999999999999</v>
      </c>
      <c r="I48" s="581">
        <v>14.11318</v>
      </c>
      <c r="J48" s="582">
        <v>6.5710031705530003</v>
      </c>
      <c r="K48" s="585">
        <v>1.2474895351069999</v>
      </c>
    </row>
    <row r="49" spans="1:11" ht="14.4" customHeight="1" thickBot="1" x14ac:dyDescent="0.35">
      <c r="A49" s="603" t="s">
        <v>344</v>
      </c>
      <c r="B49" s="581">
        <v>254.00014470635699</v>
      </c>
      <c r="C49" s="581">
        <v>195.50772000000001</v>
      </c>
      <c r="D49" s="582">
        <v>-58.492424706355997</v>
      </c>
      <c r="E49" s="583">
        <v>0.76971499455600001</v>
      </c>
      <c r="F49" s="581">
        <v>197.016965279895</v>
      </c>
      <c r="G49" s="582">
        <v>131.34464351993</v>
      </c>
      <c r="H49" s="584">
        <v>13.44552</v>
      </c>
      <c r="I49" s="581">
        <v>103.98599</v>
      </c>
      <c r="J49" s="582">
        <v>-27.358653519930002</v>
      </c>
      <c r="K49" s="585">
        <v>0.52780221161200003</v>
      </c>
    </row>
    <row r="50" spans="1:11" ht="14.4" customHeight="1" thickBot="1" x14ac:dyDescent="0.35">
      <c r="A50" s="603" t="s">
        <v>345</v>
      </c>
      <c r="B50" s="581">
        <v>34.040037950409001</v>
      </c>
      <c r="C50" s="581">
        <v>28.7376</v>
      </c>
      <c r="D50" s="582">
        <v>-5.3024379504089998</v>
      </c>
      <c r="E50" s="583">
        <v>0.84422937606100001</v>
      </c>
      <c r="F50" s="581">
        <v>25.532749093764998</v>
      </c>
      <c r="G50" s="582">
        <v>17.021832729176001</v>
      </c>
      <c r="H50" s="584">
        <v>2.55715</v>
      </c>
      <c r="I50" s="581">
        <v>22.568739999999998</v>
      </c>
      <c r="J50" s="582">
        <v>5.5469072708229996</v>
      </c>
      <c r="K50" s="585">
        <v>0.883913436705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4.9406564584124654E-324</v>
      </c>
      <c r="I51" s="581">
        <v>0.26400000000000001</v>
      </c>
      <c r="J51" s="582">
        <v>0.26400000000000001</v>
      </c>
      <c r="K51" s="591" t="s">
        <v>304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4.9406564584124654E-324</v>
      </c>
      <c r="I52" s="581">
        <v>2.1425999999999998</v>
      </c>
      <c r="J52" s="582">
        <v>2.1425999999999998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1.6688499999999999</v>
      </c>
      <c r="J53" s="582">
        <v>1.6688499999999999</v>
      </c>
      <c r="K53" s="591" t="s">
        <v>304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9.6552900000000008</v>
      </c>
      <c r="I54" s="581">
        <v>69.986879999999999</v>
      </c>
      <c r="J54" s="582">
        <v>69.986879999999999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3.9999999999000002E-2</v>
      </c>
      <c r="J55" s="582">
        <v>3.9999999999000002E-2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0.13428999999999999</v>
      </c>
      <c r="I56" s="581">
        <v>0.47009000000000001</v>
      </c>
      <c r="J56" s="582">
        <v>0.47009000000000001</v>
      </c>
      <c r="K56" s="591" t="s">
        <v>304</v>
      </c>
    </row>
    <row r="57" spans="1:11" ht="14.4" customHeight="1" thickBot="1" x14ac:dyDescent="0.35">
      <c r="A57" s="602" t="s">
        <v>352</v>
      </c>
      <c r="B57" s="586">
        <v>229.29814619369299</v>
      </c>
      <c r="C57" s="586">
        <v>288.89967999999999</v>
      </c>
      <c r="D57" s="587">
        <v>59.601533806307003</v>
      </c>
      <c r="E57" s="588">
        <v>1.2599302907400001</v>
      </c>
      <c r="F57" s="586">
        <v>276.11828064270901</v>
      </c>
      <c r="G57" s="587">
        <v>184.07885376180599</v>
      </c>
      <c r="H57" s="589">
        <v>31.571660000000001</v>
      </c>
      <c r="I57" s="586">
        <v>139.94193999999999</v>
      </c>
      <c r="J57" s="587">
        <v>-44.136913761805999</v>
      </c>
      <c r="K57" s="592">
        <v>0.50681881574099996</v>
      </c>
    </row>
    <row r="58" spans="1:11" ht="14.4" customHeight="1" thickBot="1" x14ac:dyDescent="0.35">
      <c r="A58" s="603" t="s">
        <v>353</v>
      </c>
      <c r="B58" s="581">
        <v>2.0000398795750001</v>
      </c>
      <c r="C58" s="581">
        <v>26.525870000000001</v>
      </c>
      <c r="D58" s="582">
        <v>24.525830120424001</v>
      </c>
      <c r="E58" s="583">
        <v>13.262670545164999</v>
      </c>
      <c r="F58" s="581">
        <v>8.0486832402800008</v>
      </c>
      <c r="G58" s="582">
        <v>5.3657888268529996</v>
      </c>
      <c r="H58" s="584">
        <v>3.75441</v>
      </c>
      <c r="I58" s="581">
        <v>11.23921</v>
      </c>
      <c r="J58" s="582">
        <v>5.8734211731460002</v>
      </c>
      <c r="K58" s="585">
        <v>1.396403568692</v>
      </c>
    </row>
    <row r="59" spans="1:11" ht="14.4" customHeight="1" thickBot="1" x14ac:dyDescent="0.35">
      <c r="A59" s="603" t="s">
        <v>354</v>
      </c>
      <c r="B59" s="581">
        <v>6.5306396067819996</v>
      </c>
      <c r="C59" s="581">
        <v>4.9406564584124654E-324</v>
      </c>
      <c r="D59" s="582">
        <v>-6.5306396067819996</v>
      </c>
      <c r="E59" s="583">
        <v>0</v>
      </c>
      <c r="F59" s="581">
        <v>0</v>
      </c>
      <c r="G59" s="582">
        <v>0</v>
      </c>
      <c r="H59" s="584">
        <v>4.9406564584124654E-324</v>
      </c>
      <c r="I59" s="581">
        <v>1.37737</v>
      </c>
      <c r="J59" s="582">
        <v>1.37737</v>
      </c>
      <c r="K59" s="591" t="s">
        <v>298</v>
      </c>
    </row>
    <row r="60" spans="1:11" ht="14.4" customHeight="1" thickBot="1" x14ac:dyDescent="0.35">
      <c r="A60" s="603" t="s">
        <v>355</v>
      </c>
      <c r="B60" s="581">
        <v>20.000038795774</v>
      </c>
      <c r="C60" s="581">
        <v>1.2749999999999999</v>
      </c>
      <c r="D60" s="582">
        <v>-18.725038795774001</v>
      </c>
      <c r="E60" s="583">
        <v>6.3749876338E-2</v>
      </c>
      <c r="F60" s="581">
        <v>1.2530302798249999</v>
      </c>
      <c r="G60" s="582">
        <v>0.835353519883</v>
      </c>
      <c r="H60" s="584">
        <v>4.9406564584124654E-324</v>
      </c>
      <c r="I60" s="581">
        <v>9.02</v>
      </c>
      <c r="J60" s="582">
        <v>8.1846464801159993</v>
      </c>
      <c r="K60" s="585">
        <v>7.1985491054989996</v>
      </c>
    </row>
    <row r="61" spans="1:11" ht="14.4" customHeight="1" thickBot="1" x14ac:dyDescent="0.35">
      <c r="A61" s="603" t="s">
        <v>356</v>
      </c>
      <c r="B61" s="581">
        <v>189.23074860619701</v>
      </c>
      <c r="C61" s="581">
        <v>242.20363</v>
      </c>
      <c r="D61" s="582">
        <v>52.972881393801998</v>
      </c>
      <c r="E61" s="583">
        <v>1.2799380216159999</v>
      </c>
      <c r="F61" s="581">
        <v>247.07863338622801</v>
      </c>
      <c r="G61" s="582">
        <v>164.719088924152</v>
      </c>
      <c r="H61" s="584">
        <v>27.30688</v>
      </c>
      <c r="I61" s="581">
        <v>115.27909</v>
      </c>
      <c r="J61" s="582">
        <v>-49.439998924152</v>
      </c>
      <c r="K61" s="585">
        <v>0.46656842973399998</v>
      </c>
    </row>
    <row r="62" spans="1:11" ht="14.4" customHeight="1" thickBot="1" x14ac:dyDescent="0.35">
      <c r="A62" s="603" t="s">
        <v>357</v>
      </c>
      <c r="B62" s="581">
        <v>11.536679305363</v>
      </c>
      <c r="C62" s="581">
        <v>18.89518</v>
      </c>
      <c r="D62" s="582">
        <v>7.3585006946359997</v>
      </c>
      <c r="E62" s="583">
        <v>1.6378352470290001</v>
      </c>
      <c r="F62" s="581">
        <v>19.737933736374998</v>
      </c>
      <c r="G62" s="582">
        <v>13.158622490916001</v>
      </c>
      <c r="H62" s="584">
        <v>0.51036999999999999</v>
      </c>
      <c r="I62" s="581">
        <v>3.0262699999999998</v>
      </c>
      <c r="J62" s="582">
        <v>-10.132352490916</v>
      </c>
      <c r="K62" s="585">
        <v>0.15332253316899999</v>
      </c>
    </row>
    <row r="63" spans="1:11" ht="14.4" customHeight="1" thickBot="1" x14ac:dyDescent="0.35">
      <c r="A63" s="602" t="s">
        <v>358</v>
      </c>
      <c r="B63" s="586">
        <v>878.99970707440798</v>
      </c>
      <c r="C63" s="586">
        <v>876.87395000000004</v>
      </c>
      <c r="D63" s="587">
        <v>-2.1257570744069998</v>
      </c>
      <c r="E63" s="588">
        <v>0.99758161799400003</v>
      </c>
      <c r="F63" s="586">
        <v>867.14768575254402</v>
      </c>
      <c r="G63" s="587">
        <v>578.09845716836196</v>
      </c>
      <c r="H63" s="589">
        <v>74.48554</v>
      </c>
      <c r="I63" s="586">
        <v>518.42192999999997</v>
      </c>
      <c r="J63" s="587">
        <v>-59.676527168362</v>
      </c>
      <c r="K63" s="592">
        <v>0.59784733156500003</v>
      </c>
    </row>
    <row r="64" spans="1:11" ht="14.4" customHeight="1" thickBot="1" x14ac:dyDescent="0.35">
      <c r="A64" s="603" t="s">
        <v>359</v>
      </c>
      <c r="B64" s="581">
        <v>4.9406564584124654E-324</v>
      </c>
      <c r="C64" s="581">
        <v>0.59199999999999997</v>
      </c>
      <c r="D64" s="582">
        <v>0.59199999999999997</v>
      </c>
      <c r="E64" s="593" t="s">
        <v>304</v>
      </c>
      <c r="F64" s="581">
        <v>0</v>
      </c>
      <c r="G64" s="582">
        <v>0</v>
      </c>
      <c r="H64" s="584">
        <v>4.9406564584124654E-324</v>
      </c>
      <c r="I64" s="581">
        <v>3.9525251667299724E-323</v>
      </c>
      <c r="J64" s="582">
        <v>3.9525251667299724E-323</v>
      </c>
      <c r="K64" s="591" t="s">
        <v>298</v>
      </c>
    </row>
    <row r="65" spans="1:11" ht="14.4" customHeight="1" thickBot="1" x14ac:dyDescent="0.35">
      <c r="A65" s="603" t="s">
        <v>360</v>
      </c>
      <c r="B65" s="581">
        <v>59.999876387336997</v>
      </c>
      <c r="C65" s="581">
        <v>41.508029999999998</v>
      </c>
      <c r="D65" s="582">
        <v>-18.491846387336999</v>
      </c>
      <c r="E65" s="583">
        <v>0.69180192525700002</v>
      </c>
      <c r="F65" s="581">
        <v>38.951541222349</v>
      </c>
      <c r="G65" s="582">
        <v>25.967694148231999</v>
      </c>
      <c r="H65" s="584">
        <v>5.68954</v>
      </c>
      <c r="I65" s="581">
        <v>29.545529999999999</v>
      </c>
      <c r="J65" s="582">
        <v>3.5778358517669999</v>
      </c>
      <c r="K65" s="585">
        <v>0.75852017847800002</v>
      </c>
    </row>
    <row r="66" spans="1:11" ht="14.4" customHeight="1" thickBot="1" x14ac:dyDescent="0.35">
      <c r="A66" s="603" t="s">
        <v>361</v>
      </c>
      <c r="B66" s="581">
        <v>4.9406564584124654E-324</v>
      </c>
      <c r="C66" s="581">
        <v>1.944</v>
      </c>
      <c r="D66" s="582">
        <v>1.944</v>
      </c>
      <c r="E66" s="593" t="s">
        <v>304</v>
      </c>
      <c r="F66" s="581">
        <v>1.940933296331</v>
      </c>
      <c r="G66" s="582">
        <v>1.2939555308870001</v>
      </c>
      <c r="H66" s="584">
        <v>4.9406564584124654E-324</v>
      </c>
      <c r="I66" s="581">
        <v>1.3794</v>
      </c>
      <c r="J66" s="582">
        <v>8.5444469112000002E-2</v>
      </c>
      <c r="K66" s="585">
        <v>0.71068902914200005</v>
      </c>
    </row>
    <row r="67" spans="1:11" ht="14.4" customHeight="1" thickBot="1" x14ac:dyDescent="0.35">
      <c r="A67" s="603" t="s">
        <v>362</v>
      </c>
      <c r="B67" s="581">
        <v>7.999919518315</v>
      </c>
      <c r="C67" s="581">
        <v>9.07376</v>
      </c>
      <c r="D67" s="582">
        <v>1.0738404816839999</v>
      </c>
      <c r="E67" s="583">
        <v>1.1342314106060001</v>
      </c>
      <c r="F67" s="581">
        <v>9.2020424160609995</v>
      </c>
      <c r="G67" s="582">
        <v>6.1346949440409997</v>
      </c>
      <c r="H67" s="584">
        <v>1.0222</v>
      </c>
      <c r="I67" s="581">
        <v>4.7647599999999999</v>
      </c>
      <c r="J67" s="582">
        <v>-1.369934944041</v>
      </c>
      <c r="K67" s="585">
        <v>0.51779374453600002</v>
      </c>
    </row>
    <row r="68" spans="1:11" ht="14.4" customHeight="1" thickBot="1" x14ac:dyDescent="0.35">
      <c r="A68" s="603" t="s">
        <v>363</v>
      </c>
      <c r="B68" s="581">
        <v>810.99991116875401</v>
      </c>
      <c r="C68" s="581">
        <v>823.75616000000002</v>
      </c>
      <c r="D68" s="582">
        <v>12.756248831244999</v>
      </c>
      <c r="E68" s="583">
        <v>1.015729038506</v>
      </c>
      <c r="F68" s="581">
        <v>817.05316881780095</v>
      </c>
      <c r="G68" s="582">
        <v>544.70211254520098</v>
      </c>
      <c r="H68" s="584">
        <v>67.773799999999994</v>
      </c>
      <c r="I68" s="581">
        <v>482.73223999999999</v>
      </c>
      <c r="J68" s="582">
        <v>-61.969872545199998</v>
      </c>
      <c r="K68" s="585">
        <v>0.59082108536199995</v>
      </c>
    </row>
    <row r="69" spans="1:11" ht="14.4" customHeight="1" thickBot="1" x14ac:dyDescent="0.35">
      <c r="A69" s="602" t="s">
        <v>364</v>
      </c>
      <c r="B69" s="586">
        <v>4.9406564584124654E-324</v>
      </c>
      <c r="C69" s="586">
        <v>19.418199999999999</v>
      </c>
      <c r="D69" s="587">
        <v>19.418199999999999</v>
      </c>
      <c r="E69" s="594" t="s">
        <v>304</v>
      </c>
      <c r="F69" s="586">
        <v>0</v>
      </c>
      <c r="G69" s="587">
        <v>0</v>
      </c>
      <c r="H69" s="589">
        <v>4.9406564584124654E-324</v>
      </c>
      <c r="I69" s="586">
        <v>3.9525251667299724E-323</v>
      </c>
      <c r="J69" s="587">
        <v>3.9525251667299724E-323</v>
      </c>
      <c r="K69" s="590" t="s">
        <v>298</v>
      </c>
    </row>
    <row r="70" spans="1:11" ht="14.4" customHeight="1" thickBot="1" x14ac:dyDescent="0.35">
      <c r="A70" s="603" t="s">
        <v>365</v>
      </c>
      <c r="B70" s="581">
        <v>4.9406564584124654E-324</v>
      </c>
      <c r="C70" s="581">
        <v>19.418199999999999</v>
      </c>
      <c r="D70" s="582">
        <v>19.418199999999999</v>
      </c>
      <c r="E70" s="593" t="s">
        <v>304</v>
      </c>
      <c r="F70" s="581">
        <v>0</v>
      </c>
      <c r="G70" s="582">
        <v>0</v>
      </c>
      <c r="H70" s="584">
        <v>4.9406564584124654E-324</v>
      </c>
      <c r="I70" s="581">
        <v>3.9525251667299724E-323</v>
      </c>
      <c r="J70" s="582">
        <v>3.9525251667299724E-323</v>
      </c>
      <c r="K70" s="591" t="s">
        <v>298</v>
      </c>
    </row>
    <row r="71" spans="1:11" ht="14.4" customHeight="1" thickBot="1" x14ac:dyDescent="0.35">
      <c r="A71" s="601" t="s">
        <v>59</v>
      </c>
      <c r="B71" s="581">
        <v>2642.6664908819798</v>
      </c>
      <c r="C71" s="581">
        <v>2502.337</v>
      </c>
      <c r="D71" s="582">
        <v>-140.32949088198399</v>
      </c>
      <c r="E71" s="583">
        <v>0.94689852413599995</v>
      </c>
      <c r="F71" s="581">
        <v>2575.5446367910599</v>
      </c>
      <c r="G71" s="582">
        <v>1717.0297578607101</v>
      </c>
      <c r="H71" s="584">
        <v>148.012</v>
      </c>
      <c r="I71" s="581">
        <v>1630.09</v>
      </c>
      <c r="J71" s="582">
        <v>-86.939757860705001</v>
      </c>
      <c r="K71" s="585">
        <v>0.63291079359000002</v>
      </c>
    </row>
    <row r="72" spans="1:11" ht="14.4" customHeight="1" thickBot="1" x14ac:dyDescent="0.35">
      <c r="A72" s="602" t="s">
        <v>366</v>
      </c>
      <c r="B72" s="586">
        <v>2642.6664908819798</v>
      </c>
      <c r="C72" s="586">
        <v>2502.337</v>
      </c>
      <c r="D72" s="587">
        <v>-140.32949088198399</v>
      </c>
      <c r="E72" s="588">
        <v>0.94689852413599995</v>
      </c>
      <c r="F72" s="586">
        <v>2575.5446367910599</v>
      </c>
      <c r="G72" s="587">
        <v>1717.0297578607101</v>
      </c>
      <c r="H72" s="589">
        <v>148.012</v>
      </c>
      <c r="I72" s="586">
        <v>1630.09</v>
      </c>
      <c r="J72" s="587">
        <v>-86.939757860705001</v>
      </c>
      <c r="K72" s="592">
        <v>0.63291079359000002</v>
      </c>
    </row>
    <row r="73" spans="1:11" ht="14.4" customHeight="1" thickBot="1" x14ac:dyDescent="0.35">
      <c r="A73" s="603" t="s">
        <v>367</v>
      </c>
      <c r="B73" s="581">
        <v>886.66662661277405</v>
      </c>
      <c r="C73" s="581">
        <v>962.05200000000002</v>
      </c>
      <c r="D73" s="582">
        <v>75.385373387225997</v>
      </c>
      <c r="E73" s="583">
        <v>1.085021101645</v>
      </c>
      <c r="F73" s="581">
        <v>945.42739629508401</v>
      </c>
      <c r="G73" s="582">
        <v>630.28493086338904</v>
      </c>
      <c r="H73" s="584">
        <v>85.906999999999996</v>
      </c>
      <c r="I73" s="581">
        <v>644.48699999999997</v>
      </c>
      <c r="J73" s="582">
        <v>14.20206913661</v>
      </c>
      <c r="K73" s="585">
        <v>0.68168851730500002</v>
      </c>
    </row>
    <row r="74" spans="1:11" ht="14.4" customHeight="1" thickBot="1" x14ac:dyDescent="0.35">
      <c r="A74" s="603" t="s">
        <v>368</v>
      </c>
      <c r="B74" s="581">
        <v>222.99994657291501</v>
      </c>
      <c r="C74" s="581">
        <v>193.53800000000001</v>
      </c>
      <c r="D74" s="582">
        <v>-29.461946572914002</v>
      </c>
      <c r="E74" s="583">
        <v>0.86788361600200004</v>
      </c>
      <c r="F74" s="581">
        <v>223.00958452773199</v>
      </c>
      <c r="G74" s="582">
        <v>148.673056351821</v>
      </c>
      <c r="H74" s="584">
        <v>18.033999999999999</v>
      </c>
      <c r="I74" s="581">
        <v>152.08099999999999</v>
      </c>
      <c r="J74" s="582">
        <v>3.4079436481780001</v>
      </c>
      <c r="K74" s="585">
        <v>0.68194826837599998</v>
      </c>
    </row>
    <row r="75" spans="1:11" ht="14.4" customHeight="1" thickBot="1" x14ac:dyDescent="0.35">
      <c r="A75" s="603" t="s">
        <v>369</v>
      </c>
      <c r="B75" s="581">
        <v>1532.9999176962999</v>
      </c>
      <c r="C75" s="581">
        <v>1346.7470000000001</v>
      </c>
      <c r="D75" s="582">
        <v>-186.252917696297</v>
      </c>
      <c r="E75" s="583">
        <v>0.87850428721700002</v>
      </c>
      <c r="F75" s="581">
        <v>1407.1076559682399</v>
      </c>
      <c r="G75" s="582">
        <v>938.07177064549398</v>
      </c>
      <c r="H75" s="584">
        <v>44.070999999999998</v>
      </c>
      <c r="I75" s="581">
        <v>833.52200000000005</v>
      </c>
      <c r="J75" s="582">
        <v>-104.549770645495</v>
      </c>
      <c r="K75" s="585">
        <v>0.59236547854999999</v>
      </c>
    </row>
    <row r="76" spans="1:11" ht="14.4" customHeight="1" thickBot="1" x14ac:dyDescent="0.35">
      <c r="A76" s="604" t="s">
        <v>370</v>
      </c>
      <c r="B76" s="586">
        <v>4570.3815448120304</v>
      </c>
      <c r="C76" s="586">
        <v>4661.0065299999997</v>
      </c>
      <c r="D76" s="587">
        <v>90.624985187975</v>
      </c>
      <c r="E76" s="588">
        <v>1.01982875703</v>
      </c>
      <c r="F76" s="586">
        <v>3923.7764059133701</v>
      </c>
      <c r="G76" s="587">
        <v>2615.8509372755798</v>
      </c>
      <c r="H76" s="589">
        <v>271.66496999999998</v>
      </c>
      <c r="I76" s="586">
        <v>2082.41993</v>
      </c>
      <c r="J76" s="587">
        <v>-533.43100727557896</v>
      </c>
      <c r="K76" s="592">
        <v>0.530718296501</v>
      </c>
    </row>
    <row r="77" spans="1:11" ht="14.4" customHeight="1" thickBot="1" x14ac:dyDescent="0.35">
      <c r="A77" s="601" t="s">
        <v>62</v>
      </c>
      <c r="B77" s="581">
        <v>2344.66228882516</v>
      </c>
      <c r="C77" s="581">
        <v>2444.2516599999999</v>
      </c>
      <c r="D77" s="582">
        <v>99.589371174834994</v>
      </c>
      <c r="E77" s="583">
        <v>1.0424749319540001</v>
      </c>
      <c r="F77" s="581">
        <v>1928.8567891139201</v>
      </c>
      <c r="G77" s="582">
        <v>1285.9045260759499</v>
      </c>
      <c r="H77" s="584">
        <v>58.412309999999998</v>
      </c>
      <c r="I77" s="581">
        <v>472.25736999999998</v>
      </c>
      <c r="J77" s="582">
        <v>-813.64715607594599</v>
      </c>
      <c r="K77" s="585">
        <v>0.244837964469</v>
      </c>
    </row>
    <row r="78" spans="1:11" ht="14.4" customHeight="1" thickBot="1" x14ac:dyDescent="0.35">
      <c r="A78" s="602" t="s">
        <v>371</v>
      </c>
      <c r="B78" s="586">
        <v>949.99974279941296</v>
      </c>
      <c r="C78" s="586">
        <v>789.81881999999996</v>
      </c>
      <c r="D78" s="587">
        <v>-160.18092279941399</v>
      </c>
      <c r="E78" s="588">
        <v>0.83138845666600003</v>
      </c>
      <c r="F78" s="586">
        <v>700.000999999962</v>
      </c>
      <c r="G78" s="587">
        <v>466.66733333330802</v>
      </c>
      <c r="H78" s="589">
        <v>4.9406564584124654E-324</v>
      </c>
      <c r="I78" s="586">
        <v>3.9525251667299724E-323</v>
      </c>
      <c r="J78" s="587">
        <v>-466.66733333330802</v>
      </c>
      <c r="K78" s="592">
        <v>0</v>
      </c>
    </row>
    <row r="79" spans="1:11" ht="14.4" customHeight="1" thickBot="1" x14ac:dyDescent="0.35">
      <c r="A79" s="603" t="s">
        <v>372</v>
      </c>
      <c r="B79" s="581">
        <v>949.99974279941296</v>
      </c>
      <c r="C79" s="581">
        <v>789.81881999999996</v>
      </c>
      <c r="D79" s="582">
        <v>-160.18092279941399</v>
      </c>
      <c r="E79" s="583">
        <v>0.83138845666600003</v>
      </c>
      <c r="F79" s="581">
        <v>700.000999999962</v>
      </c>
      <c r="G79" s="582">
        <v>466.66733333330802</v>
      </c>
      <c r="H79" s="584">
        <v>4.9406564584124654E-324</v>
      </c>
      <c r="I79" s="581">
        <v>3.9525251667299724E-323</v>
      </c>
      <c r="J79" s="582">
        <v>-466.66733333330802</v>
      </c>
      <c r="K79" s="585">
        <v>0</v>
      </c>
    </row>
    <row r="80" spans="1:11" ht="14.4" customHeight="1" thickBot="1" x14ac:dyDescent="0.35">
      <c r="A80" s="602" t="s">
        <v>373</v>
      </c>
      <c r="B80" s="586">
        <v>1394.6625460257501</v>
      </c>
      <c r="C80" s="586">
        <v>1654.4328399999999</v>
      </c>
      <c r="D80" s="587">
        <v>259.77029397425002</v>
      </c>
      <c r="E80" s="588">
        <v>1.1862603213330001</v>
      </c>
      <c r="F80" s="586">
        <v>1228.8557891139601</v>
      </c>
      <c r="G80" s="587">
        <v>819.23719274263794</v>
      </c>
      <c r="H80" s="589">
        <v>58.412309999999998</v>
      </c>
      <c r="I80" s="586">
        <v>472.25736999999998</v>
      </c>
      <c r="J80" s="587">
        <v>-346.97982274263802</v>
      </c>
      <c r="K80" s="592">
        <v>0.38430658355800001</v>
      </c>
    </row>
    <row r="81" spans="1:11" ht="14.4" customHeight="1" thickBot="1" x14ac:dyDescent="0.35">
      <c r="A81" s="603" t="s">
        <v>374</v>
      </c>
      <c r="B81" s="581">
        <v>769.58727366225696</v>
      </c>
      <c r="C81" s="581">
        <v>549.11318000000006</v>
      </c>
      <c r="D81" s="582">
        <v>-220.47409366225699</v>
      </c>
      <c r="E81" s="583">
        <v>0.71351645069000003</v>
      </c>
      <c r="F81" s="581">
        <v>471.98997160600902</v>
      </c>
      <c r="G81" s="582">
        <v>314.65998107067298</v>
      </c>
      <c r="H81" s="584">
        <v>57.497549999999997</v>
      </c>
      <c r="I81" s="581">
        <v>228.86649</v>
      </c>
      <c r="J81" s="582">
        <v>-85.793491070672005</v>
      </c>
      <c r="K81" s="585">
        <v>0.48489693376499998</v>
      </c>
    </row>
    <row r="82" spans="1:11" ht="14.4" customHeight="1" thickBot="1" x14ac:dyDescent="0.35">
      <c r="A82" s="603" t="s">
        <v>375</v>
      </c>
      <c r="B82" s="581">
        <v>4.9406564584124654E-324</v>
      </c>
      <c r="C82" s="581">
        <v>4.9406564584124654E-324</v>
      </c>
      <c r="D82" s="582">
        <v>0</v>
      </c>
      <c r="E82" s="583">
        <v>1</v>
      </c>
      <c r="F82" s="581">
        <v>4.9406564584124654E-324</v>
      </c>
      <c r="G82" s="582">
        <v>0</v>
      </c>
      <c r="H82" s="584">
        <v>4.9406564584124654E-324</v>
      </c>
      <c r="I82" s="581">
        <v>6.454999999999</v>
      </c>
      <c r="J82" s="582">
        <v>6.454999999999</v>
      </c>
      <c r="K82" s="591" t="s">
        <v>304</v>
      </c>
    </row>
    <row r="83" spans="1:11" ht="14.4" customHeight="1" thickBot="1" x14ac:dyDescent="0.35">
      <c r="A83" s="603" t="s">
        <v>376</v>
      </c>
      <c r="B83" s="581">
        <v>93.075584395811006</v>
      </c>
      <c r="C83" s="581">
        <v>221.45910000000001</v>
      </c>
      <c r="D83" s="582">
        <v>128.383515604189</v>
      </c>
      <c r="E83" s="583">
        <v>2.3793468656419998</v>
      </c>
      <c r="F83" s="581">
        <v>187.935240729756</v>
      </c>
      <c r="G83" s="582">
        <v>125.29016048650401</v>
      </c>
      <c r="H83" s="584">
        <v>4.9406564584124654E-324</v>
      </c>
      <c r="I83" s="581">
        <v>15.12086</v>
      </c>
      <c r="J83" s="582">
        <v>-110.169300486504</v>
      </c>
      <c r="K83" s="585">
        <v>8.0457821222000001E-2</v>
      </c>
    </row>
    <row r="84" spans="1:11" ht="14.4" customHeight="1" thickBot="1" x14ac:dyDescent="0.35">
      <c r="A84" s="603" t="s">
        <v>377</v>
      </c>
      <c r="B84" s="581">
        <v>329.999860130326</v>
      </c>
      <c r="C84" s="581">
        <v>689.97676000000001</v>
      </c>
      <c r="D84" s="582">
        <v>359.97689986967498</v>
      </c>
      <c r="E84" s="583">
        <v>2.0908395528630002</v>
      </c>
      <c r="F84" s="581">
        <v>356.97121118759401</v>
      </c>
      <c r="G84" s="582">
        <v>237.98080745839599</v>
      </c>
      <c r="H84" s="584">
        <v>0.91476000000000002</v>
      </c>
      <c r="I84" s="581">
        <v>141.03187</v>
      </c>
      <c r="J84" s="582">
        <v>-96.948937458396003</v>
      </c>
      <c r="K84" s="585">
        <v>0.39507911444900001</v>
      </c>
    </row>
    <row r="85" spans="1:11" ht="14.4" customHeight="1" thickBot="1" x14ac:dyDescent="0.35">
      <c r="A85" s="603" t="s">
        <v>378</v>
      </c>
      <c r="B85" s="581">
        <v>201.99982783735601</v>
      </c>
      <c r="C85" s="581">
        <v>180.63339999999999</v>
      </c>
      <c r="D85" s="582">
        <v>-21.366427837355999</v>
      </c>
      <c r="E85" s="583">
        <v>0.89422551461400002</v>
      </c>
      <c r="F85" s="581">
        <v>201.985100563635</v>
      </c>
      <c r="G85" s="582">
        <v>134.65673370908999</v>
      </c>
      <c r="H85" s="584">
        <v>4.9406564584124654E-324</v>
      </c>
      <c r="I85" s="581">
        <v>80.783150000000006</v>
      </c>
      <c r="J85" s="582">
        <v>-53.873583709089999</v>
      </c>
      <c r="K85" s="585">
        <v>0.39994608401499998</v>
      </c>
    </row>
    <row r="86" spans="1:11" ht="14.4" customHeight="1" thickBot="1" x14ac:dyDescent="0.35">
      <c r="A86" s="603" t="s">
        <v>379</v>
      </c>
      <c r="B86" s="581">
        <v>4.9406564584124654E-324</v>
      </c>
      <c r="C86" s="581">
        <v>13.250400000000001</v>
      </c>
      <c r="D86" s="582">
        <v>13.250400000000001</v>
      </c>
      <c r="E86" s="593" t="s">
        <v>304</v>
      </c>
      <c r="F86" s="581">
        <v>9.9742650269629998</v>
      </c>
      <c r="G86" s="582">
        <v>6.6495100179750004</v>
      </c>
      <c r="H86" s="584">
        <v>4.9406564584124654E-324</v>
      </c>
      <c r="I86" s="581">
        <v>3.9525251667299724E-323</v>
      </c>
      <c r="J86" s="582">
        <v>-6.6495100179750004</v>
      </c>
      <c r="K86" s="585">
        <v>4.9406564584124654E-324</v>
      </c>
    </row>
    <row r="87" spans="1:11" ht="14.4" customHeight="1" thickBot="1" x14ac:dyDescent="0.35">
      <c r="A87" s="605" t="s">
        <v>63</v>
      </c>
      <c r="B87" s="586">
        <v>107.99999349719501</v>
      </c>
      <c r="C87" s="586">
        <v>34.654000000000003</v>
      </c>
      <c r="D87" s="587">
        <v>-73.345993497194996</v>
      </c>
      <c r="E87" s="588">
        <v>0.32087038968999998</v>
      </c>
      <c r="F87" s="586">
        <v>0</v>
      </c>
      <c r="G87" s="587">
        <v>0</v>
      </c>
      <c r="H87" s="589">
        <v>4.9406564584124654E-324</v>
      </c>
      <c r="I87" s="586">
        <v>25.847000000000001</v>
      </c>
      <c r="J87" s="587">
        <v>25.847000000000001</v>
      </c>
      <c r="K87" s="590" t="s">
        <v>298</v>
      </c>
    </row>
    <row r="88" spans="1:11" ht="14.4" customHeight="1" thickBot="1" x14ac:dyDescent="0.35">
      <c r="A88" s="602" t="s">
        <v>380</v>
      </c>
      <c r="B88" s="586">
        <v>107.99999349719501</v>
      </c>
      <c r="C88" s="586">
        <v>34.654000000000003</v>
      </c>
      <c r="D88" s="587">
        <v>-73.345993497194996</v>
      </c>
      <c r="E88" s="588">
        <v>0.32087038968999998</v>
      </c>
      <c r="F88" s="586">
        <v>0</v>
      </c>
      <c r="G88" s="587">
        <v>0</v>
      </c>
      <c r="H88" s="589">
        <v>4.9406564584124654E-324</v>
      </c>
      <c r="I88" s="586">
        <v>25.847000000000001</v>
      </c>
      <c r="J88" s="587">
        <v>25.847000000000001</v>
      </c>
      <c r="K88" s="590" t="s">
        <v>298</v>
      </c>
    </row>
    <row r="89" spans="1:11" ht="14.4" customHeight="1" thickBot="1" x14ac:dyDescent="0.35">
      <c r="A89" s="603" t="s">
        <v>381</v>
      </c>
      <c r="B89" s="581">
        <v>107.99999349719501</v>
      </c>
      <c r="C89" s="581">
        <v>13.204000000000001</v>
      </c>
      <c r="D89" s="582">
        <v>-94.795993497194999</v>
      </c>
      <c r="E89" s="583">
        <v>0.12225926662</v>
      </c>
      <c r="F89" s="581">
        <v>0</v>
      </c>
      <c r="G89" s="582">
        <v>0</v>
      </c>
      <c r="H89" s="584">
        <v>4.9406564584124654E-324</v>
      </c>
      <c r="I89" s="581">
        <v>5.827</v>
      </c>
      <c r="J89" s="582">
        <v>5.827</v>
      </c>
      <c r="K89" s="591" t="s">
        <v>298</v>
      </c>
    </row>
    <row r="90" spans="1:11" ht="14.4" customHeight="1" thickBot="1" x14ac:dyDescent="0.35">
      <c r="A90" s="603" t="s">
        <v>382</v>
      </c>
      <c r="B90" s="581">
        <v>4.9406564584124654E-324</v>
      </c>
      <c r="C90" s="581">
        <v>21.45</v>
      </c>
      <c r="D90" s="582">
        <v>21.45</v>
      </c>
      <c r="E90" s="593" t="s">
        <v>304</v>
      </c>
      <c r="F90" s="581">
        <v>0</v>
      </c>
      <c r="G90" s="582">
        <v>0</v>
      </c>
      <c r="H90" s="584">
        <v>4.9406564584124654E-324</v>
      </c>
      <c r="I90" s="581">
        <v>20.02</v>
      </c>
      <c r="J90" s="582">
        <v>20.02</v>
      </c>
      <c r="K90" s="591" t="s">
        <v>298</v>
      </c>
    </row>
    <row r="91" spans="1:11" ht="14.4" customHeight="1" thickBot="1" x14ac:dyDescent="0.35">
      <c r="A91" s="601" t="s">
        <v>64</v>
      </c>
      <c r="B91" s="581">
        <v>2117.7192624896702</v>
      </c>
      <c r="C91" s="581">
        <v>2182.1008700000002</v>
      </c>
      <c r="D91" s="582">
        <v>64.381607510334007</v>
      </c>
      <c r="E91" s="583">
        <v>1.0304013891970001</v>
      </c>
      <c r="F91" s="581">
        <v>1994.9196167994501</v>
      </c>
      <c r="G91" s="582">
        <v>1329.9464111996299</v>
      </c>
      <c r="H91" s="584">
        <v>213.25265999999999</v>
      </c>
      <c r="I91" s="581">
        <v>1584.31556</v>
      </c>
      <c r="J91" s="582">
        <v>254.36914880036699</v>
      </c>
      <c r="K91" s="585">
        <v>0.79417513701200004</v>
      </c>
    </row>
    <row r="92" spans="1:11" ht="14.4" customHeight="1" thickBot="1" x14ac:dyDescent="0.35">
      <c r="A92" s="602" t="s">
        <v>383</v>
      </c>
      <c r="B92" s="586">
        <v>16.485169007408</v>
      </c>
      <c r="C92" s="586">
        <v>2.5158999999999998</v>
      </c>
      <c r="D92" s="587">
        <v>-13.969269007408</v>
      </c>
      <c r="E92" s="588">
        <v>0.15261596644</v>
      </c>
      <c r="F92" s="586">
        <v>2.4133791806140001</v>
      </c>
      <c r="G92" s="587">
        <v>1.608919453743</v>
      </c>
      <c r="H92" s="589">
        <v>0.104</v>
      </c>
      <c r="I92" s="586">
        <v>1.3480000000000001</v>
      </c>
      <c r="J92" s="587">
        <v>-0.26091945374300002</v>
      </c>
      <c r="K92" s="592">
        <v>0.55855292480600005</v>
      </c>
    </row>
    <row r="93" spans="1:11" ht="14.4" customHeight="1" thickBot="1" x14ac:dyDescent="0.35">
      <c r="A93" s="603" t="s">
        <v>384</v>
      </c>
      <c r="B93" s="581">
        <v>16.485169007408</v>
      </c>
      <c r="C93" s="581">
        <v>2.5158999999999998</v>
      </c>
      <c r="D93" s="582">
        <v>-13.969269007408</v>
      </c>
      <c r="E93" s="583">
        <v>0.15261596644</v>
      </c>
      <c r="F93" s="581">
        <v>2.4133791806140001</v>
      </c>
      <c r="G93" s="582">
        <v>1.608919453743</v>
      </c>
      <c r="H93" s="584">
        <v>0.104</v>
      </c>
      <c r="I93" s="581">
        <v>1.3480000000000001</v>
      </c>
      <c r="J93" s="582">
        <v>-0.26091945374300002</v>
      </c>
      <c r="K93" s="585">
        <v>0.55855292480600005</v>
      </c>
    </row>
    <row r="94" spans="1:11" ht="14.4" customHeight="1" thickBot="1" x14ac:dyDescent="0.35">
      <c r="A94" s="602" t="s">
        <v>385</v>
      </c>
      <c r="B94" s="586">
        <v>78.994455243651998</v>
      </c>
      <c r="C94" s="586">
        <v>71.951790000000003</v>
      </c>
      <c r="D94" s="587">
        <v>-7.0426652436520003</v>
      </c>
      <c r="E94" s="588">
        <v>0.91084608126</v>
      </c>
      <c r="F94" s="586">
        <v>60.395692543583998</v>
      </c>
      <c r="G94" s="587">
        <v>40.263795029055998</v>
      </c>
      <c r="H94" s="589">
        <v>5.6946099999999999</v>
      </c>
      <c r="I94" s="586">
        <v>37.643970000000003</v>
      </c>
      <c r="J94" s="587">
        <v>-2.6198250290559999</v>
      </c>
      <c r="K94" s="592">
        <v>0.62328898659099996</v>
      </c>
    </row>
    <row r="95" spans="1:11" ht="14.4" customHeight="1" thickBot="1" x14ac:dyDescent="0.35">
      <c r="A95" s="603" t="s">
        <v>386</v>
      </c>
      <c r="B95" s="581">
        <v>17.994598916524001</v>
      </c>
      <c r="C95" s="581">
        <v>7.7556000000000003</v>
      </c>
      <c r="D95" s="582">
        <v>-10.238998916524</v>
      </c>
      <c r="E95" s="583">
        <v>0.43099599140700001</v>
      </c>
      <c r="F95" s="581">
        <v>8.9552710618510005</v>
      </c>
      <c r="G95" s="582">
        <v>5.9701807079010001</v>
      </c>
      <c r="H95" s="584">
        <v>1.1809000000000001</v>
      </c>
      <c r="I95" s="581">
        <v>7.3666</v>
      </c>
      <c r="J95" s="582">
        <v>1.3964192920980001</v>
      </c>
      <c r="K95" s="585">
        <v>0.82259933274099994</v>
      </c>
    </row>
    <row r="96" spans="1:11" ht="14.4" customHeight="1" thickBot="1" x14ac:dyDescent="0.35">
      <c r="A96" s="603" t="s">
        <v>387</v>
      </c>
      <c r="B96" s="581">
        <v>60.999856327126999</v>
      </c>
      <c r="C96" s="581">
        <v>64.196190000000001</v>
      </c>
      <c r="D96" s="582">
        <v>3.196333672872</v>
      </c>
      <c r="E96" s="583">
        <v>1.052399036085</v>
      </c>
      <c r="F96" s="581">
        <v>51.440421481732002</v>
      </c>
      <c r="G96" s="582">
        <v>34.293614321154998</v>
      </c>
      <c r="H96" s="584">
        <v>4.5137099999999997</v>
      </c>
      <c r="I96" s="581">
        <v>30.277370000000001</v>
      </c>
      <c r="J96" s="582">
        <v>-4.0162443211549999</v>
      </c>
      <c r="K96" s="585">
        <v>0.58859101709999995</v>
      </c>
    </row>
    <row r="97" spans="1:11" ht="14.4" customHeight="1" thickBot="1" x14ac:dyDescent="0.35">
      <c r="A97" s="602" t="s">
        <v>388</v>
      </c>
      <c r="B97" s="586">
        <v>41.467917503168003</v>
      </c>
      <c r="C97" s="586">
        <v>57.523400000000002</v>
      </c>
      <c r="D97" s="587">
        <v>16.055482496831001</v>
      </c>
      <c r="E97" s="588">
        <v>1.3871784131810001</v>
      </c>
      <c r="F97" s="586">
        <v>56.598114204784999</v>
      </c>
      <c r="G97" s="587">
        <v>37.732076136522998</v>
      </c>
      <c r="H97" s="589">
        <v>4.5883200000000004</v>
      </c>
      <c r="I97" s="586">
        <v>39.575000000000003</v>
      </c>
      <c r="J97" s="587">
        <v>1.8429238634759999</v>
      </c>
      <c r="K97" s="592">
        <v>0.69922824383799997</v>
      </c>
    </row>
    <row r="98" spans="1:11" ht="14.4" customHeight="1" thickBot="1" x14ac:dyDescent="0.35">
      <c r="A98" s="603" t="s">
        <v>389</v>
      </c>
      <c r="B98" s="581">
        <v>23.467918586968999</v>
      </c>
      <c r="C98" s="581">
        <v>27</v>
      </c>
      <c r="D98" s="582">
        <v>3.5320814130299998</v>
      </c>
      <c r="E98" s="583">
        <v>1.1505068035720001</v>
      </c>
      <c r="F98" s="581">
        <v>26.945575752094001</v>
      </c>
      <c r="G98" s="582">
        <v>17.963717168062999</v>
      </c>
      <c r="H98" s="584">
        <v>4.9406564584124654E-324</v>
      </c>
      <c r="I98" s="581">
        <v>20.655000000000001</v>
      </c>
      <c r="J98" s="582">
        <v>2.6912828319359998</v>
      </c>
      <c r="K98" s="585">
        <v>0.76654513490499998</v>
      </c>
    </row>
    <row r="99" spans="1:11" ht="14.4" customHeight="1" thickBot="1" x14ac:dyDescent="0.35">
      <c r="A99" s="603" t="s">
        <v>390</v>
      </c>
      <c r="B99" s="581">
        <v>17.999998916199001</v>
      </c>
      <c r="C99" s="581">
        <v>30.523399999999999</v>
      </c>
      <c r="D99" s="582">
        <v>12.5234010838</v>
      </c>
      <c r="E99" s="583">
        <v>1.695744546547</v>
      </c>
      <c r="F99" s="581">
        <v>29.652538452689999</v>
      </c>
      <c r="G99" s="582">
        <v>19.768358968459999</v>
      </c>
      <c r="H99" s="584">
        <v>4.5883200000000004</v>
      </c>
      <c r="I99" s="581">
        <v>18.920000000000002</v>
      </c>
      <c r="J99" s="582">
        <v>-0.84835896846000003</v>
      </c>
      <c r="K99" s="585">
        <v>0.63805667195000004</v>
      </c>
    </row>
    <row r="100" spans="1:11" ht="14.4" customHeight="1" thickBot="1" x14ac:dyDescent="0.35">
      <c r="A100" s="602" t="s">
        <v>391</v>
      </c>
      <c r="B100" s="586">
        <v>4.9406564584124654E-324</v>
      </c>
      <c r="C100" s="586">
        <v>65.56</v>
      </c>
      <c r="D100" s="587">
        <v>65.56</v>
      </c>
      <c r="E100" s="594" t="s">
        <v>304</v>
      </c>
      <c r="F100" s="586">
        <v>0</v>
      </c>
      <c r="G100" s="587">
        <v>0</v>
      </c>
      <c r="H100" s="589">
        <v>4.9406564584124654E-324</v>
      </c>
      <c r="I100" s="586">
        <v>3.9525251667299724E-323</v>
      </c>
      <c r="J100" s="587">
        <v>3.9525251667299724E-323</v>
      </c>
      <c r="K100" s="590" t="s">
        <v>298</v>
      </c>
    </row>
    <row r="101" spans="1:11" ht="14.4" customHeight="1" thickBot="1" x14ac:dyDescent="0.35">
      <c r="A101" s="603" t="s">
        <v>392</v>
      </c>
      <c r="B101" s="581">
        <v>4.9406564584124654E-324</v>
      </c>
      <c r="C101" s="581">
        <v>65.56</v>
      </c>
      <c r="D101" s="582">
        <v>65.56</v>
      </c>
      <c r="E101" s="593" t="s">
        <v>304</v>
      </c>
      <c r="F101" s="581">
        <v>0</v>
      </c>
      <c r="G101" s="582">
        <v>0</v>
      </c>
      <c r="H101" s="584">
        <v>4.9406564584124654E-324</v>
      </c>
      <c r="I101" s="581">
        <v>3.9525251667299724E-323</v>
      </c>
      <c r="J101" s="582">
        <v>3.9525251667299724E-323</v>
      </c>
      <c r="K101" s="591" t="s">
        <v>298</v>
      </c>
    </row>
    <row r="102" spans="1:11" ht="14.4" customHeight="1" thickBot="1" x14ac:dyDescent="0.35">
      <c r="A102" s="602" t="s">
        <v>393</v>
      </c>
      <c r="B102" s="586">
        <v>1226.1912461695999</v>
      </c>
      <c r="C102" s="586">
        <v>1238.4130500000001</v>
      </c>
      <c r="D102" s="587">
        <v>12.221803830397</v>
      </c>
      <c r="E102" s="588">
        <v>1.0099672900679999</v>
      </c>
      <c r="F102" s="586">
        <v>1208.85812207401</v>
      </c>
      <c r="G102" s="587">
        <v>805.90541471600795</v>
      </c>
      <c r="H102" s="589">
        <v>101.88601</v>
      </c>
      <c r="I102" s="586">
        <v>851.03011000000004</v>
      </c>
      <c r="J102" s="587">
        <v>45.124695283991002</v>
      </c>
      <c r="K102" s="592">
        <v>0.70399503006999997</v>
      </c>
    </row>
    <row r="103" spans="1:11" ht="14.4" customHeight="1" thickBot="1" x14ac:dyDescent="0.35">
      <c r="A103" s="603" t="s">
        <v>394</v>
      </c>
      <c r="B103" s="581">
        <v>930.99990394341603</v>
      </c>
      <c r="C103" s="581">
        <v>963.58235999999999</v>
      </c>
      <c r="D103" s="582">
        <v>32.582456056584</v>
      </c>
      <c r="E103" s="583">
        <v>1.034997271126</v>
      </c>
      <c r="F103" s="581">
        <v>933.99834983337098</v>
      </c>
      <c r="G103" s="582">
        <v>622.66556655558099</v>
      </c>
      <c r="H103" s="584">
        <v>78.603059999999999</v>
      </c>
      <c r="I103" s="581">
        <v>666.12150999999994</v>
      </c>
      <c r="J103" s="582">
        <v>43.455943444418999</v>
      </c>
      <c r="K103" s="585">
        <v>0.71319345491200004</v>
      </c>
    </row>
    <row r="104" spans="1:11" ht="14.4" customHeight="1" thickBot="1" x14ac:dyDescent="0.35">
      <c r="A104" s="603" t="s">
        <v>395</v>
      </c>
      <c r="B104" s="581">
        <v>11.907839283015001</v>
      </c>
      <c r="C104" s="581">
        <v>4.4859999999999998</v>
      </c>
      <c r="D104" s="582">
        <v>-7.4218392830150002</v>
      </c>
      <c r="E104" s="583">
        <v>0.37672661625499998</v>
      </c>
      <c r="F104" s="581">
        <v>4.4502890478279999</v>
      </c>
      <c r="G104" s="582">
        <v>2.9668593652180002</v>
      </c>
      <c r="H104" s="584">
        <v>4.9406564584124654E-324</v>
      </c>
      <c r="I104" s="581">
        <v>3.9525251667299724E-323</v>
      </c>
      <c r="J104" s="582">
        <v>-2.9668593652180002</v>
      </c>
      <c r="K104" s="585">
        <v>9.8813129168249309E-324</v>
      </c>
    </row>
    <row r="105" spans="1:11" ht="14.4" customHeight="1" thickBot="1" x14ac:dyDescent="0.35">
      <c r="A105" s="603" t="s">
        <v>396</v>
      </c>
      <c r="B105" s="581">
        <v>283.28350294317198</v>
      </c>
      <c r="C105" s="581">
        <v>270.34469000000001</v>
      </c>
      <c r="D105" s="582">
        <v>-12.938812943171</v>
      </c>
      <c r="E105" s="583">
        <v>0.95432556852499995</v>
      </c>
      <c r="F105" s="581">
        <v>270.40948319281301</v>
      </c>
      <c r="G105" s="582">
        <v>180.27298879520899</v>
      </c>
      <c r="H105" s="584">
        <v>23.28295</v>
      </c>
      <c r="I105" s="581">
        <v>184.90860000000001</v>
      </c>
      <c r="J105" s="582">
        <v>4.6356112047910001</v>
      </c>
      <c r="K105" s="585">
        <v>0.68380959800899999</v>
      </c>
    </row>
    <row r="106" spans="1:11" ht="14.4" customHeight="1" thickBot="1" x14ac:dyDescent="0.35">
      <c r="A106" s="602" t="s">
        <v>397</v>
      </c>
      <c r="B106" s="586">
        <v>754.58047456583404</v>
      </c>
      <c r="C106" s="586">
        <v>744.43573000000004</v>
      </c>
      <c r="D106" s="587">
        <v>-10.144744565833999</v>
      </c>
      <c r="E106" s="588">
        <v>0.98655578177799996</v>
      </c>
      <c r="F106" s="586">
        <v>666.65430879645305</v>
      </c>
      <c r="G106" s="587">
        <v>444.436205864302</v>
      </c>
      <c r="H106" s="589">
        <v>100.97972</v>
      </c>
      <c r="I106" s="586">
        <v>654.71848</v>
      </c>
      <c r="J106" s="587">
        <v>210.282274135698</v>
      </c>
      <c r="K106" s="592">
        <v>0.98209592491999997</v>
      </c>
    </row>
    <row r="107" spans="1:11" ht="14.4" customHeight="1" thickBot="1" x14ac:dyDescent="0.35">
      <c r="A107" s="603" t="s">
        <v>398</v>
      </c>
      <c r="B107" s="581">
        <v>20.999998735565001</v>
      </c>
      <c r="C107" s="581">
        <v>48.168999999999997</v>
      </c>
      <c r="D107" s="582">
        <v>27.169001264434002</v>
      </c>
      <c r="E107" s="583">
        <v>2.2937620428710002</v>
      </c>
      <c r="F107" s="581">
        <v>0</v>
      </c>
      <c r="G107" s="582">
        <v>0</v>
      </c>
      <c r="H107" s="584">
        <v>4.9406564584124654E-324</v>
      </c>
      <c r="I107" s="581">
        <v>0.34</v>
      </c>
      <c r="J107" s="582">
        <v>0.34</v>
      </c>
      <c r="K107" s="591" t="s">
        <v>298</v>
      </c>
    </row>
    <row r="108" spans="1:11" ht="14.4" customHeight="1" thickBot="1" x14ac:dyDescent="0.35">
      <c r="A108" s="603" t="s">
        <v>399</v>
      </c>
      <c r="B108" s="581">
        <v>455.58057256896501</v>
      </c>
      <c r="C108" s="581">
        <v>359.16525000000001</v>
      </c>
      <c r="D108" s="582">
        <v>-96.415322568964996</v>
      </c>
      <c r="E108" s="583">
        <v>0.78836823083700003</v>
      </c>
      <c r="F108" s="581">
        <v>331.11528178472298</v>
      </c>
      <c r="G108" s="582">
        <v>220.743521189815</v>
      </c>
      <c r="H108" s="584">
        <v>2.7524500000000001</v>
      </c>
      <c r="I108" s="581">
        <v>285.40942999999999</v>
      </c>
      <c r="J108" s="582">
        <v>64.665908810184007</v>
      </c>
      <c r="K108" s="585">
        <v>0.861963931297</v>
      </c>
    </row>
    <row r="109" spans="1:11" ht="14.4" customHeight="1" thickBot="1" x14ac:dyDescent="0.35">
      <c r="A109" s="603" t="s">
        <v>400</v>
      </c>
      <c r="B109" s="581">
        <v>17.999998916199001</v>
      </c>
      <c r="C109" s="581">
        <v>19.800799999999999</v>
      </c>
      <c r="D109" s="582">
        <v>1.8008010837999999</v>
      </c>
      <c r="E109" s="583">
        <v>1.100044510679</v>
      </c>
      <c r="F109" s="581">
        <v>15.991706819777001</v>
      </c>
      <c r="G109" s="582">
        <v>10.661137879850999</v>
      </c>
      <c r="H109" s="584">
        <v>7.2359999999999998</v>
      </c>
      <c r="I109" s="581">
        <v>17.517199999999999</v>
      </c>
      <c r="J109" s="582">
        <v>6.8560621201479997</v>
      </c>
      <c r="K109" s="585">
        <v>1.0953927681019999</v>
      </c>
    </row>
    <row r="110" spans="1:11" ht="14.4" customHeight="1" thickBot="1" x14ac:dyDescent="0.35">
      <c r="A110" s="603" t="s">
        <v>401</v>
      </c>
      <c r="B110" s="581">
        <v>4.9406564584124654E-324</v>
      </c>
      <c r="C110" s="581">
        <v>2.0073599999999998</v>
      </c>
      <c r="D110" s="582">
        <v>2.0073599999999998</v>
      </c>
      <c r="E110" s="593" t="s">
        <v>304</v>
      </c>
      <c r="F110" s="581">
        <v>2.3514694340069999</v>
      </c>
      <c r="G110" s="582">
        <v>1.5676462893380001</v>
      </c>
      <c r="H110" s="584">
        <v>4.9406564584124654E-324</v>
      </c>
      <c r="I110" s="581">
        <v>0.58079999999999998</v>
      </c>
      <c r="J110" s="582">
        <v>-0.986846289338</v>
      </c>
      <c r="K110" s="585">
        <v>0.24699449271999999</v>
      </c>
    </row>
    <row r="111" spans="1:11" ht="14.4" customHeight="1" thickBot="1" x14ac:dyDescent="0.35">
      <c r="A111" s="603" t="s">
        <v>402</v>
      </c>
      <c r="B111" s="581">
        <v>259.99990434510403</v>
      </c>
      <c r="C111" s="581">
        <v>315.29331999999999</v>
      </c>
      <c r="D111" s="582">
        <v>55.293415654895</v>
      </c>
      <c r="E111" s="583">
        <v>1.2126670615290001</v>
      </c>
      <c r="F111" s="581">
        <v>317.19585075794498</v>
      </c>
      <c r="G111" s="582">
        <v>211.463900505297</v>
      </c>
      <c r="H111" s="584">
        <v>90.99127</v>
      </c>
      <c r="I111" s="581">
        <v>350.87105000000003</v>
      </c>
      <c r="J111" s="582">
        <v>139.40714949470299</v>
      </c>
      <c r="K111" s="585">
        <v>1.106165320768</v>
      </c>
    </row>
    <row r="112" spans="1:11" ht="14.4" customHeight="1" thickBot="1" x14ac:dyDescent="0.35">
      <c r="A112" s="602" t="s">
        <v>403</v>
      </c>
      <c r="B112" s="586">
        <v>4.9406564584124654E-324</v>
      </c>
      <c r="C112" s="586">
        <v>1.7010000000000001</v>
      </c>
      <c r="D112" s="587">
        <v>1.7010000000000001</v>
      </c>
      <c r="E112" s="594" t="s">
        <v>304</v>
      </c>
      <c r="F112" s="586">
        <v>0</v>
      </c>
      <c r="G112" s="587">
        <v>0</v>
      </c>
      <c r="H112" s="589">
        <v>4.9406564584124654E-324</v>
      </c>
      <c r="I112" s="586">
        <v>3.9525251667299724E-323</v>
      </c>
      <c r="J112" s="587">
        <v>3.9525251667299724E-323</v>
      </c>
      <c r="K112" s="590" t="s">
        <v>298</v>
      </c>
    </row>
    <row r="113" spans="1:11" ht="14.4" customHeight="1" thickBot="1" x14ac:dyDescent="0.35">
      <c r="A113" s="603" t="s">
        <v>404</v>
      </c>
      <c r="B113" s="581">
        <v>4.9406564584124654E-324</v>
      </c>
      <c r="C113" s="581">
        <v>1.7010000000000001</v>
      </c>
      <c r="D113" s="582">
        <v>1.7010000000000001</v>
      </c>
      <c r="E113" s="593" t="s">
        <v>304</v>
      </c>
      <c r="F113" s="581">
        <v>0</v>
      </c>
      <c r="G113" s="582">
        <v>0</v>
      </c>
      <c r="H113" s="584">
        <v>4.9406564584124654E-324</v>
      </c>
      <c r="I113" s="581">
        <v>3.9525251667299724E-323</v>
      </c>
      <c r="J113" s="582">
        <v>3.9525251667299724E-323</v>
      </c>
      <c r="K113" s="591" t="s">
        <v>298</v>
      </c>
    </row>
    <row r="114" spans="1:11" ht="14.4" customHeight="1" thickBot="1" x14ac:dyDescent="0.35">
      <c r="A114" s="600" t="s">
        <v>65</v>
      </c>
      <c r="B114" s="581">
        <v>46516.9969991576</v>
      </c>
      <c r="C114" s="581">
        <v>48637.238649999999</v>
      </c>
      <c r="D114" s="582">
        <v>2120.2416508423398</v>
      </c>
      <c r="E114" s="583">
        <v>1.0455799339509999</v>
      </c>
      <c r="F114" s="581">
        <v>47732.987095007797</v>
      </c>
      <c r="G114" s="582">
        <v>31821.9913966719</v>
      </c>
      <c r="H114" s="584">
        <v>3945.5261799999998</v>
      </c>
      <c r="I114" s="581">
        <v>31594.333750000002</v>
      </c>
      <c r="J114" s="582">
        <v>-227.65764667188</v>
      </c>
      <c r="K114" s="585">
        <v>0.66189726796500004</v>
      </c>
    </row>
    <row r="115" spans="1:11" ht="14.4" customHeight="1" thickBot="1" x14ac:dyDescent="0.35">
      <c r="A115" s="605" t="s">
        <v>405</v>
      </c>
      <c r="B115" s="586">
        <v>34450.997725665497</v>
      </c>
      <c r="C115" s="586">
        <v>36241.377</v>
      </c>
      <c r="D115" s="587">
        <v>1790.37927433453</v>
      </c>
      <c r="E115" s="588">
        <v>1.051968865708</v>
      </c>
      <c r="F115" s="586">
        <v>35355.999999998101</v>
      </c>
      <c r="G115" s="587">
        <v>23570.666666665398</v>
      </c>
      <c r="H115" s="589">
        <v>2922.614</v>
      </c>
      <c r="I115" s="586">
        <v>23414.973999999998</v>
      </c>
      <c r="J115" s="587">
        <v>-155.69266666538201</v>
      </c>
      <c r="K115" s="592">
        <v>0.66226309537200001</v>
      </c>
    </row>
    <row r="116" spans="1:11" ht="14.4" customHeight="1" thickBot="1" x14ac:dyDescent="0.35">
      <c r="A116" s="602" t="s">
        <v>406</v>
      </c>
      <c r="B116" s="586">
        <v>34343.997812107998</v>
      </c>
      <c r="C116" s="586">
        <v>36148.902999999998</v>
      </c>
      <c r="D116" s="587">
        <v>1804.9051878919399</v>
      </c>
      <c r="E116" s="588">
        <v>1.052553729992</v>
      </c>
      <c r="F116" s="586">
        <v>35355.999999998101</v>
      </c>
      <c r="G116" s="587">
        <v>23570.666666665398</v>
      </c>
      <c r="H116" s="589">
        <v>2922.614</v>
      </c>
      <c r="I116" s="586">
        <v>23368.168000000001</v>
      </c>
      <c r="J116" s="587">
        <v>-202.49866666538199</v>
      </c>
      <c r="K116" s="592">
        <v>0.660939246521</v>
      </c>
    </row>
    <row r="117" spans="1:11" ht="14.4" customHeight="1" thickBot="1" x14ac:dyDescent="0.35">
      <c r="A117" s="603" t="s">
        <v>407</v>
      </c>
      <c r="B117" s="581">
        <v>34343.997812107998</v>
      </c>
      <c r="C117" s="581">
        <v>36148.902999999998</v>
      </c>
      <c r="D117" s="582">
        <v>1804.9051878919399</v>
      </c>
      <c r="E117" s="583">
        <v>1.052553729992</v>
      </c>
      <c r="F117" s="581">
        <v>35355.999999998101</v>
      </c>
      <c r="G117" s="582">
        <v>23570.666666665398</v>
      </c>
      <c r="H117" s="584">
        <v>2922.614</v>
      </c>
      <c r="I117" s="581">
        <v>23368.168000000001</v>
      </c>
      <c r="J117" s="582">
        <v>-202.49866666538199</v>
      </c>
      <c r="K117" s="585">
        <v>0.660939246521</v>
      </c>
    </row>
    <row r="118" spans="1:11" ht="14.4" customHeight="1" thickBot="1" x14ac:dyDescent="0.35">
      <c r="A118" s="602" t="s">
        <v>408</v>
      </c>
      <c r="B118" s="586">
        <v>106.99991355741101</v>
      </c>
      <c r="C118" s="586">
        <v>92.474000000000004</v>
      </c>
      <c r="D118" s="587">
        <v>-14.525913557411</v>
      </c>
      <c r="E118" s="588">
        <v>0.86424368885400005</v>
      </c>
      <c r="F118" s="586">
        <v>0</v>
      </c>
      <c r="G118" s="587">
        <v>0</v>
      </c>
      <c r="H118" s="589">
        <v>4.9406564584124654E-324</v>
      </c>
      <c r="I118" s="586">
        <v>46.805999999999997</v>
      </c>
      <c r="J118" s="587">
        <v>46.805999999999997</v>
      </c>
      <c r="K118" s="590" t="s">
        <v>298</v>
      </c>
    </row>
    <row r="119" spans="1:11" ht="14.4" customHeight="1" thickBot="1" x14ac:dyDescent="0.35">
      <c r="A119" s="603" t="s">
        <v>409</v>
      </c>
      <c r="B119" s="581">
        <v>106.99991355741101</v>
      </c>
      <c r="C119" s="581">
        <v>92.474000000000004</v>
      </c>
      <c r="D119" s="582">
        <v>-14.525913557411</v>
      </c>
      <c r="E119" s="583">
        <v>0.86424368885400005</v>
      </c>
      <c r="F119" s="581">
        <v>0</v>
      </c>
      <c r="G119" s="582">
        <v>0</v>
      </c>
      <c r="H119" s="584">
        <v>4.9406564584124654E-324</v>
      </c>
      <c r="I119" s="581">
        <v>46.805999999999997</v>
      </c>
      <c r="J119" s="582">
        <v>46.805999999999997</v>
      </c>
      <c r="K119" s="591" t="s">
        <v>298</v>
      </c>
    </row>
    <row r="120" spans="1:11" ht="14.4" customHeight="1" thickBot="1" x14ac:dyDescent="0.35">
      <c r="A120" s="601" t="s">
        <v>410</v>
      </c>
      <c r="B120" s="581">
        <v>11719.999334325201</v>
      </c>
      <c r="C120" s="581">
        <v>12033.44817</v>
      </c>
      <c r="D120" s="582">
        <v>313.44883567476103</v>
      </c>
      <c r="E120" s="583">
        <v>1.0267447827189999</v>
      </c>
      <c r="F120" s="581">
        <v>12022.987095009799</v>
      </c>
      <c r="G120" s="582">
        <v>8015.3247300065104</v>
      </c>
      <c r="H120" s="584">
        <v>993.68579999999997</v>
      </c>
      <c r="I120" s="581">
        <v>7945.2080599999999</v>
      </c>
      <c r="J120" s="582">
        <v>-70.116670006508002</v>
      </c>
      <c r="K120" s="585">
        <v>0.66083478233899995</v>
      </c>
    </row>
    <row r="121" spans="1:11" ht="14.4" customHeight="1" thickBot="1" x14ac:dyDescent="0.35">
      <c r="A121" s="602" t="s">
        <v>411</v>
      </c>
      <c r="B121" s="586">
        <v>3103.9997331045702</v>
      </c>
      <c r="C121" s="586">
        <v>3253.67283</v>
      </c>
      <c r="D121" s="587">
        <v>149.673096895425</v>
      </c>
      <c r="E121" s="588">
        <v>1.048219429692</v>
      </c>
      <c r="F121" s="586">
        <v>3181.99997550841</v>
      </c>
      <c r="G121" s="587">
        <v>2121.3333170056098</v>
      </c>
      <c r="H121" s="589">
        <v>263.03230000000002</v>
      </c>
      <c r="I121" s="586">
        <v>2103.1657399999999</v>
      </c>
      <c r="J121" s="587">
        <v>-18.167577005607001</v>
      </c>
      <c r="K121" s="592">
        <v>0.66095718296200001</v>
      </c>
    </row>
    <row r="122" spans="1:11" ht="14.4" customHeight="1" thickBot="1" x14ac:dyDescent="0.35">
      <c r="A122" s="603" t="s">
        <v>412</v>
      </c>
      <c r="B122" s="581">
        <v>3103.9997331045702</v>
      </c>
      <c r="C122" s="581">
        <v>3253.67283</v>
      </c>
      <c r="D122" s="582">
        <v>149.673096895425</v>
      </c>
      <c r="E122" s="583">
        <v>1.048219429692</v>
      </c>
      <c r="F122" s="581">
        <v>3181.99997550841</v>
      </c>
      <c r="G122" s="582">
        <v>2121.3333170056098</v>
      </c>
      <c r="H122" s="584">
        <v>263.03230000000002</v>
      </c>
      <c r="I122" s="581">
        <v>2103.1657399999999</v>
      </c>
      <c r="J122" s="582">
        <v>-18.167577005607001</v>
      </c>
      <c r="K122" s="585">
        <v>0.66095718296200001</v>
      </c>
    </row>
    <row r="123" spans="1:11" ht="14.4" customHeight="1" thickBot="1" x14ac:dyDescent="0.35">
      <c r="A123" s="602" t="s">
        <v>413</v>
      </c>
      <c r="B123" s="586">
        <v>8615.9996012206702</v>
      </c>
      <c r="C123" s="586">
        <v>8779.7753400000001</v>
      </c>
      <c r="D123" s="587">
        <v>163.77573877933401</v>
      </c>
      <c r="E123" s="588">
        <v>1.0190083271070001</v>
      </c>
      <c r="F123" s="586">
        <v>8840.9871195013493</v>
      </c>
      <c r="G123" s="587">
        <v>5893.9914130009001</v>
      </c>
      <c r="H123" s="589">
        <v>730.65350000000001</v>
      </c>
      <c r="I123" s="586">
        <v>5842.0423199999996</v>
      </c>
      <c r="J123" s="587">
        <v>-51.949093000898998</v>
      </c>
      <c r="K123" s="592">
        <v>0.66079072857300003</v>
      </c>
    </row>
    <row r="124" spans="1:11" ht="14.4" customHeight="1" thickBot="1" x14ac:dyDescent="0.35">
      <c r="A124" s="603" t="s">
        <v>414</v>
      </c>
      <c r="B124" s="581">
        <v>8615.9996012206702</v>
      </c>
      <c r="C124" s="581">
        <v>8779.7753400000001</v>
      </c>
      <c r="D124" s="582">
        <v>163.77573877933401</v>
      </c>
      <c r="E124" s="583">
        <v>1.0190083271070001</v>
      </c>
      <c r="F124" s="581">
        <v>8840.9871195013493</v>
      </c>
      <c r="G124" s="582">
        <v>5893.9914130009001</v>
      </c>
      <c r="H124" s="584">
        <v>730.65350000000001</v>
      </c>
      <c r="I124" s="581">
        <v>5842.0423199999996</v>
      </c>
      <c r="J124" s="582">
        <v>-51.949093000898998</v>
      </c>
      <c r="K124" s="585">
        <v>0.66079072857300003</v>
      </c>
    </row>
    <row r="125" spans="1:11" ht="14.4" customHeight="1" thickBot="1" x14ac:dyDescent="0.35">
      <c r="A125" s="601" t="s">
        <v>415</v>
      </c>
      <c r="B125" s="581">
        <v>345.999939166942</v>
      </c>
      <c r="C125" s="581">
        <v>362.41347999999999</v>
      </c>
      <c r="D125" s="582">
        <v>16.413540833056999</v>
      </c>
      <c r="E125" s="583">
        <v>1.047437987626</v>
      </c>
      <c r="F125" s="581">
        <v>353.99999999998101</v>
      </c>
      <c r="G125" s="582">
        <v>235.99999999998701</v>
      </c>
      <c r="H125" s="584">
        <v>29.226379999999999</v>
      </c>
      <c r="I125" s="581">
        <v>234.15169</v>
      </c>
      <c r="J125" s="582">
        <v>-1.8483099999870001</v>
      </c>
      <c r="K125" s="585">
        <v>0.661445451977</v>
      </c>
    </row>
    <row r="126" spans="1:11" ht="14.4" customHeight="1" thickBot="1" x14ac:dyDescent="0.35">
      <c r="A126" s="602" t="s">
        <v>416</v>
      </c>
      <c r="B126" s="586">
        <v>345.999939166942</v>
      </c>
      <c r="C126" s="586">
        <v>362.41347999999999</v>
      </c>
      <c r="D126" s="587">
        <v>16.413540833056999</v>
      </c>
      <c r="E126" s="588">
        <v>1.047437987626</v>
      </c>
      <c r="F126" s="586">
        <v>353.99999999998101</v>
      </c>
      <c r="G126" s="587">
        <v>235.99999999998701</v>
      </c>
      <c r="H126" s="589">
        <v>29.226379999999999</v>
      </c>
      <c r="I126" s="586">
        <v>234.15169</v>
      </c>
      <c r="J126" s="587">
        <v>-1.8483099999870001</v>
      </c>
      <c r="K126" s="592">
        <v>0.661445451977</v>
      </c>
    </row>
    <row r="127" spans="1:11" ht="14.4" customHeight="1" thickBot="1" x14ac:dyDescent="0.35">
      <c r="A127" s="603" t="s">
        <v>417</v>
      </c>
      <c r="B127" s="581">
        <v>345.999939166942</v>
      </c>
      <c r="C127" s="581">
        <v>362.41347999999999</v>
      </c>
      <c r="D127" s="582">
        <v>16.413540833056999</v>
      </c>
      <c r="E127" s="583">
        <v>1.047437987626</v>
      </c>
      <c r="F127" s="581">
        <v>353.99999999998101</v>
      </c>
      <c r="G127" s="582">
        <v>235.99999999998701</v>
      </c>
      <c r="H127" s="584">
        <v>29.226379999999999</v>
      </c>
      <c r="I127" s="581">
        <v>234.15169</v>
      </c>
      <c r="J127" s="582">
        <v>-1.8483099999870001</v>
      </c>
      <c r="K127" s="585">
        <v>0.661445451977</v>
      </c>
    </row>
    <row r="128" spans="1:11" ht="14.4" customHeight="1" thickBot="1" x14ac:dyDescent="0.35">
      <c r="A128" s="600" t="s">
        <v>418</v>
      </c>
      <c r="B128" s="581">
        <v>4.9406564584124654E-324</v>
      </c>
      <c r="C128" s="581">
        <v>108.8702</v>
      </c>
      <c r="D128" s="582">
        <v>108.8702</v>
      </c>
      <c r="E128" s="593" t="s">
        <v>304</v>
      </c>
      <c r="F128" s="581">
        <v>0</v>
      </c>
      <c r="G128" s="582">
        <v>0</v>
      </c>
      <c r="H128" s="584">
        <v>0.16575000000000001</v>
      </c>
      <c r="I128" s="581">
        <v>78.139849999999996</v>
      </c>
      <c r="J128" s="582">
        <v>78.139849999999996</v>
      </c>
      <c r="K128" s="591" t="s">
        <v>298</v>
      </c>
    </row>
    <row r="129" spans="1:11" ht="14.4" customHeight="1" thickBot="1" x14ac:dyDescent="0.35">
      <c r="A129" s="601" t="s">
        <v>419</v>
      </c>
      <c r="B129" s="581">
        <v>4.9406564584124654E-324</v>
      </c>
      <c r="C129" s="581">
        <v>10.358000000000001</v>
      </c>
      <c r="D129" s="582">
        <v>10.358000000000001</v>
      </c>
      <c r="E129" s="593" t="s">
        <v>304</v>
      </c>
      <c r="F129" s="581">
        <v>0</v>
      </c>
      <c r="G129" s="582">
        <v>0</v>
      </c>
      <c r="H129" s="584">
        <v>4.9406564584124654E-324</v>
      </c>
      <c r="I129" s="581">
        <v>12.925000000000001</v>
      </c>
      <c r="J129" s="582">
        <v>12.925000000000001</v>
      </c>
      <c r="K129" s="591" t="s">
        <v>298</v>
      </c>
    </row>
    <row r="130" spans="1:11" ht="14.4" customHeight="1" thickBot="1" x14ac:dyDescent="0.35">
      <c r="A130" s="602" t="s">
        <v>420</v>
      </c>
      <c r="B130" s="586">
        <v>4.9406564584124654E-324</v>
      </c>
      <c r="C130" s="586">
        <v>10.358000000000001</v>
      </c>
      <c r="D130" s="587">
        <v>10.358000000000001</v>
      </c>
      <c r="E130" s="594" t="s">
        <v>304</v>
      </c>
      <c r="F130" s="586">
        <v>0</v>
      </c>
      <c r="G130" s="587">
        <v>0</v>
      </c>
      <c r="H130" s="589">
        <v>4.9406564584124654E-324</v>
      </c>
      <c r="I130" s="586">
        <v>12.925000000000001</v>
      </c>
      <c r="J130" s="587">
        <v>12.925000000000001</v>
      </c>
      <c r="K130" s="590" t="s">
        <v>298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10.358000000000001</v>
      </c>
      <c r="D131" s="582">
        <v>10.358000000000001</v>
      </c>
      <c r="E131" s="593" t="s">
        <v>304</v>
      </c>
      <c r="F131" s="581">
        <v>0</v>
      </c>
      <c r="G131" s="582">
        <v>0</v>
      </c>
      <c r="H131" s="584">
        <v>4.9406564584124654E-324</v>
      </c>
      <c r="I131" s="581">
        <v>12.925000000000001</v>
      </c>
      <c r="J131" s="582">
        <v>12.925000000000001</v>
      </c>
      <c r="K131" s="591" t="s">
        <v>298</v>
      </c>
    </row>
    <row r="132" spans="1:11" ht="14.4" customHeight="1" thickBot="1" x14ac:dyDescent="0.35">
      <c r="A132" s="601" t="s">
        <v>422</v>
      </c>
      <c r="B132" s="581">
        <v>4.9406564584124654E-324</v>
      </c>
      <c r="C132" s="581">
        <v>98.512200000000007</v>
      </c>
      <c r="D132" s="582">
        <v>98.512200000000007</v>
      </c>
      <c r="E132" s="593" t="s">
        <v>304</v>
      </c>
      <c r="F132" s="581">
        <v>0</v>
      </c>
      <c r="G132" s="582">
        <v>0</v>
      </c>
      <c r="H132" s="584">
        <v>0.16575000000000001</v>
      </c>
      <c r="I132" s="581">
        <v>65.214849999999998</v>
      </c>
      <c r="J132" s="582">
        <v>65.214849999999998</v>
      </c>
      <c r="K132" s="591" t="s">
        <v>298</v>
      </c>
    </row>
    <row r="133" spans="1:11" ht="14.4" customHeight="1" thickBot="1" x14ac:dyDescent="0.35">
      <c r="A133" s="602" t="s">
        <v>423</v>
      </c>
      <c r="B133" s="586">
        <v>4.9406564584124654E-324</v>
      </c>
      <c r="C133" s="586">
        <v>93.612200000000001</v>
      </c>
      <c r="D133" s="587">
        <v>93.612200000000001</v>
      </c>
      <c r="E133" s="594" t="s">
        <v>304</v>
      </c>
      <c r="F133" s="586">
        <v>0</v>
      </c>
      <c r="G133" s="587">
        <v>0</v>
      </c>
      <c r="H133" s="589">
        <v>0.16575000000000001</v>
      </c>
      <c r="I133" s="586">
        <v>65.214849999999998</v>
      </c>
      <c r="J133" s="587">
        <v>65.214849999999998</v>
      </c>
      <c r="K133" s="590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15.8032</v>
      </c>
      <c r="D134" s="582">
        <v>15.8032</v>
      </c>
      <c r="E134" s="593" t="s">
        <v>304</v>
      </c>
      <c r="F134" s="581">
        <v>0</v>
      </c>
      <c r="G134" s="582">
        <v>0</v>
      </c>
      <c r="H134" s="584">
        <v>0.16575000000000001</v>
      </c>
      <c r="I134" s="581">
        <v>2.2638500000000001</v>
      </c>
      <c r="J134" s="582">
        <v>2.2638500000000001</v>
      </c>
      <c r="K134" s="591" t="s">
        <v>298</v>
      </c>
    </row>
    <row r="135" spans="1:11" ht="14.4" customHeight="1" thickBot="1" x14ac:dyDescent="0.35">
      <c r="A135" s="603" t="s">
        <v>425</v>
      </c>
      <c r="B135" s="581">
        <v>4.9406564584124654E-324</v>
      </c>
      <c r="C135" s="581">
        <v>77.808999999999997</v>
      </c>
      <c r="D135" s="582">
        <v>77.808999999999997</v>
      </c>
      <c r="E135" s="593" t="s">
        <v>304</v>
      </c>
      <c r="F135" s="581">
        <v>0</v>
      </c>
      <c r="G135" s="582">
        <v>0</v>
      </c>
      <c r="H135" s="584">
        <v>4.9406564584124654E-324</v>
      </c>
      <c r="I135" s="581">
        <v>62.951000000000001</v>
      </c>
      <c r="J135" s="582">
        <v>62.951000000000001</v>
      </c>
      <c r="K135" s="591" t="s">
        <v>298</v>
      </c>
    </row>
    <row r="136" spans="1:11" ht="14.4" customHeight="1" thickBot="1" x14ac:dyDescent="0.35">
      <c r="A136" s="606" t="s">
        <v>426</v>
      </c>
      <c r="B136" s="581">
        <v>4.9406564584124654E-324</v>
      </c>
      <c r="C136" s="581">
        <v>4.9000000000000004</v>
      </c>
      <c r="D136" s="582">
        <v>4.9000000000000004</v>
      </c>
      <c r="E136" s="593" t="s">
        <v>304</v>
      </c>
      <c r="F136" s="581">
        <v>0</v>
      </c>
      <c r="G136" s="582">
        <v>0</v>
      </c>
      <c r="H136" s="584">
        <v>4.9406564584124654E-324</v>
      </c>
      <c r="I136" s="581">
        <v>3.9525251667299724E-323</v>
      </c>
      <c r="J136" s="582">
        <v>3.9525251667299724E-323</v>
      </c>
      <c r="K136" s="591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4.9000000000000004</v>
      </c>
      <c r="D137" s="582">
        <v>4.9000000000000004</v>
      </c>
      <c r="E137" s="593" t="s">
        <v>304</v>
      </c>
      <c r="F137" s="581">
        <v>0</v>
      </c>
      <c r="G137" s="582">
        <v>0</v>
      </c>
      <c r="H137" s="584">
        <v>4.9406564584124654E-324</v>
      </c>
      <c r="I137" s="581">
        <v>3.9525251667299724E-323</v>
      </c>
      <c r="J137" s="582">
        <v>3.9525251667299724E-323</v>
      </c>
      <c r="K137" s="591" t="s">
        <v>298</v>
      </c>
    </row>
    <row r="138" spans="1:11" ht="14.4" customHeight="1" thickBot="1" x14ac:dyDescent="0.35">
      <c r="A138" s="600" t="s">
        <v>428</v>
      </c>
      <c r="B138" s="581">
        <v>7725.2895748513502</v>
      </c>
      <c r="C138" s="581">
        <v>5400.9605300000003</v>
      </c>
      <c r="D138" s="582">
        <v>-2324.3290448513499</v>
      </c>
      <c r="E138" s="583">
        <v>0.69912725958900002</v>
      </c>
      <c r="F138" s="581">
        <v>5763.9999999996799</v>
      </c>
      <c r="G138" s="582">
        <v>3842.6666666664601</v>
      </c>
      <c r="H138" s="584">
        <v>537.64250000000004</v>
      </c>
      <c r="I138" s="581">
        <v>3677.1395000000002</v>
      </c>
      <c r="J138" s="582">
        <v>-165.527166666456</v>
      </c>
      <c r="K138" s="585">
        <v>0.63794925399000002</v>
      </c>
    </row>
    <row r="139" spans="1:11" ht="14.4" customHeight="1" thickBot="1" x14ac:dyDescent="0.35">
      <c r="A139" s="601" t="s">
        <v>429</v>
      </c>
      <c r="B139" s="581">
        <v>7578.9996236596398</v>
      </c>
      <c r="C139" s="581">
        <v>4689.3810000000003</v>
      </c>
      <c r="D139" s="582">
        <v>-2889.61862365964</v>
      </c>
      <c r="E139" s="583">
        <v>0.61873350479599998</v>
      </c>
      <c r="F139" s="581">
        <v>5763.9999999996799</v>
      </c>
      <c r="G139" s="582">
        <v>3842.6666666664601</v>
      </c>
      <c r="H139" s="584">
        <v>510.58</v>
      </c>
      <c r="I139" s="581">
        <v>3557.3809999999999</v>
      </c>
      <c r="J139" s="582">
        <v>-285.28566666645702</v>
      </c>
      <c r="K139" s="585">
        <v>0.61717227619699999</v>
      </c>
    </row>
    <row r="140" spans="1:11" ht="14.4" customHeight="1" thickBot="1" x14ac:dyDescent="0.35">
      <c r="A140" s="602" t="s">
        <v>430</v>
      </c>
      <c r="B140" s="586">
        <v>7578.9996236596398</v>
      </c>
      <c r="C140" s="586">
        <v>4689.3810000000003</v>
      </c>
      <c r="D140" s="587">
        <v>-2889.61862365964</v>
      </c>
      <c r="E140" s="588">
        <v>0.61873350479599998</v>
      </c>
      <c r="F140" s="586">
        <v>5763.9999999996799</v>
      </c>
      <c r="G140" s="587">
        <v>3842.6666666664601</v>
      </c>
      <c r="H140" s="589">
        <v>510.58</v>
      </c>
      <c r="I140" s="586">
        <v>3557.3809999999999</v>
      </c>
      <c r="J140" s="587">
        <v>-285.28566666645702</v>
      </c>
      <c r="K140" s="592">
        <v>0.61717227619699999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3.7050000000000001</v>
      </c>
      <c r="D141" s="582">
        <v>3.7050000000000001</v>
      </c>
      <c r="E141" s="593" t="s">
        <v>304</v>
      </c>
      <c r="F141" s="581">
        <v>43.999999999997002</v>
      </c>
      <c r="G141" s="582">
        <v>29.333333333331002</v>
      </c>
      <c r="H141" s="584">
        <v>3.67</v>
      </c>
      <c r="I141" s="581">
        <v>29.36</v>
      </c>
      <c r="J141" s="582">
        <v>2.6666666668000001E-2</v>
      </c>
      <c r="K141" s="585">
        <v>0.66727272727200004</v>
      </c>
    </row>
    <row r="142" spans="1:11" ht="14.4" customHeight="1" thickBot="1" x14ac:dyDescent="0.35">
      <c r="A142" s="603" t="s">
        <v>432</v>
      </c>
      <c r="B142" s="581">
        <v>877.99998713460195</v>
      </c>
      <c r="C142" s="581">
        <v>879.55099999999902</v>
      </c>
      <c r="D142" s="582">
        <v>1.5510128653969999</v>
      </c>
      <c r="E142" s="583">
        <v>1.001766529485</v>
      </c>
      <c r="F142" s="581">
        <v>407.999999999978</v>
      </c>
      <c r="G142" s="582">
        <v>271.99999999998499</v>
      </c>
      <c r="H142" s="584">
        <v>34.732999999999997</v>
      </c>
      <c r="I142" s="581">
        <v>277.005</v>
      </c>
      <c r="J142" s="582">
        <v>5.0050000000140002</v>
      </c>
      <c r="K142" s="585">
        <v>0.678933823529</v>
      </c>
    </row>
    <row r="143" spans="1:11" ht="14.4" customHeight="1" thickBot="1" x14ac:dyDescent="0.35">
      <c r="A143" s="603" t="s">
        <v>433</v>
      </c>
      <c r="B143" s="581">
        <v>2601.9998033305701</v>
      </c>
      <c r="C143" s="581">
        <v>1922.915</v>
      </c>
      <c r="D143" s="582">
        <v>-679.08480333057196</v>
      </c>
      <c r="E143" s="583">
        <v>0.73901427568800004</v>
      </c>
      <c r="F143" s="581">
        <v>1734.99999999991</v>
      </c>
      <c r="G143" s="582">
        <v>1156.6666666665999</v>
      </c>
      <c r="H143" s="584">
        <v>148.53100000000001</v>
      </c>
      <c r="I143" s="581">
        <v>1053.29</v>
      </c>
      <c r="J143" s="582">
        <v>-103.376666666604</v>
      </c>
      <c r="K143" s="585">
        <v>0.60708357348700004</v>
      </c>
    </row>
    <row r="144" spans="1:11" ht="14.4" customHeight="1" thickBot="1" x14ac:dyDescent="0.35">
      <c r="A144" s="603" t="s">
        <v>434</v>
      </c>
      <c r="B144" s="581">
        <v>4.9406564584124654E-324</v>
      </c>
      <c r="C144" s="581">
        <v>19.452999999999999</v>
      </c>
      <c r="D144" s="582">
        <v>19.452999999999999</v>
      </c>
      <c r="E144" s="593" t="s">
        <v>304</v>
      </c>
      <c r="F144" s="581">
        <v>55.999999999996</v>
      </c>
      <c r="G144" s="582">
        <v>37.333333333330998</v>
      </c>
      <c r="H144" s="584">
        <v>4.7</v>
      </c>
      <c r="I144" s="581">
        <v>37.6</v>
      </c>
      <c r="J144" s="582">
        <v>0.26666666666799999</v>
      </c>
      <c r="K144" s="585">
        <v>0.67142857142800005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20.992000000000001</v>
      </c>
      <c r="D145" s="582">
        <v>20.992000000000001</v>
      </c>
      <c r="E145" s="593" t="s">
        <v>304</v>
      </c>
      <c r="F145" s="581">
        <v>249.99999999998599</v>
      </c>
      <c r="G145" s="582">
        <v>166.66666666665699</v>
      </c>
      <c r="H145" s="584">
        <v>20.797999999999998</v>
      </c>
      <c r="I145" s="581">
        <v>166.38399999999999</v>
      </c>
      <c r="J145" s="582">
        <v>-0.28266666665700002</v>
      </c>
      <c r="K145" s="585">
        <v>0.66553600000000002</v>
      </c>
    </row>
    <row r="146" spans="1:11" ht="14.4" customHeight="1" thickBot="1" x14ac:dyDescent="0.35">
      <c r="A146" s="603" t="s">
        <v>436</v>
      </c>
      <c r="B146" s="581">
        <v>102.00011385845499</v>
      </c>
      <c r="C146" s="581">
        <v>102.602</v>
      </c>
      <c r="D146" s="582">
        <v>0.60188614154499998</v>
      </c>
      <c r="E146" s="583">
        <v>1.0059008379379999</v>
      </c>
      <c r="F146" s="581">
        <v>62.999999999996</v>
      </c>
      <c r="G146" s="582">
        <v>41.999999999997002</v>
      </c>
      <c r="H146" s="584">
        <v>0.73899999999999999</v>
      </c>
      <c r="I146" s="581">
        <v>19.323</v>
      </c>
      <c r="J146" s="582">
        <v>-22.676999999997001</v>
      </c>
      <c r="K146" s="585">
        <v>0.306714285714</v>
      </c>
    </row>
    <row r="147" spans="1:11" ht="14.4" customHeight="1" thickBot="1" x14ac:dyDescent="0.35">
      <c r="A147" s="603" t="s">
        <v>437</v>
      </c>
      <c r="B147" s="581">
        <v>3990.9997196972799</v>
      </c>
      <c r="C147" s="581">
        <v>1734.403</v>
      </c>
      <c r="D147" s="582">
        <v>-2256.5967196972802</v>
      </c>
      <c r="E147" s="583">
        <v>0.434578582263</v>
      </c>
      <c r="F147" s="581">
        <v>3201.9999999998199</v>
      </c>
      <c r="G147" s="582">
        <v>2134.6666666665501</v>
      </c>
      <c r="H147" s="584">
        <v>296.94</v>
      </c>
      <c r="I147" s="581">
        <v>1970.6669999999999</v>
      </c>
      <c r="J147" s="582">
        <v>-163.99966666655001</v>
      </c>
      <c r="K147" s="585">
        <v>0.61544878201099995</v>
      </c>
    </row>
    <row r="148" spans="1:11" ht="14.4" customHeight="1" thickBot="1" x14ac:dyDescent="0.35">
      <c r="A148" s="603" t="s">
        <v>438</v>
      </c>
      <c r="B148" s="581">
        <v>5.9999996387329997</v>
      </c>
      <c r="C148" s="581">
        <v>5.76</v>
      </c>
      <c r="D148" s="582">
        <v>-0.23999963873300001</v>
      </c>
      <c r="E148" s="583">
        <v>0.96000005780200004</v>
      </c>
      <c r="F148" s="581">
        <v>5.9999999999989999</v>
      </c>
      <c r="G148" s="582">
        <v>3.9999999999989999</v>
      </c>
      <c r="H148" s="584">
        <v>0.46899999999999997</v>
      </c>
      <c r="I148" s="581">
        <v>3.7519999999999998</v>
      </c>
      <c r="J148" s="582">
        <v>-0.24799999999899999</v>
      </c>
      <c r="K148" s="585">
        <v>0.62533333333300001</v>
      </c>
    </row>
    <row r="149" spans="1:11" ht="14.4" customHeight="1" thickBot="1" x14ac:dyDescent="0.35">
      <c r="A149" s="601" t="s">
        <v>439</v>
      </c>
      <c r="B149" s="581">
        <v>146.28995119171199</v>
      </c>
      <c r="C149" s="581">
        <v>711.57952999999998</v>
      </c>
      <c r="D149" s="582">
        <v>565.28957880828705</v>
      </c>
      <c r="E149" s="583">
        <v>4.8641723112440003</v>
      </c>
      <c r="F149" s="581">
        <v>0</v>
      </c>
      <c r="G149" s="582">
        <v>0</v>
      </c>
      <c r="H149" s="584">
        <v>27.0625</v>
      </c>
      <c r="I149" s="581">
        <v>119.7585</v>
      </c>
      <c r="J149" s="582">
        <v>119.7585</v>
      </c>
      <c r="K149" s="591" t="s">
        <v>298</v>
      </c>
    </row>
    <row r="150" spans="1:11" ht="14.4" customHeight="1" thickBot="1" x14ac:dyDescent="0.35">
      <c r="A150" s="602" t="s">
        <v>440</v>
      </c>
      <c r="B150" s="586">
        <v>133.28999197445501</v>
      </c>
      <c r="C150" s="586">
        <v>229.41353000000001</v>
      </c>
      <c r="D150" s="587">
        <v>96.123538025545002</v>
      </c>
      <c r="E150" s="588">
        <v>1.7211609559100001</v>
      </c>
      <c r="F150" s="586">
        <v>0</v>
      </c>
      <c r="G150" s="587">
        <v>0</v>
      </c>
      <c r="H150" s="589">
        <v>4.9406564584124654E-324</v>
      </c>
      <c r="I150" s="586">
        <v>76.059999999998993</v>
      </c>
      <c r="J150" s="587">
        <v>76.059999999998993</v>
      </c>
      <c r="K150" s="590" t="s">
        <v>298</v>
      </c>
    </row>
    <row r="151" spans="1:11" ht="14.4" customHeight="1" thickBot="1" x14ac:dyDescent="0.35">
      <c r="A151" s="603" t="s">
        <v>441</v>
      </c>
      <c r="B151" s="581">
        <v>109.289993419523</v>
      </c>
      <c r="C151" s="581">
        <v>141.61187000000001</v>
      </c>
      <c r="D151" s="582">
        <v>32.321876580477003</v>
      </c>
      <c r="E151" s="583">
        <v>1.2957441534130001</v>
      </c>
      <c r="F151" s="581">
        <v>0</v>
      </c>
      <c r="G151" s="582">
        <v>0</v>
      </c>
      <c r="H151" s="584">
        <v>4.9406564584124654E-324</v>
      </c>
      <c r="I151" s="581">
        <v>8.3000000000000007</v>
      </c>
      <c r="J151" s="582">
        <v>8.3000000000000007</v>
      </c>
      <c r="K151" s="591" t="s">
        <v>298</v>
      </c>
    </row>
    <row r="152" spans="1:11" ht="14.4" customHeight="1" thickBot="1" x14ac:dyDescent="0.35">
      <c r="A152" s="603" t="s">
        <v>442</v>
      </c>
      <c r="B152" s="581">
        <v>23.999998554931999</v>
      </c>
      <c r="C152" s="581">
        <v>87.801659999999998</v>
      </c>
      <c r="D152" s="582">
        <v>63.801661445066998</v>
      </c>
      <c r="E152" s="583">
        <v>3.6584027202759999</v>
      </c>
      <c r="F152" s="581">
        <v>0</v>
      </c>
      <c r="G152" s="582">
        <v>0</v>
      </c>
      <c r="H152" s="584">
        <v>4.9406564584124654E-324</v>
      </c>
      <c r="I152" s="581">
        <v>67.760000000000005</v>
      </c>
      <c r="J152" s="582">
        <v>67.760000000000005</v>
      </c>
      <c r="K152" s="591" t="s">
        <v>298</v>
      </c>
    </row>
    <row r="153" spans="1:11" ht="14.4" customHeight="1" thickBot="1" x14ac:dyDescent="0.35">
      <c r="A153" s="602" t="s">
        <v>443</v>
      </c>
      <c r="B153" s="586">
        <v>12.999959217257</v>
      </c>
      <c r="C153" s="586">
        <v>16.87</v>
      </c>
      <c r="D153" s="587">
        <v>3.870040782742</v>
      </c>
      <c r="E153" s="588">
        <v>1.2976963787389999</v>
      </c>
      <c r="F153" s="586">
        <v>0</v>
      </c>
      <c r="G153" s="587">
        <v>0</v>
      </c>
      <c r="H153" s="589">
        <v>12.8865</v>
      </c>
      <c r="I153" s="586">
        <v>18.281500000000001</v>
      </c>
      <c r="J153" s="587">
        <v>18.281500000000001</v>
      </c>
      <c r="K153" s="590" t="s">
        <v>298</v>
      </c>
    </row>
    <row r="154" spans="1:11" ht="14.4" customHeight="1" thickBot="1" x14ac:dyDescent="0.35">
      <c r="A154" s="603" t="s">
        <v>444</v>
      </c>
      <c r="B154" s="581">
        <v>12.999959217257</v>
      </c>
      <c r="C154" s="581">
        <v>4.3899999999999997</v>
      </c>
      <c r="D154" s="582">
        <v>-8.6099592172569999</v>
      </c>
      <c r="E154" s="583">
        <v>0.33769336708100001</v>
      </c>
      <c r="F154" s="581">
        <v>0</v>
      </c>
      <c r="G154" s="582">
        <v>0</v>
      </c>
      <c r="H154" s="584">
        <v>4.9406564584124654E-324</v>
      </c>
      <c r="I154" s="581">
        <v>3.9525251667299724E-323</v>
      </c>
      <c r="J154" s="582">
        <v>3.9525251667299724E-323</v>
      </c>
      <c r="K154" s="591" t="s">
        <v>298</v>
      </c>
    </row>
    <row r="155" spans="1:11" ht="14.4" customHeight="1" thickBot="1" x14ac:dyDescent="0.35">
      <c r="A155" s="603" t="s">
        <v>445</v>
      </c>
      <c r="B155" s="581">
        <v>4.9406564584124654E-324</v>
      </c>
      <c r="C155" s="581">
        <v>12.48</v>
      </c>
      <c r="D155" s="582">
        <v>12.48</v>
      </c>
      <c r="E155" s="593" t="s">
        <v>304</v>
      </c>
      <c r="F155" s="581">
        <v>0</v>
      </c>
      <c r="G155" s="582">
        <v>0</v>
      </c>
      <c r="H155" s="584">
        <v>12.8865</v>
      </c>
      <c r="I155" s="581">
        <v>18.281500000000001</v>
      </c>
      <c r="J155" s="582">
        <v>18.281500000000001</v>
      </c>
      <c r="K155" s="591" t="s">
        <v>298</v>
      </c>
    </row>
    <row r="156" spans="1:11" ht="14.4" customHeight="1" thickBot="1" x14ac:dyDescent="0.35">
      <c r="A156" s="602" t="s">
        <v>446</v>
      </c>
      <c r="B156" s="586">
        <v>4.9406564584124654E-324</v>
      </c>
      <c r="C156" s="586">
        <v>377.71100000000001</v>
      </c>
      <c r="D156" s="587">
        <v>377.71100000000001</v>
      </c>
      <c r="E156" s="594" t="s">
        <v>304</v>
      </c>
      <c r="F156" s="586">
        <v>0</v>
      </c>
      <c r="G156" s="587">
        <v>0</v>
      </c>
      <c r="H156" s="589">
        <v>14.176</v>
      </c>
      <c r="I156" s="586">
        <v>19.827000000000002</v>
      </c>
      <c r="J156" s="587">
        <v>19.827000000000002</v>
      </c>
      <c r="K156" s="590" t="s">
        <v>298</v>
      </c>
    </row>
    <row r="157" spans="1:11" ht="14.4" customHeight="1" thickBot="1" x14ac:dyDescent="0.35">
      <c r="A157" s="603" t="s">
        <v>447</v>
      </c>
      <c r="B157" s="581">
        <v>4.9406564584124654E-324</v>
      </c>
      <c r="C157" s="581">
        <v>377.71100000000001</v>
      </c>
      <c r="D157" s="582">
        <v>377.71100000000001</v>
      </c>
      <c r="E157" s="593" t="s">
        <v>304</v>
      </c>
      <c r="F157" s="581">
        <v>0</v>
      </c>
      <c r="G157" s="582">
        <v>0</v>
      </c>
      <c r="H157" s="584">
        <v>14.176</v>
      </c>
      <c r="I157" s="581">
        <v>19.827000000000002</v>
      </c>
      <c r="J157" s="582">
        <v>19.827000000000002</v>
      </c>
      <c r="K157" s="591" t="s">
        <v>298</v>
      </c>
    </row>
    <row r="158" spans="1:11" ht="14.4" customHeight="1" thickBot="1" x14ac:dyDescent="0.35">
      <c r="A158" s="602" t="s">
        <v>448</v>
      </c>
      <c r="B158" s="586">
        <v>4.9406564584124654E-324</v>
      </c>
      <c r="C158" s="586">
        <v>87.584999999999994</v>
      </c>
      <c r="D158" s="587">
        <v>87.584999999999994</v>
      </c>
      <c r="E158" s="594" t="s">
        <v>304</v>
      </c>
      <c r="F158" s="586">
        <v>0</v>
      </c>
      <c r="G158" s="587">
        <v>0</v>
      </c>
      <c r="H158" s="589">
        <v>4.9406564584124654E-324</v>
      </c>
      <c r="I158" s="586">
        <v>5.5899999999989998</v>
      </c>
      <c r="J158" s="587">
        <v>5.5899999999989998</v>
      </c>
      <c r="K158" s="590" t="s">
        <v>298</v>
      </c>
    </row>
    <row r="159" spans="1:11" ht="14.4" customHeight="1" thickBot="1" x14ac:dyDescent="0.35">
      <c r="A159" s="603" t="s">
        <v>449</v>
      </c>
      <c r="B159" s="581">
        <v>4.9406564584124654E-324</v>
      </c>
      <c r="C159" s="581">
        <v>72.905000000000001</v>
      </c>
      <c r="D159" s="582">
        <v>72.905000000000001</v>
      </c>
      <c r="E159" s="593" t="s">
        <v>304</v>
      </c>
      <c r="F159" s="581">
        <v>0</v>
      </c>
      <c r="G159" s="582">
        <v>0</v>
      </c>
      <c r="H159" s="584">
        <v>4.9406564584124654E-324</v>
      </c>
      <c r="I159" s="581">
        <v>5.5899999999989998</v>
      </c>
      <c r="J159" s="582">
        <v>5.5899999999989998</v>
      </c>
      <c r="K159" s="591" t="s">
        <v>298</v>
      </c>
    </row>
    <row r="160" spans="1:11" ht="14.4" customHeight="1" thickBot="1" x14ac:dyDescent="0.35">
      <c r="A160" s="603" t="s">
        <v>450</v>
      </c>
      <c r="B160" s="581">
        <v>4.9406564584124654E-324</v>
      </c>
      <c r="C160" s="581">
        <v>6.69</v>
      </c>
      <c r="D160" s="582">
        <v>6.69</v>
      </c>
      <c r="E160" s="593" t="s">
        <v>304</v>
      </c>
      <c r="F160" s="581">
        <v>0</v>
      </c>
      <c r="G160" s="582">
        <v>0</v>
      </c>
      <c r="H160" s="584">
        <v>4.9406564584124654E-324</v>
      </c>
      <c r="I160" s="581">
        <v>3.9525251667299724E-323</v>
      </c>
      <c r="J160" s="582">
        <v>3.9525251667299724E-323</v>
      </c>
      <c r="K160" s="591" t="s">
        <v>298</v>
      </c>
    </row>
    <row r="161" spans="1:11" ht="14.4" customHeight="1" thickBot="1" x14ac:dyDescent="0.35">
      <c r="A161" s="603" t="s">
        <v>451</v>
      </c>
      <c r="B161" s="581">
        <v>4.9406564584124654E-324</v>
      </c>
      <c r="C161" s="581">
        <v>7.99</v>
      </c>
      <c r="D161" s="582">
        <v>7.99</v>
      </c>
      <c r="E161" s="593" t="s">
        <v>304</v>
      </c>
      <c r="F161" s="581">
        <v>0</v>
      </c>
      <c r="G161" s="582">
        <v>0</v>
      </c>
      <c r="H161" s="584">
        <v>4.9406564584124654E-324</v>
      </c>
      <c r="I161" s="581">
        <v>3.9525251667299724E-323</v>
      </c>
      <c r="J161" s="582">
        <v>3.9525251667299724E-323</v>
      </c>
      <c r="K161" s="591" t="s">
        <v>298</v>
      </c>
    </row>
    <row r="162" spans="1:11" ht="14.4" customHeight="1" thickBot="1" x14ac:dyDescent="0.35">
      <c r="A162" s="599" t="s">
        <v>452</v>
      </c>
      <c r="B162" s="581">
        <v>116070.29983360499</v>
      </c>
      <c r="C162" s="581">
        <v>110457.660432476</v>
      </c>
      <c r="D162" s="582">
        <v>-5612.6394011286602</v>
      </c>
      <c r="E162" s="583">
        <v>0.95164448261800005</v>
      </c>
      <c r="F162" s="581">
        <v>108431.27261369899</v>
      </c>
      <c r="G162" s="582">
        <v>72287.515075799296</v>
      </c>
      <c r="H162" s="584">
        <v>9569.0999199999897</v>
      </c>
      <c r="I162" s="581">
        <v>71441.319390000004</v>
      </c>
      <c r="J162" s="582">
        <v>-846.19568579933502</v>
      </c>
      <c r="K162" s="585">
        <v>0.65886268479400001</v>
      </c>
    </row>
    <row r="163" spans="1:11" ht="14.4" customHeight="1" thickBot="1" x14ac:dyDescent="0.35">
      <c r="A163" s="600" t="s">
        <v>453</v>
      </c>
      <c r="B163" s="581">
        <v>114700.00183399201</v>
      </c>
      <c r="C163" s="581">
        <v>109161.393824617</v>
      </c>
      <c r="D163" s="582">
        <v>-5538.6080093747596</v>
      </c>
      <c r="E163" s="583">
        <v>0.95171222388099996</v>
      </c>
      <c r="F163" s="581">
        <v>106387.238851894</v>
      </c>
      <c r="G163" s="582">
        <v>70924.825901262899</v>
      </c>
      <c r="H163" s="584">
        <v>9510.6776100000006</v>
      </c>
      <c r="I163" s="581">
        <v>70940.303880000007</v>
      </c>
      <c r="J163" s="582">
        <v>15.477978737108</v>
      </c>
      <c r="K163" s="585">
        <v>0.66681215384000003</v>
      </c>
    </row>
    <row r="164" spans="1:11" ht="14.4" customHeight="1" thickBot="1" x14ac:dyDescent="0.35">
      <c r="A164" s="601" t="s">
        <v>454</v>
      </c>
      <c r="B164" s="581">
        <v>114700.00183399201</v>
      </c>
      <c r="C164" s="581">
        <v>109161.393824617</v>
      </c>
      <c r="D164" s="582">
        <v>-5538.6080093747596</v>
      </c>
      <c r="E164" s="583">
        <v>0.95171222388099996</v>
      </c>
      <c r="F164" s="581">
        <v>106387.238851894</v>
      </c>
      <c r="G164" s="582">
        <v>70924.825901262899</v>
      </c>
      <c r="H164" s="584">
        <v>9510.6776100000006</v>
      </c>
      <c r="I164" s="581">
        <v>70940.303880000007</v>
      </c>
      <c r="J164" s="582">
        <v>15.477978737108</v>
      </c>
      <c r="K164" s="585">
        <v>0.66681215384000003</v>
      </c>
    </row>
    <row r="165" spans="1:11" ht="14.4" customHeight="1" thickBot="1" x14ac:dyDescent="0.35">
      <c r="A165" s="602" t="s">
        <v>455</v>
      </c>
      <c r="B165" s="586">
        <v>2.9953301740259999</v>
      </c>
      <c r="C165" s="586">
        <v>2.8221898063570001</v>
      </c>
      <c r="D165" s="587">
        <v>-0.17314036766900001</v>
      </c>
      <c r="E165" s="588">
        <v>0.94219656678499997</v>
      </c>
      <c r="F165" s="586">
        <v>2.8354115951750001</v>
      </c>
      <c r="G165" s="587">
        <v>1.890274396783</v>
      </c>
      <c r="H165" s="589">
        <v>8.9260000000000006E-2</v>
      </c>
      <c r="I165" s="586">
        <v>11.877459999999999</v>
      </c>
      <c r="J165" s="587">
        <v>9.987185603216</v>
      </c>
      <c r="K165" s="592">
        <v>4.1889720773550003</v>
      </c>
    </row>
    <row r="166" spans="1:11" ht="14.4" customHeight="1" thickBot="1" x14ac:dyDescent="0.35">
      <c r="A166" s="603" t="s">
        <v>456</v>
      </c>
      <c r="B166" s="581">
        <v>1.0674600620179999</v>
      </c>
      <c r="C166" s="581">
        <v>1.5946698692350001</v>
      </c>
      <c r="D166" s="582">
        <v>0.52720980721599997</v>
      </c>
      <c r="E166" s="583">
        <v>1.493891833498</v>
      </c>
      <c r="F166" s="581">
        <v>1.631166493509</v>
      </c>
      <c r="G166" s="582">
        <v>1.0874443290060001</v>
      </c>
      <c r="H166" s="584">
        <v>8.9260000000000006E-2</v>
      </c>
      <c r="I166" s="581">
        <v>0.53525999999999996</v>
      </c>
      <c r="J166" s="582">
        <v>-0.55218432900600001</v>
      </c>
      <c r="K166" s="585">
        <v>0.32814553396500001</v>
      </c>
    </row>
    <row r="167" spans="1:11" ht="14.4" customHeight="1" thickBot="1" x14ac:dyDescent="0.35">
      <c r="A167" s="603" t="s">
        <v>457</v>
      </c>
      <c r="B167" s="581">
        <v>0.512950029802</v>
      </c>
      <c r="C167" s="581">
        <v>0.91565993712100002</v>
      </c>
      <c r="D167" s="582">
        <v>0.40270990731900003</v>
      </c>
      <c r="E167" s="583">
        <v>1.785086039424</v>
      </c>
      <c r="F167" s="581">
        <v>0.88472803032199998</v>
      </c>
      <c r="G167" s="582">
        <v>0.58981868688100003</v>
      </c>
      <c r="H167" s="584">
        <v>4.9406564584124654E-324</v>
      </c>
      <c r="I167" s="581">
        <v>0.82620000000000005</v>
      </c>
      <c r="J167" s="582">
        <v>0.23638131311800001</v>
      </c>
      <c r="K167" s="585">
        <v>0.933846302686</v>
      </c>
    </row>
    <row r="168" spans="1:11" ht="14.4" customHeight="1" thickBot="1" x14ac:dyDescent="0.35">
      <c r="A168" s="603" t="s">
        <v>458</v>
      </c>
      <c r="B168" s="581">
        <v>0.42350002460500002</v>
      </c>
      <c r="C168" s="581">
        <v>4.9406564584124654E-324</v>
      </c>
      <c r="D168" s="582">
        <v>-0.42350002460500002</v>
      </c>
      <c r="E168" s="583">
        <v>9.8813129168249309E-324</v>
      </c>
      <c r="F168" s="581">
        <v>4.9406564584124654E-324</v>
      </c>
      <c r="G168" s="582">
        <v>0</v>
      </c>
      <c r="H168" s="584">
        <v>4.9406564584124654E-324</v>
      </c>
      <c r="I168" s="581">
        <v>10.0518</v>
      </c>
      <c r="J168" s="582">
        <v>10.0518</v>
      </c>
      <c r="K168" s="591" t="s">
        <v>304</v>
      </c>
    </row>
    <row r="169" spans="1:11" ht="14.4" customHeight="1" thickBot="1" x14ac:dyDescent="0.35">
      <c r="A169" s="603" t="s">
        <v>459</v>
      </c>
      <c r="B169" s="581">
        <v>0.99142005759999996</v>
      </c>
      <c r="C169" s="581">
        <v>0.31186000000000003</v>
      </c>
      <c r="D169" s="582">
        <v>-0.67956005760000004</v>
      </c>
      <c r="E169" s="583">
        <v>0.31455889721899999</v>
      </c>
      <c r="F169" s="581">
        <v>0.319517071343</v>
      </c>
      <c r="G169" s="582">
        <v>0.21301138089499999</v>
      </c>
      <c r="H169" s="584">
        <v>4.9406564584124654E-324</v>
      </c>
      <c r="I169" s="581">
        <v>0.4642</v>
      </c>
      <c r="J169" s="582">
        <v>0.25118861910399998</v>
      </c>
      <c r="K169" s="585">
        <v>1.4528175225460001</v>
      </c>
    </row>
    <row r="170" spans="1:11" ht="14.4" customHeight="1" thickBot="1" x14ac:dyDescent="0.35">
      <c r="A170" s="602" t="s">
        <v>460</v>
      </c>
      <c r="B170" s="586">
        <v>329.99989917276798</v>
      </c>
      <c r="C170" s="586">
        <v>315.53860627735901</v>
      </c>
      <c r="D170" s="587">
        <v>-14.461292895409001</v>
      </c>
      <c r="E170" s="588">
        <v>0.95617788692700001</v>
      </c>
      <c r="F170" s="586">
        <v>635.00498152033197</v>
      </c>
      <c r="G170" s="587">
        <v>423.336654346888</v>
      </c>
      <c r="H170" s="589">
        <v>4.9406564584124654E-324</v>
      </c>
      <c r="I170" s="586">
        <v>226.50277</v>
      </c>
      <c r="J170" s="587">
        <v>-196.833884346888</v>
      </c>
      <c r="K170" s="592">
        <v>0.35669447735299997</v>
      </c>
    </row>
    <row r="171" spans="1:11" ht="14.4" customHeight="1" thickBot="1" x14ac:dyDescent="0.35">
      <c r="A171" s="603" t="s">
        <v>461</v>
      </c>
      <c r="B171" s="581">
        <v>329.99989917276798</v>
      </c>
      <c r="C171" s="581">
        <v>314.97430632903303</v>
      </c>
      <c r="D171" s="582">
        <v>-15.025592843736</v>
      </c>
      <c r="E171" s="583">
        <v>0.95446788656100001</v>
      </c>
      <c r="F171" s="581">
        <v>364.00506725393001</v>
      </c>
      <c r="G171" s="582">
        <v>242.670044835954</v>
      </c>
      <c r="H171" s="584">
        <v>4.9406564584124654E-324</v>
      </c>
      <c r="I171" s="581">
        <v>226.50277</v>
      </c>
      <c r="J171" s="582">
        <v>-16.167274835952998</v>
      </c>
      <c r="K171" s="585">
        <v>0.62225169475999997</v>
      </c>
    </row>
    <row r="172" spans="1:11" ht="14.4" customHeight="1" thickBot="1" x14ac:dyDescent="0.35">
      <c r="A172" s="603" t="s">
        <v>462</v>
      </c>
      <c r="B172" s="581">
        <v>4.9406564584124654E-324</v>
      </c>
      <c r="C172" s="581">
        <v>0.56429994832599994</v>
      </c>
      <c r="D172" s="582">
        <v>0.56429994832599994</v>
      </c>
      <c r="E172" s="593" t="s">
        <v>304</v>
      </c>
      <c r="F172" s="581">
        <v>270.99991426640202</v>
      </c>
      <c r="G172" s="582">
        <v>180.66660951093499</v>
      </c>
      <c r="H172" s="584">
        <v>4.9406564584124654E-324</v>
      </c>
      <c r="I172" s="581">
        <v>3.9525251667299724E-323</v>
      </c>
      <c r="J172" s="582">
        <v>-180.66660951093499</v>
      </c>
      <c r="K172" s="585">
        <v>0</v>
      </c>
    </row>
    <row r="173" spans="1:11" ht="14.4" customHeight="1" thickBot="1" x14ac:dyDescent="0.35">
      <c r="A173" s="602" t="s">
        <v>463</v>
      </c>
      <c r="B173" s="586">
        <v>0.99996005809599997</v>
      </c>
      <c r="C173" s="586">
        <v>-667.95378880651504</v>
      </c>
      <c r="D173" s="587">
        <v>-668.95374886461195</v>
      </c>
      <c r="E173" s="588">
        <v>-667.980469217625</v>
      </c>
      <c r="F173" s="586">
        <v>0.39881033669499999</v>
      </c>
      <c r="G173" s="587">
        <v>0.265873557797</v>
      </c>
      <c r="H173" s="589">
        <v>4.9406564584124654E-324</v>
      </c>
      <c r="I173" s="586">
        <v>-0.30780000000000002</v>
      </c>
      <c r="J173" s="587">
        <v>-0.57367355779700002</v>
      </c>
      <c r="K173" s="592">
        <v>-0.77179544178799997</v>
      </c>
    </row>
    <row r="174" spans="1:11" ht="14.4" customHeight="1" thickBot="1" x14ac:dyDescent="0.35">
      <c r="A174" s="603" t="s">
        <v>464</v>
      </c>
      <c r="B174" s="581">
        <v>4.9406564584124654E-324</v>
      </c>
      <c r="C174" s="581">
        <v>-668.26158880651496</v>
      </c>
      <c r="D174" s="582">
        <v>-668.26158880651496</v>
      </c>
      <c r="E174" s="593" t="s">
        <v>304</v>
      </c>
      <c r="F174" s="581">
        <v>0</v>
      </c>
      <c r="G174" s="582">
        <v>0</v>
      </c>
      <c r="H174" s="584">
        <v>4.9406564584124654E-324</v>
      </c>
      <c r="I174" s="581">
        <v>3.9525251667299724E-323</v>
      </c>
      <c r="J174" s="582">
        <v>3.9525251667299724E-323</v>
      </c>
      <c r="K174" s="591" t="s">
        <v>298</v>
      </c>
    </row>
    <row r="175" spans="1:11" ht="14.4" customHeight="1" thickBot="1" x14ac:dyDescent="0.35">
      <c r="A175" s="603" t="s">
        <v>465</v>
      </c>
      <c r="B175" s="581">
        <v>0.99996005809599997</v>
      </c>
      <c r="C175" s="581">
        <v>0.30780000000000002</v>
      </c>
      <c r="D175" s="582">
        <v>-0.69216005809600001</v>
      </c>
      <c r="E175" s="583">
        <v>0.30781229460800003</v>
      </c>
      <c r="F175" s="581">
        <v>0.39881033669499999</v>
      </c>
      <c r="G175" s="582">
        <v>0.265873557797</v>
      </c>
      <c r="H175" s="584">
        <v>4.9406564584124654E-324</v>
      </c>
      <c r="I175" s="581">
        <v>-0.30780000000000002</v>
      </c>
      <c r="J175" s="582">
        <v>-0.57367355779700002</v>
      </c>
      <c r="K175" s="585">
        <v>-0.77179544178799997</v>
      </c>
    </row>
    <row r="176" spans="1:11" ht="14.4" customHeight="1" thickBot="1" x14ac:dyDescent="0.35">
      <c r="A176" s="602" t="s">
        <v>466</v>
      </c>
      <c r="B176" s="586">
        <v>114366.006644587</v>
      </c>
      <c r="C176" s="586">
        <v>109396.052777202</v>
      </c>
      <c r="D176" s="587">
        <v>-4969.9538673844499</v>
      </c>
      <c r="E176" s="588">
        <v>0.95654343442400003</v>
      </c>
      <c r="F176" s="586">
        <v>105748.999648442</v>
      </c>
      <c r="G176" s="587">
        <v>70499.333098961404</v>
      </c>
      <c r="H176" s="589">
        <v>9510.5883499999909</v>
      </c>
      <c r="I176" s="586">
        <v>67744.103480000005</v>
      </c>
      <c r="J176" s="587">
        <v>-2755.2296189614299</v>
      </c>
      <c r="K176" s="592">
        <v>0.64061223940800005</v>
      </c>
    </row>
    <row r="177" spans="1:11" ht="14.4" customHeight="1" thickBot="1" x14ac:dyDescent="0.35">
      <c r="A177" s="603" t="s">
        <v>467</v>
      </c>
      <c r="B177" s="581">
        <v>47135.002658511403</v>
      </c>
      <c r="C177" s="581">
        <v>52304.050822944198</v>
      </c>
      <c r="D177" s="582">
        <v>5169.0481644327701</v>
      </c>
      <c r="E177" s="583">
        <v>1.1096647474879999</v>
      </c>
      <c r="F177" s="581">
        <v>51891.999843558398</v>
      </c>
      <c r="G177" s="582">
        <v>34594.666562372302</v>
      </c>
      <c r="H177" s="584">
        <v>4139.1117199999999</v>
      </c>
      <c r="I177" s="581">
        <v>33116.520909999999</v>
      </c>
      <c r="J177" s="582">
        <v>-1478.1456523723</v>
      </c>
      <c r="K177" s="585">
        <v>0.63818162741499995</v>
      </c>
    </row>
    <row r="178" spans="1:11" ht="14.4" customHeight="1" thickBot="1" x14ac:dyDescent="0.35">
      <c r="A178" s="603" t="s">
        <v>468</v>
      </c>
      <c r="B178" s="581">
        <v>53874.003250042799</v>
      </c>
      <c r="C178" s="581">
        <v>57092.001954258099</v>
      </c>
      <c r="D178" s="582">
        <v>3217.9987042153498</v>
      </c>
      <c r="E178" s="583">
        <v>1.059731939527</v>
      </c>
      <c r="F178" s="581">
        <v>53856.999804883701</v>
      </c>
      <c r="G178" s="582">
        <v>35904.666536589102</v>
      </c>
      <c r="H178" s="584">
        <v>5371.4766300000001</v>
      </c>
      <c r="I178" s="581">
        <v>34627.582569999999</v>
      </c>
      <c r="J178" s="582">
        <v>-1277.0839665891299</v>
      </c>
      <c r="K178" s="585">
        <v>0.64295416928899995</v>
      </c>
    </row>
    <row r="179" spans="1:11" ht="14.4" customHeight="1" thickBot="1" x14ac:dyDescent="0.35">
      <c r="A179" s="602" t="s">
        <v>469</v>
      </c>
      <c r="B179" s="586">
        <v>4.9406564584124654E-324</v>
      </c>
      <c r="C179" s="586">
        <v>114.93404013740999</v>
      </c>
      <c r="D179" s="587">
        <v>114.93404013740999</v>
      </c>
      <c r="E179" s="594" t="s">
        <v>304</v>
      </c>
      <c r="F179" s="586">
        <v>0</v>
      </c>
      <c r="G179" s="587">
        <v>0</v>
      </c>
      <c r="H179" s="589">
        <v>4.9406564584124654E-324</v>
      </c>
      <c r="I179" s="586">
        <v>2958.12797</v>
      </c>
      <c r="J179" s="587">
        <v>2958.12797</v>
      </c>
      <c r="K179" s="590" t="s">
        <v>298</v>
      </c>
    </row>
    <row r="180" spans="1:11" ht="14.4" customHeight="1" thickBot="1" x14ac:dyDescent="0.35">
      <c r="A180" s="603" t="s">
        <v>470</v>
      </c>
      <c r="B180" s="581">
        <v>4.9406564584124654E-324</v>
      </c>
      <c r="C180" s="581">
        <v>4.9406564584124654E-324</v>
      </c>
      <c r="D180" s="582">
        <v>0</v>
      </c>
      <c r="E180" s="583">
        <v>1</v>
      </c>
      <c r="F180" s="581">
        <v>4.9406564584124654E-324</v>
      </c>
      <c r="G180" s="582">
        <v>0</v>
      </c>
      <c r="H180" s="584">
        <v>4.9406564584124654E-324</v>
      </c>
      <c r="I180" s="581">
        <v>2238.5520799999999</v>
      </c>
      <c r="J180" s="582">
        <v>2238.5520799999999</v>
      </c>
      <c r="K180" s="591" t="s">
        <v>304</v>
      </c>
    </row>
    <row r="181" spans="1:11" ht="14.4" customHeight="1" thickBot="1" x14ac:dyDescent="0.35">
      <c r="A181" s="603" t="s">
        <v>471</v>
      </c>
      <c r="B181" s="581">
        <v>4.9406564584124654E-324</v>
      </c>
      <c r="C181" s="581">
        <v>114.93404013740999</v>
      </c>
      <c r="D181" s="582">
        <v>114.93404013740999</v>
      </c>
      <c r="E181" s="593" t="s">
        <v>304</v>
      </c>
      <c r="F181" s="581">
        <v>0</v>
      </c>
      <c r="G181" s="582">
        <v>0</v>
      </c>
      <c r="H181" s="584">
        <v>4.9406564584124654E-324</v>
      </c>
      <c r="I181" s="581">
        <v>719.57588999999996</v>
      </c>
      <c r="J181" s="582">
        <v>719.57588999999996</v>
      </c>
      <c r="K181" s="591" t="s">
        <v>298</v>
      </c>
    </row>
    <row r="182" spans="1:11" ht="14.4" customHeight="1" thickBot="1" x14ac:dyDescent="0.35">
      <c r="A182" s="600" t="s">
        <v>472</v>
      </c>
      <c r="B182" s="581">
        <v>1370.2979996133799</v>
      </c>
      <c r="C182" s="581">
        <v>1296.26660785945</v>
      </c>
      <c r="D182" s="582">
        <v>-74.031391753931004</v>
      </c>
      <c r="E182" s="583">
        <v>0.94597423934400005</v>
      </c>
      <c r="F182" s="581">
        <v>2044.0337618046799</v>
      </c>
      <c r="G182" s="582">
        <v>1362.6891745364501</v>
      </c>
      <c r="H182" s="584">
        <v>58.422310000000003</v>
      </c>
      <c r="I182" s="581">
        <v>501.01551000000001</v>
      </c>
      <c r="J182" s="582">
        <v>-861.67366453645297</v>
      </c>
      <c r="K182" s="585">
        <v>0.24511117152799999</v>
      </c>
    </row>
    <row r="183" spans="1:11" ht="14.4" customHeight="1" thickBot="1" x14ac:dyDescent="0.35">
      <c r="A183" s="601" t="s">
        <v>473</v>
      </c>
      <c r="B183" s="581">
        <v>1332.00007738829</v>
      </c>
      <c r="C183" s="581">
        <v>1176.5435184248199</v>
      </c>
      <c r="D183" s="582">
        <v>-155.45655896347401</v>
      </c>
      <c r="E183" s="583">
        <v>0.883290878429</v>
      </c>
      <c r="F183" s="581">
        <v>1928.8258500945001</v>
      </c>
      <c r="G183" s="582">
        <v>1285.8839000630001</v>
      </c>
      <c r="H183" s="584">
        <v>58.412309999999998</v>
      </c>
      <c r="I183" s="581">
        <v>472.25736999999998</v>
      </c>
      <c r="J183" s="582">
        <v>-813.62653006299695</v>
      </c>
      <c r="K183" s="585">
        <v>0.244841891753</v>
      </c>
    </row>
    <row r="184" spans="1:11" ht="14.4" customHeight="1" thickBot="1" x14ac:dyDescent="0.35">
      <c r="A184" s="602" t="s">
        <v>474</v>
      </c>
      <c r="B184" s="586">
        <v>4.9406564584124654E-324</v>
      </c>
      <c r="C184" s="586">
        <v>27.408197490199001</v>
      </c>
      <c r="D184" s="587">
        <v>27.408197490199001</v>
      </c>
      <c r="E184" s="594" t="s">
        <v>304</v>
      </c>
      <c r="F184" s="586">
        <v>0</v>
      </c>
      <c r="G184" s="587">
        <v>0</v>
      </c>
      <c r="H184" s="589">
        <v>4.9406564584124654E-324</v>
      </c>
      <c r="I184" s="586">
        <v>3.9525251667299724E-323</v>
      </c>
      <c r="J184" s="587">
        <v>3.9525251667299724E-323</v>
      </c>
      <c r="K184" s="590" t="s">
        <v>298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27.408197490199001</v>
      </c>
      <c r="D185" s="582">
        <v>27.408197490199001</v>
      </c>
      <c r="E185" s="593" t="s">
        <v>304</v>
      </c>
      <c r="F185" s="581">
        <v>0</v>
      </c>
      <c r="G185" s="582">
        <v>0</v>
      </c>
      <c r="H185" s="584">
        <v>4.9406564584124654E-324</v>
      </c>
      <c r="I185" s="581">
        <v>3.9525251667299724E-323</v>
      </c>
      <c r="J185" s="582">
        <v>3.9525251667299724E-323</v>
      </c>
      <c r="K185" s="591" t="s">
        <v>298</v>
      </c>
    </row>
    <row r="186" spans="1:11" ht="14.4" customHeight="1" thickBot="1" x14ac:dyDescent="0.35">
      <c r="A186" s="602" t="s">
        <v>476</v>
      </c>
      <c r="B186" s="586">
        <v>1332.00007738829</v>
      </c>
      <c r="C186" s="586">
        <v>1149.13532093462</v>
      </c>
      <c r="D186" s="587">
        <v>-182.86475645367301</v>
      </c>
      <c r="E186" s="588">
        <v>0.86271415478199998</v>
      </c>
      <c r="F186" s="586">
        <v>1928.8258500945001</v>
      </c>
      <c r="G186" s="587">
        <v>1285.8839000630001</v>
      </c>
      <c r="H186" s="589">
        <v>58.412309999999998</v>
      </c>
      <c r="I186" s="586">
        <v>472.25736999999998</v>
      </c>
      <c r="J186" s="587">
        <v>-813.62653006299695</v>
      </c>
      <c r="K186" s="592">
        <v>0.244841891753</v>
      </c>
    </row>
    <row r="187" spans="1:11" ht="14.4" customHeight="1" thickBot="1" x14ac:dyDescent="0.35">
      <c r="A187" s="603" t="s">
        <v>477</v>
      </c>
      <c r="B187" s="581">
        <v>1332.00007738829</v>
      </c>
      <c r="C187" s="581">
        <v>-949.83192097162805</v>
      </c>
      <c r="D187" s="582">
        <v>-2281.8319983599199</v>
      </c>
      <c r="E187" s="583">
        <v>-0.71308698632599998</v>
      </c>
      <c r="F187" s="581">
        <v>1928.8258500945001</v>
      </c>
      <c r="G187" s="582">
        <v>1285.8839000630001</v>
      </c>
      <c r="H187" s="584">
        <v>4.9406564584124654E-324</v>
      </c>
      <c r="I187" s="581">
        <v>3.9525251667299724E-323</v>
      </c>
      <c r="J187" s="582">
        <v>-1285.8839000630001</v>
      </c>
      <c r="K187" s="585">
        <v>0</v>
      </c>
    </row>
    <row r="188" spans="1:11" ht="14.4" customHeight="1" thickBot="1" x14ac:dyDescent="0.35">
      <c r="A188" s="603" t="s">
        <v>478</v>
      </c>
      <c r="B188" s="581">
        <v>4.9406564584124654E-324</v>
      </c>
      <c r="C188" s="581">
        <v>645.08436092887996</v>
      </c>
      <c r="D188" s="582">
        <v>645.08436092887996</v>
      </c>
      <c r="E188" s="593" t="s">
        <v>304</v>
      </c>
      <c r="F188" s="581">
        <v>0</v>
      </c>
      <c r="G188" s="582">
        <v>0</v>
      </c>
      <c r="H188" s="584">
        <v>4.9406564584124654E-324</v>
      </c>
      <c r="I188" s="581">
        <v>3.9525251667299724E-323</v>
      </c>
      <c r="J188" s="582">
        <v>3.9525251667299724E-323</v>
      </c>
      <c r="K188" s="591" t="s">
        <v>298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448.69569905444303</v>
      </c>
      <c r="D189" s="582">
        <v>448.69569905444303</v>
      </c>
      <c r="E189" s="593" t="s">
        <v>304</v>
      </c>
      <c r="F189" s="581">
        <v>0</v>
      </c>
      <c r="G189" s="582">
        <v>0</v>
      </c>
      <c r="H189" s="584">
        <v>57.497549999999997</v>
      </c>
      <c r="I189" s="581">
        <v>228.86649</v>
      </c>
      <c r="J189" s="582">
        <v>228.86649</v>
      </c>
      <c r="K189" s="591" t="s">
        <v>298</v>
      </c>
    </row>
    <row r="190" spans="1:11" ht="14.4" customHeight="1" thickBot="1" x14ac:dyDescent="0.35">
      <c r="A190" s="603" t="s">
        <v>480</v>
      </c>
      <c r="B190" s="581">
        <v>4.9406564584124654E-324</v>
      </c>
      <c r="C190" s="581">
        <v>4.9406564584124654E-324</v>
      </c>
      <c r="D190" s="582">
        <v>0</v>
      </c>
      <c r="E190" s="583">
        <v>1</v>
      </c>
      <c r="F190" s="581">
        <v>4.9406564584124654E-324</v>
      </c>
      <c r="G190" s="582">
        <v>0</v>
      </c>
      <c r="H190" s="584">
        <v>4.9406564584124654E-324</v>
      </c>
      <c r="I190" s="581">
        <v>6.4550000000000001</v>
      </c>
      <c r="J190" s="582">
        <v>6.4550000000000001</v>
      </c>
      <c r="K190" s="591" t="s">
        <v>304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233.74947878804701</v>
      </c>
      <c r="D191" s="582">
        <v>233.74947878804701</v>
      </c>
      <c r="E191" s="593" t="s">
        <v>304</v>
      </c>
      <c r="F191" s="581">
        <v>0</v>
      </c>
      <c r="G191" s="582">
        <v>0</v>
      </c>
      <c r="H191" s="584">
        <v>4.9406564584124654E-324</v>
      </c>
      <c r="I191" s="581">
        <v>15.12086</v>
      </c>
      <c r="J191" s="582">
        <v>15.12086</v>
      </c>
      <c r="K191" s="591" t="s">
        <v>298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614.76723697329601</v>
      </c>
      <c r="D192" s="582">
        <v>614.76723697329601</v>
      </c>
      <c r="E192" s="593" t="s">
        <v>304</v>
      </c>
      <c r="F192" s="581">
        <v>0</v>
      </c>
      <c r="G192" s="582">
        <v>0</v>
      </c>
      <c r="H192" s="584">
        <v>0.91475999999900004</v>
      </c>
      <c r="I192" s="581">
        <v>141.03187</v>
      </c>
      <c r="J192" s="582">
        <v>141.03187</v>
      </c>
      <c r="K192" s="591" t="s">
        <v>298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156.670466161582</v>
      </c>
      <c r="D193" s="582">
        <v>156.670466161582</v>
      </c>
      <c r="E193" s="593" t="s">
        <v>304</v>
      </c>
      <c r="F193" s="581">
        <v>0</v>
      </c>
      <c r="G193" s="582">
        <v>0</v>
      </c>
      <c r="H193" s="584">
        <v>4.9406564584124654E-324</v>
      </c>
      <c r="I193" s="581">
        <v>80.783150000000006</v>
      </c>
      <c r="J193" s="582">
        <v>80.783150000000006</v>
      </c>
      <c r="K193" s="591" t="s">
        <v>298</v>
      </c>
    </row>
    <row r="194" spans="1:11" ht="14.4" customHeight="1" thickBot="1" x14ac:dyDescent="0.35">
      <c r="A194" s="605" t="s">
        <v>484</v>
      </c>
      <c r="B194" s="586">
        <v>38.297922225082999</v>
      </c>
      <c r="C194" s="586">
        <v>119.723089434625</v>
      </c>
      <c r="D194" s="587">
        <v>81.425167209541996</v>
      </c>
      <c r="E194" s="588">
        <v>3.1260988189119998</v>
      </c>
      <c r="F194" s="586">
        <v>115.207911710183</v>
      </c>
      <c r="G194" s="587">
        <v>76.805274473455</v>
      </c>
      <c r="H194" s="589">
        <v>9.9999999989999998E-3</v>
      </c>
      <c r="I194" s="586">
        <v>28.758140000000001</v>
      </c>
      <c r="J194" s="587">
        <v>-48.047134473455003</v>
      </c>
      <c r="K194" s="592">
        <v>0.249619488567</v>
      </c>
    </row>
    <row r="195" spans="1:11" ht="14.4" customHeight="1" thickBot="1" x14ac:dyDescent="0.35">
      <c r="A195" s="602" t="s">
        <v>485</v>
      </c>
      <c r="B195" s="586">
        <v>4.9406564584124654E-324</v>
      </c>
      <c r="C195" s="586">
        <v>0.49948995422100001</v>
      </c>
      <c r="D195" s="587">
        <v>0.49948995422100001</v>
      </c>
      <c r="E195" s="594" t="s">
        <v>304</v>
      </c>
      <c r="F195" s="586">
        <v>0</v>
      </c>
      <c r="G195" s="587">
        <v>0</v>
      </c>
      <c r="H195" s="589">
        <v>4.9406564584124654E-324</v>
      </c>
      <c r="I195" s="586">
        <v>-6.6E-4</v>
      </c>
      <c r="J195" s="587">
        <v>-6.6E-4</v>
      </c>
      <c r="K195" s="590" t="s">
        <v>298</v>
      </c>
    </row>
    <row r="196" spans="1:11" ht="14.4" customHeight="1" thickBot="1" x14ac:dyDescent="0.35">
      <c r="A196" s="603" t="s">
        <v>486</v>
      </c>
      <c r="B196" s="581">
        <v>4.9406564584124654E-324</v>
      </c>
      <c r="C196" s="581">
        <v>-5.0999999199999996E-4</v>
      </c>
      <c r="D196" s="582">
        <v>-5.0999999199999996E-4</v>
      </c>
      <c r="E196" s="593" t="s">
        <v>304</v>
      </c>
      <c r="F196" s="581">
        <v>0</v>
      </c>
      <c r="G196" s="582">
        <v>0</v>
      </c>
      <c r="H196" s="584">
        <v>4.9406564584124654E-324</v>
      </c>
      <c r="I196" s="581">
        <v>-6.6E-4</v>
      </c>
      <c r="J196" s="582">
        <v>-6.6E-4</v>
      </c>
      <c r="K196" s="591" t="s">
        <v>298</v>
      </c>
    </row>
    <row r="197" spans="1:11" ht="14.4" customHeight="1" thickBot="1" x14ac:dyDescent="0.35">
      <c r="A197" s="603" t="s">
        <v>487</v>
      </c>
      <c r="B197" s="581">
        <v>4.9406564584124654E-324</v>
      </c>
      <c r="C197" s="581">
        <v>0.49999995421400001</v>
      </c>
      <c r="D197" s="582">
        <v>0.49999995421400001</v>
      </c>
      <c r="E197" s="593" t="s">
        <v>304</v>
      </c>
      <c r="F197" s="581">
        <v>0</v>
      </c>
      <c r="G197" s="582">
        <v>0</v>
      </c>
      <c r="H197" s="584">
        <v>4.9406564584124654E-324</v>
      </c>
      <c r="I197" s="581">
        <v>3.9525251667299724E-323</v>
      </c>
      <c r="J197" s="582">
        <v>3.9525251667299724E-323</v>
      </c>
      <c r="K197" s="591" t="s">
        <v>298</v>
      </c>
    </row>
    <row r="198" spans="1:11" ht="14.4" customHeight="1" thickBot="1" x14ac:dyDescent="0.35">
      <c r="A198" s="602" t="s">
        <v>488</v>
      </c>
      <c r="B198" s="586">
        <v>38.297922225082999</v>
      </c>
      <c r="C198" s="586">
        <v>112.533600093015</v>
      </c>
      <c r="D198" s="587">
        <v>74.235677867931003</v>
      </c>
      <c r="E198" s="588">
        <v>2.9383735084009999</v>
      </c>
      <c r="F198" s="586">
        <v>115.207911710183</v>
      </c>
      <c r="G198" s="587">
        <v>76.805274473455</v>
      </c>
      <c r="H198" s="589">
        <v>9.9999999989999998E-3</v>
      </c>
      <c r="I198" s="586">
        <v>28.758800000000001</v>
      </c>
      <c r="J198" s="587">
        <v>-48.046474473455</v>
      </c>
      <c r="K198" s="592">
        <v>0.24962521734000001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0.25599999285699998</v>
      </c>
      <c r="D199" s="582">
        <v>0.25599999285699998</v>
      </c>
      <c r="E199" s="593" t="s">
        <v>304</v>
      </c>
      <c r="F199" s="581">
        <v>0</v>
      </c>
      <c r="G199" s="582">
        <v>0</v>
      </c>
      <c r="H199" s="584">
        <v>9.9999999989999998E-3</v>
      </c>
      <c r="I199" s="581">
        <v>7.2999999999999995E-2</v>
      </c>
      <c r="J199" s="582">
        <v>7.2999999999999995E-2</v>
      </c>
      <c r="K199" s="591" t="s">
        <v>298</v>
      </c>
    </row>
    <row r="200" spans="1:11" ht="14.4" customHeight="1" thickBot="1" x14ac:dyDescent="0.35">
      <c r="A200" s="603" t="s">
        <v>490</v>
      </c>
      <c r="B200" s="581">
        <v>9.000000522893</v>
      </c>
      <c r="C200" s="581">
        <v>4.9406564584124654E-324</v>
      </c>
      <c r="D200" s="582">
        <v>-9.000000522893</v>
      </c>
      <c r="E200" s="583">
        <v>0</v>
      </c>
      <c r="F200" s="581">
        <v>4.9406564584124654E-324</v>
      </c>
      <c r="G200" s="582">
        <v>0</v>
      </c>
      <c r="H200" s="584">
        <v>4.9406564584124654E-324</v>
      </c>
      <c r="I200" s="581">
        <v>4.1650600000000004</v>
      </c>
      <c r="J200" s="582">
        <v>4.1650600000000004</v>
      </c>
      <c r="K200" s="591" t="s">
        <v>304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90.043191754640006</v>
      </c>
      <c r="D201" s="582">
        <v>90.043191754640006</v>
      </c>
      <c r="E201" s="593" t="s">
        <v>304</v>
      </c>
      <c r="F201" s="581">
        <v>94.015637629178997</v>
      </c>
      <c r="G201" s="582">
        <v>62.677091752785998</v>
      </c>
      <c r="H201" s="584">
        <v>4.9406564584124654E-324</v>
      </c>
      <c r="I201" s="581">
        <v>3.9525251667299724E-323</v>
      </c>
      <c r="J201" s="582">
        <v>-62.677091752785998</v>
      </c>
      <c r="K201" s="585">
        <v>0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2.5999997619000001E-2</v>
      </c>
      <c r="D202" s="582">
        <v>2.5999997619000001E-2</v>
      </c>
      <c r="E202" s="593" t="s">
        <v>304</v>
      </c>
      <c r="F202" s="581">
        <v>2.8156872408000001E-2</v>
      </c>
      <c r="G202" s="582">
        <v>1.8771248272E-2</v>
      </c>
      <c r="H202" s="584">
        <v>4.9406564584124654E-324</v>
      </c>
      <c r="I202" s="581">
        <v>3.9525251667299724E-323</v>
      </c>
      <c r="J202" s="582">
        <v>-1.8771248272E-2</v>
      </c>
      <c r="K202" s="585">
        <v>1.4031464341891402E-321</v>
      </c>
    </row>
    <row r="203" spans="1:11" ht="14.4" customHeight="1" thickBot="1" x14ac:dyDescent="0.35">
      <c r="A203" s="603" t="s">
        <v>493</v>
      </c>
      <c r="B203" s="581">
        <v>29.297921702189001</v>
      </c>
      <c r="C203" s="581">
        <v>22.208408347896999</v>
      </c>
      <c r="D203" s="582">
        <v>-7.0895133542920004</v>
      </c>
      <c r="E203" s="583">
        <v>0.75801992283399999</v>
      </c>
      <c r="F203" s="581">
        <v>21.164117208594998</v>
      </c>
      <c r="G203" s="582">
        <v>14.109411472395999</v>
      </c>
      <c r="H203" s="584">
        <v>4.9406564584124654E-324</v>
      </c>
      <c r="I203" s="581">
        <v>24.52074</v>
      </c>
      <c r="J203" s="582">
        <v>10.411328527603001</v>
      </c>
      <c r="K203" s="585">
        <v>1.1585997071509999</v>
      </c>
    </row>
    <row r="204" spans="1:11" ht="14.4" customHeight="1" thickBot="1" x14ac:dyDescent="0.35">
      <c r="A204" s="602" t="s">
        <v>494</v>
      </c>
      <c r="B204" s="586">
        <v>4.9406564584124654E-324</v>
      </c>
      <c r="C204" s="586">
        <v>6.6899993873890002</v>
      </c>
      <c r="D204" s="587">
        <v>6.6899993873890002</v>
      </c>
      <c r="E204" s="594" t="s">
        <v>304</v>
      </c>
      <c r="F204" s="586">
        <v>0</v>
      </c>
      <c r="G204" s="587">
        <v>0</v>
      </c>
      <c r="H204" s="589">
        <v>4.9406564584124654E-324</v>
      </c>
      <c r="I204" s="586">
        <v>3.9525251667299724E-323</v>
      </c>
      <c r="J204" s="587">
        <v>3.9525251667299724E-323</v>
      </c>
      <c r="K204" s="590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6.6899993873890002</v>
      </c>
      <c r="D205" s="582">
        <v>6.6899993873890002</v>
      </c>
      <c r="E205" s="593" t="s">
        <v>304</v>
      </c>
      <c r="F205" s="581">
        <v>0</v>
      </c>
      <c r="G205" s="582">
        <v>0</v>
      </c>
      <c r="H205" s="584">
        <v>4.9406564584124654E-324</v>
      </c>
      <c r="I205" s="581">
        <v>3.9525251667299724E-323</v>
      </c>
      <c r="J205" s="582">
        <v>3.9525251667299724E-323</v>
      </c>
      <c r="K205" s="591" t="s">
        <v>298</v>
      </c>
    </row>
    <row r="206" spans="1:11" ht="14.4" customHeight="1" thickBot="1" x14ac:dyDescent="0.35">
      <c r="A206" s="599" t="s">
        <v>496</v>
      </c>
      <c r="B206" s="581">
        <v>9569.9932517460093</v>
      </c>
      <c r="C206" s="581">
        <v>9838.4536306989303</v>
      </c>
      <c r="D206" s="582">
        <v>268.460378952925</v>
      </c>
      <c r="E206" s="583">
        <v>1.0280523059819999</v>
      </c>
      <c r="F206" s="581">
        <v>10321.1227792468</v>
      </c>
      <c r="G206" s="582">
        <v>6880.7485194978399</v>
      </c>
      <c r="H206" s="584">
        <v>774.94727999999998</v>
      </c>
      <c r="I206" s="581">
        <v>6141.4161899999999</v>
      </c>
      <c r="J206" s="582">
        <v>-739.33232949784394</v>
      </c>
      <c r="K206" s="585">
        <v>0.59503373047200003</v>
      </c>
    </row>
    <row r="207" spans="1:11" ht="14.4" customHeight="1" thickBot="1" x14ac:dyDescent="0.35">
      <c r="A207" s="604" t="s">
        <v>497</v>
      </c>
      <c r="B207" s="586">
        <v>9569.9932517460093</v>
      </c>
      <c r="C207" s="586">
        <v>9838.4536306989303</v>
      </c>
      <c r="D207" s="587">
        <v>268.460378952925</v>
      </c>
      <c r="E207" s="588">
        <v>1.0280523059819999</v>
      </c>
      <c r="F207" s="586">
        <v>10321.1227792468</v>
      </c>
      <c r="G207" s="587">
        <v>6880.7485194978399</v>
      </c>
      <c r="H207" s="589">
        <v>774.94727999999998</v>
      </c>
      <c r="I207" s="586">
        <v>6141.4161899999999</v>
      </c>
      <c r="J207" s="587">
        <v>-739.33232949784394</v>
      </c>
      <c r="K207" s="592">
        <v>0.59503373047200003</v>
      </c>
    </row>
    <row r="208" spans="1:11" ht="14.4" customHeight="1" thickBot="1" x14ac:dyDescent="0.35">
      <c r="A208" s="605" t="s">
        <v>71</v>
      </c>
      <c r="B208" s="586">
        <v>9569.9932517460093</v>
      </c>
      <c r="C208" s="586">
        <v>9838.4536306989303</v>
      </c>
      <c r="D208" s="587">
        <v>268.460378952925</v>
      </c>
      <c r="E208" s="588">
        <v>1.0280523059819999</v>
      </c>
      <c r="F208" s="586">
        <v>10321.1227792468</v>
      </c>
      <c r="G208" s="587">
        <v>6880.7485194978399</v>
      </c>
      <c r="H208" s="589">
        <v>774.94727999999998</v>
      </c>
      <c r="I208" s="586">
        <v>6141.4161899999999</v>
      </c>
      <c r="J208" s="587">
        <v>-739.33232949784394</v>
      </c>
      <c r="K208" s="592">
        <v>0.59503373047200003</v>
      </c>
    </row>
    <row r="209" spans="1:11" ht="14.4" customHeight="1" thickBot="1" x14ac:dyDescent="0.35">
      <c r="A209" s="602" t="s">
        <v>498</v>
      </c>
      <c r="B209" s="586">
        <v>187.99978978984001</v>
      </c>
      <c r="C209" s="586">
        <v>134.78999098828999</v>
      </c>
      <c r="D209" s="587">
        <v>-53.209798801548999</v>
      </c>
      <c r="E209" s="588">
        <v>0.71696883884200002</v>
      </c>
      <c r="F209" s="586">
        <v>132.99999999999801</v>
      </c>
      <c r="G209" s="587">
        <v>88.666666666664995</v>
      </c>
      <c r="H209" s="589">
        <v>10.97875</v>
      </c>
      <c r="I209" s="586">
        <v>90.164500000000004</v>
      </c>
      <c r="J209" s="587">
        <v>1.4978333333339999</v>
      </c>
      <c r="K209" s="592">
        <v>0.677928571428</v>
      </c>
    </row>
    <row r="210" spans="1:11" ht="14.4" customHeight="1" thickBot="1" x14ac:dyDescent="0.35">
      <c r="A210" s="603" t="s">
        <v>499</v>
      </c>
      <c r="B210" s="581">
        <v>187.99978978984001</v>
      </c>
      <c r="C210" s="581">
        <v>134.78999098828999</v>
      </c>
      <c r="D210" s="582">
        <v>-53.209798801548999</v>
      </c>
      <c r="E210" s="583">
        <v>0.71696883884200002</v>
      </c>
      <c r="F210" s="581">
        <v>132.99999999999801</v>
      </c>
      <c r="G210" s="582">
        <v>88.666666666664995</v>
      </c>
      <c r="H210" s="584">
        <v>10.97875</v>
      </c>
      <c r="I210" s="581">
        <v>90.164500000000004</v>
      </c>
      <c r="J210" s="582">
        <v>1.4978333333339999</v>
      </c>
      <c r="K210" s="585">
        <v>0.677928571428</v>
      </c>
    </row>
    <row r="211" spans="1:11" ht="14.4" customHeight="1" thickBot="1" x14ac:dyDescent="0.35">
      <c r="A211" s="602" t="s">
        <v>500</v>
      </c>
      <c r="B211" s="586">
        <v>1640.9989834309599</v>
      </c>
      <c r="C211" s="586">
        <v>1219.0949175493599</v>
      </c>
      <c r="D211" s="587">
        <v>-421.90406588159601</v>
      </c>
      <c r="E211" s="588">
        <v>0.742898033367</v>
      </c>
      <c r="F211" s="586">
        <v>1380.81389022242</v>
      </c>
      <c r="G211" s="587">
        <v>920.54259348161099</v>
      </c>
      <c r="H211" s="589">
        <v>114.45</v>
      </c>
      <c r="I211" s="586">
        <v>777.94</v>
      </c>
      <c r="J211" s="587">
        <v>-142.602593481611</v>
      </c>
      <c r="K211" s="592">
        <v>0.56339236265500003</v>
      </c>
    </row>
    <row r="212" spans="1:11" ht="14.4" customHeight="1" thickBot="1" x14ac:dyDescent="0.35">
      <c r="A212" s="603" t="s">
        <v>501</v>
      </c>
      <c r="B212" s="581">
        <v>1640.9989834309599</v>
      </c>
      <c r="C212" s="581">
        <v>1219.0949175493599</v>
      </c>
      <c r="D212" s="582">
        <v>-421.90406588159601</v>
      </c>
      <c r="E212" s="583">
        <v>0.742898033367</v>
      </c>
      <c r="F212" s="581">
        <v>1380.81389022242</v>
      </c>
      <c r="G212" s="582">
        <v>920.54259348161099</v>
      </c>
      <c r="H212" s="584">
        <v>114.45</v>
      </c>
      <c r="I212" s="581">
        <v>777.94</v>
      </c>
      <c r="J212" s="582">
        <v>-142.602593481611</v>
      </c>
      <c r="K212" s="585">
        <v>0.56339236265500003</v>
      </c>
    </row>
    <row r="213" spans="1:11" ht="14.4" customHeight="1" thickBot="1" x14ac:dyDescent="0.35">
      <c r="A213" s="602" t="s">
        <v>502</v>
      </c>
      <c r="B213" s="586">
        <v>1530.9988996179</v>
      </c>
      <c r="C213" s="586">
        <v>1498.32389927185</v>
      </c>
      <c r="D213" s="587">
        <v>-32.675000346044001</v>
      </c>
      <c r="E213" s="588">
        <v>0.97865772447300003</v>
      </c>
      <c r="F213" s="586">
        <v>1487.3088890244401</v>
      </c>
      <c r="G213" s="587">
        <v>991.53925934962899</v>
      </c>
      <c r="H213" s="589">
        <v>158.3629</v>
      </c>
      <c r="I213" s="586">
        <v>1084.0346999999999</v>
      </c>
      <c r="J213" s="587">
        <v>92.49544065037</v>
      </c>
      <c r="K213" s="592">
        <v>0.72885646552600003</v>
      </c>
    </row>
    <row r="214" spans="1:11" ht="14.4" customHeight="1" thickBot="1" x14ac:dyDescent="0.35">
      <c r="A214" s="603" t="s">
        <v>503</v>
      </c>
      <c r="B214" s="581">
        <v>1530.9988996179</v>
      </c>
      <c r="C214" s="581">
        <v>1498.32389927185</v>
      </c>
      <c r="D214" s="582">
        <v>-32.675000346044001</v>
      </c>
      <c r="E214" s="583">
        <v>0.97865772447300003</v>
      </c>
      <c r="F214" s="581">
        <v>1487.3088890244401</v>
      </c>
      <c r="G214" s="582">
        <v>991.53925934962899</v>
      </c>
      <c r="H214" s="584">
        <v>158.3629</v>
      </c>
      <c r="I214" s="581">
        <v>1084.0346999999999</v>
      </c>
      <c r="J214" s="582">
        <v>92.49544065037</v>
      </c>
      <c r="K214" s="585">
        <v>0.72885646552600003</v>
      </c>
    </row>
    <row r="215" spans="1:11" ht="14.4" customHeight="1" thickBot="1" x14ac:dyDescent="0.35">
      <c r="A215" s="602" t="s">
        <v>504</v>
      </c>
      <c r="B215" s="586">
        <v>4.9406564584124654E-324</v>
      </c>
      <c r="C215" s="586">
        <v>1.69799987922</v>
      </c>
      <c r="D215" s="587">
        <v>1.69799987922</v>
      </c>
      <c r="E215" s="594" t="s">
        <v>304</v>
      </c>
      <c r="F215" s="586">
        <v>0</v>
      </c>
      <c r="G215" s="587">
        <v>0</v>
      </c>
      <c r="H215" s="589">
        <v>0.58899999999999997</v>
      </c>
      <c r="I215" s="586">
        <v>4.3970000000000002</v>
      </c>
      <c r="J215" s="587">
        <v>4.3970000000000002</v>
      </c>
      <c r="K215" s="590" t="s">
        <v>298</v>
      </c>
    </row>
    <row r="216" spans="1:11" ht="14.4" customHeight="1" thickBot="1" x14ac:dyDescent="0.35">
      <c r="A216" s="603" t="s">
        <v>505</v>
      </c>
      <c r="B216" s="581">
        <v>4.9406564584124654E-324</v>
      </c>
      <c r="C216" s="581">
        <v>1.69799987922</v>
      </c>
      <c r="D216" s="582">
        <v>1.69799987922</v>
      </c>
      <c r="E216" s="593" t="s">
        <v>304</v>
      </c>
      <c r="F216" s="581">
        <v>0</v>
      </c>
      <c r="G216" s="582">
        <v>0</v>
      </c>
      <c r="H216" s="584">
        <v>0.58899999999999997</v>
      </c>
      <c r="I216" s="581">
        <v>4.3970000000000002</v>
      </c>
      <c r="J216" s="582">
        <v>4.3970000000000002</v>
      </c>
      <c r="K216" s="591" t="s">
        <v>298</v>
      </c>
    </row>
    <row r="217" spans="1:11" ht="14.4" customHeight="1" thickBot="1" x14ac:dyDescent="0.35">
      <c r="A217" s="602" t="s">
        <v>506</v>
      </c>
      <c r="B217" s="586">
        <v>932.99935379717294</v>
      </c>
      <c r="C217" s="586">
        <v>830.35997522159698</v>
      </c>
      <c r="D217" s="587">
        <v>-102.639378575576</v>
      </c>
      <c r="E217" s="588">
        <v>0.88998987174199995</v>
      </c>
      <c r="F217" s="586">
        <v>828.99999999998897</v>
      </c>
      <c r="G217" s="587">
        <v>552.66666666666003</v>
      </c>
      <c r="H217" s="589">
        <v>58.662979999999997</v>
      </c>
      <c r="I217" s="586">
        <v>503.43986000000001</v>
      </c>
      <c r="J217" s="587">
        <v>-49.226806666659002</v>
      </c>
      <c r="K217" s="592">
        <v>0.60728571773200002</v>
      </c>
    </row>
    <row r="218" spans="1:11" ht="14.4" customHeight="1" thickBot="1" x14ac:dyDescent="0.35">
      <c r="A218" s="603" t="s">
        <v>507</v>
      </c>
      <c r="B218" s="581">
        <v>930.99943518233295</v>
      </c>
      <c r="C218" s="581">
        <v>829.14124531595303</v>
      </c>
      <c r="D218" s="582">
        <v>-101.85818986638</v>
      </c>
      <c r="E218" s="583">
        <v>0.89059264053499998</v>
      </c>
      <c r="F218" s="581">
        <v>828.99999999998897</v>
      </c>
      <c r="G218" s="582">
        <v>552.66666666666003</v>
      </c>
      <c r="H218" s="584">
        <v>58.63993</v>
      </c>
      <c r="I218" s="581">
        <v>503.25546000000003</v>
      </c>
      <c r="J218" s="582">
        <v>-49.411206666658998</v>
      </c>
      <c r="K218" s="585">
        <v>0.60706328106100005</v>
      </c>
    </row>
    <row r="219" spans="1:11" ht="14.4" customHeight="1" thickBot="1" x14ac:dyDescent="0.35">
      <c r="A219" s="603" t="s">
        <v>508</v>
      </c>
      <c r="B219" s="581">
        <v>1.9999186148400001</v>
      </c>
      <c r="C219" s="581">
        <v>1.218729905644</v>
      </c>
      <c r="D219" s="582">
        <v>-0.78118870919600003</v>
      </c>
      <c r="E219" s="583">
        <v>0.60938975046300004</v>
      </c>
      <c r="F219" s="581">
        <v>0</v>
      </c>
      <c r="G219" s="582">
        <v>0</v>
      </c>
      <c r="H219" s="584">
        <v>2.3050000000000001E-2</v>
      </c>
      <c r="I219" s="581">
        <v>0.18440000000000001</v>
      </c>
      <c r="J219" s="582">
        <v>0.18440000000000001</v>
      </c>
      <c r="K219" s="591" t="s">
        <v>298</v>
      </c>
    </row>
    <row r="220" spans="1:11" ht="14.4" customHeight="1" thickBot="1" x14ac:dyDescent="0.35">
      <c r="A220" s="602" t="s">
        <v>509</v>
      </c>
      <c r="B220" s="586">
        <v>4.9406564584124654E-324</v>
      </c>
      <c r="C220" s="586">
        <v>620.19422755584696</v>
      </c>
      <c r="D220" s="587">
        <v>620.19422755584696</v>
      </c>
      <c r="E220" s="594" t="s">
        <v>304</v>
      </c>
      <c r="F220" s="586">
        <v>0</v>
      </c>
      <c r="G220" s="587">
        <v>0</v>
      </c>
      <c r="H220" s="589">
        <v>77.471329999999995</v>
      </c>
      <c r="I220" s="586">
        <v>375.42917</v>
      </c>
      <c r="J220" s="587">
        <v>375.42917</v>
      </c>
      <c r="K220" s="590" t="s">
        <v>298</v>
      </c>
    </row>
    <row r="221" spans="1:11" ht="14.4" customHeight="1" thickBot="1" x14ac:dyDescent="0.35">
      <c r="A221" s="603" t="s">
        <v>510</v>
      </c>
      <c r="B221" s="581">
        <v>4.9406564584124654E-324</v>
      </c>
      <c r="C221" s="581">
        <v>620.19422755584696</v>
      </c>
      <c r="D221" s="582">
        <v>620.19422755584696</v>
      </c>
      <c r="E221" s="593" t="s">
        <v>304</v>
      </c>
      <c r="F221" s="581">
        <v>0</v>
      </c>
      <c r="G221" s="582">
        <v>0</v>
      </c>
      <c r="H221" s="584">
        <v>77.471329999999995</v>
      </c>
      <c r="I221" s="581">
        <v>375.42917</v>
      </c>
      <c r="J221" s="582">
        <v>375.42917</v>
      </c>
      <c r="K221" s="591" t="s">
        <v>298</v>
      </c>
    </row>
    <row r="222" spans="1:11" ht="14.4" customHeight="1" thickBot="1" x14ac:dyDescent="0.35">
      <c r="A222" s="602" t="s">
        <v>511</v>
      </c>
      <c r="B222" s="586">
        <v>5276.9962251101397</v>
      </c>
      <c r="C222" s="586">
        <v>5533.9926202327697</v>
      </c>
      <c r="D222" s="587">
        <v>256.99639512262399</v>
      </c>
      <c r="E222" s="588">
        <v>1.048701265674</v>
      </c>
      <c r="F222" s="586">
        <v>6490.99999999992</v>
      </c>
      <c r="G222" s="587">
        <v>4327.3333333332803</v>
      </c>
      <c r="H222" s="589">
        <v>354.43232</v>
      </c>
      <c r="I222" s="586">
        <v>3306.0109600000001</v>
      </c>
      <c r="J222" s="587">
        <v>-1021.32237333328</v>
      </c>
      <c r="K222" s="592">
        <v>0.50932228624200004</v>
      </c>
    </row>
    <row r="223" spans="1:11" ht="14.4" customHeight="1" thickBot="1" x14ac:dyDescent="0.35">
      <c r="A223" s="603" t="s">
        <v>512</v>
      </c>
      <c r="B223" s="581">
        <v>5276.9962251101397</v>
      </c>
      <c r="C223" s="581">
        <v>5533.9926202327697</v>
      </c>
      <c r="D223" s="582">
        <v>256.99639512262399</v>
      </c>
      <c r="E223" s="583">
        <v>1.048701265674</v>
      </c>
      <c r="F223" s="581">
        <v>6490.99999999992</v>
      </c>
      <c r="G223" s="582">
        <v>4327.3333333332803</v>
      </c>
      <c r="H223" s="584">
        <v>354.43232</v>
      </c>
      <c r="I223" s="581">
        <v>3306.0109600000001</v>
      </c>
      <c r="J223" s="582">
        <v>-1021.32237333328</v>
      </c>
      <c r="K223" s="585">
        <v>0.50932228624200004</v>
      </c>
    </row>
    <row r="224" spans="1:11" ht="14.4" customHeight="1" thickBot="1" x14ac:dyDescent="0.35">
      <c r="A224" s="607" t="s">
        <v>513</v>
      </c>
      <c r="B224" s="586">
        <v>4.9406564584124654E-324</v>
      </c>
      <c r="C224" s="586">
        <v>0.629839949284</v>
      </c>
      <c r="D224" s="587">
        <v>0.629839949284</v>
      </c>
      <c r="E224" s="594" t="s">
        <v>304</v>
      </c>
      <c r="F224" s="586">
        <v>0</v>
      </c>
      <c r="G224" s="587">
        <v>0</v>
      </c>
      <c r="H224" s="589">
        <v>4.9406564584124654E-324</v>
      </c>
      <c r="I224" s="586">
        <v>3.9525251667299724E-323</v>
      </c>
      <c r="J224" s="587">
        <v>3.9525251667299724E-323</v>
      </c>
      <c r="K224" s="590" t="s">
        <v>298</v>
      </c>
    </row>
    <row r="225" spans="1:11" ht="14.4" customHeight="1" thickBot="1" x14ac:dyDescent="0.35">
      <c r="A225" s="604" t="s">
        <v>514</v>
      </c>
      <c r="B225" s="586">
        <v>4.9406564584124654E-324</v>
      </c>
      <c r="C225" s="586">
        <v>0.629839949284</v>
      </c>
      <c r="D225" s="587">
        <v>0.629839949284</v>
      </c>
      <c r="E225" s="594" t="s">
        <v>304</v>
      </c>
      <c r="F225" s="586">
        <v>0</v>
      </c>
      <c r="G225" s="587">
        <v>0</v>
      </c>
      <c r="H225" s="589">
        <v>4.9406564584124654E-324</v>
      </c>
      <c r="I225" s="586">
        <v>3.9525251667299724E-323</v>
      </c>
      <c r="J225" s="587">
        <v>3.9525251667299724E-323</v>
      </c>
      <c r="K225" s="590" t="s">
        <v>298</v>
      </c>
    </row>
    <row r="226" spans="1:11" ht="14.4" customHeight="1" thickBot="1" x14ac:dyDescent="0.35">
      <c r="A226" s="605" t="s">
        <v>515</v>
      </c>
      <c r="B226" s="586">
        <v>4.9406564584124654E-324</v>
      </c>
      <c r="C226" s="586">
        <v>0.629839949284</v>
      </c>
      <c r="D226" s="587">
        <v>0.629839949284</v>
      </c>
      <c r="E226" s="594" t="s">
        <v>304</v>
      </c>
      <c r="F226" s="586">
        <v>0</v>
      </c>
      <c r="G226" s="587">
        <v>0</v>
      </c>
      <c r="H226" s="589">
        <v>4.9406564584124654E-324</v>
      </c>
      <c r="I226" s="586">
        <v>3.9525251667299724E-323</v>
      </c>
      <c r="J226" s="587">
        <v>3.9525251667299724E-323</v>
      </c>
      <c r="K226" s="590" t="s">
        <v>298</v>
      </c>
    </row>
    <row r="227" spans="1:11" ht="14.4" customHeight="1" thickBot="1" x14ac:dyDescent="0.35">
      <c r="A227" s="602" t="s">
        <v>516</v>
      </c>
      <c r="B227" s="586">
        <v>4.9406564584124654E-324</v>
      </c>
      <c r="C227" s="586">
        <v>0.629839949284</v>
      </c>
      <c r="D227" s="587">
        <v>0.629839949284</v>
      </c>
      <c r="E227" s="594" t="s">
        <v>304</v>
      </c>
      <c r="F227" s="586">
        <v>0</v>
      </c>
      <c r="G227" s="587">
        <v>0</v>
      </c>
      <c r="H227" s="589">
        <v>4.9406564584124654E-324</v>
      </c>
      <c r="I227" s="586">
        <v>3.9525251667299724E-323</v>
      </c>
      <c r="J227" s="587">
        <v>3.9525251667299724E-323</v>
      </c>
      <c r="K227" s="590" t="s">
        <v>298</v>
      </c>
    </row>
    <row r="228" spans="1:11" ht="14.4" customHeight="1" thickBot="1" x14ac:dyDescent="0.35">
      <c r="A228" s="603" t="s">
        <v>517</v>
      </c>
      <c r="B228" s="581">
        <v>4.9406564584124654E-324</v>
      </c>
      <c r="C228" s="581">
        <v>0.629839949284</v>
      </c>
      <c r="D228" s="582">
        <v>0.629839949284</v>
      </c>
      <c r="E228" s="593" t="s">
        <v>304</v>
      </c>
      <c r="F228" s="581">
        <v>0</v>
      </c>
      <c r="G228" s="582">
        <v>0</v>
      </c>
      <c r="H228" s="584">
        <v>4.9406564584124654E-324</v>
      </c>
      <c r="I228" s="581">
        <v>3.9525251667299724E-323</v>
      </c>
      <c r="J228" s="582">
        <v>3.9525251667299724E-323</v>
      </c>
      <c r="K228" s="591" t="s">
        <v>298</v>
      </c>
    </row>
    <row r="229" spans="1:11" ht="14.4" customHeight="1" thickBot="1" x14ac:dyDescent="0.35">
      <c r="A229" s="608"/>
      <c r="B229" s="581">
        <v>-19966.456723430401</v>
      </c>
      <c r="C229" s="581">
        <v>4.9406564584124654E-324</v>
      </c>
      <c r="D229" s="582">
        <v>19966.456723430401</v>
      </c>
      <c r="E229" s="583">
        <v>0</v>
      </c>
      <c r="F229" s="581">
        <v>-16279.610043418699</v>
      </c>
      <c r="G229" s="582">
        <v>-10853.073362279099</v>
      </c>
      <c r="H229" s="584">
        <v>615.36150999999302</v>
      </c>
      <c r="I229" s="581">
        <v>-9487.6366099999905</v>
      </c>
      <c r="J229" s="582">
        <v>1365.4367522791399</v>
      </c>
      <c r="K229" s="585">
        <v>0.58279262124099995</v>
      </c>
    </row>
    <row r="230" spans="1:11" ht="14.4" customHeight="1" thickBot="1" x14ac:dyDescent="0.35">
      <c r="A230" s="609" t="s">
        <v>90</v>
      </c>
      <c r="B230" s="595">
        <v>-19966.456723430401</v>
      </c>
      <c r="C230" s="595">
        <v>-19479.2063182733</v>
      </c>
      <c r="D230" s="596">
        <v>487.25040515707201</v>
      </c>
      <c r="E230" s="597" t="s">
        <v>304</v>
      </c>
      <c r="F230" s="595">
        <v>-16279.610043418699</v>
      </c>
      <c r="G230" s="596">
        <v>-10853.073362279099</v>
      </c>
      <c r="H230" s="595">
        <v>615.36150999999302</v>
      </c>
      <c r="I230" s="595">
        <v>-9487.6366099999996</v>
      </c>
      <c r="J230" s="596">
        <v>1365.4367522791399</v>
      </c>
      <c r="K230" s="598">
        <v>0.58279262124099995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269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518</v>
      </c>
      <c r="B4" s="611" t="s">
        <v>519</v>
      </c>
      <c r="C4" s="612" t="s">
        <v>520</v>
      </c>
      <c r="D4" s="612" t="s">
        <v>519</v>
      </c>
      <c r="E4" s="612" t="s">
        <v>519</v>
      </c>
      <c r="F4" s="613" t="s">
        <v>519</v>
      </c>
      <c r="G4" s="612" t="s">
        <v>519</v>
      </c>
      <c r="H4" s="612" t="s">
        <v>158</v>
      </c>
    </row>
    <row r="5" spans="1:8" ht="14.4" customHeight="1" x14ac:dyDescent="0.3">
      <c r="A5" s="610" t="s">
        <v>518</v>
      </c>
      <c r="B5" s="611" t="s">
        <v>521</v>
      </c>
      <c r="C5" s="612" t="s">
        <v>522</v>
      </c>
      <c r="D5" s="612">
        <v>3083994.1016321126</v>
      </c>
      <c r="E5" s="612">
        <v>2897451.2489541648</v>
      </c>
      <c r="F5" s="613">
        <v>0.93951257799772525</v>
      </c>
      <c r="G5" s="612">
        <v>-186542.85267794784</v>
      </c>
      <c r="H5" s="612" t="s">
        <v>2</v>
      </c>
    </row>
    <row r="6" spans="1:8" ht="14.4" customHeight="1" x14ac:dyDescent="0.3">
      <c r="A6" s="610" t="s">
        <v>518</v>
      </c>
      <c r="B6" s="611" t="s">
        <v>523</v>
      </c>
      <c r="C6" s="612" t="s">
        <v>524</v>
      </c>
      <c r="D6" s="612">
        <v>316008.12316481327</v>
      </c>
      <c r="E6" s="612">
        <v>269824.22962495865</v>
      </c>
      <c r="F6" s="613">
        <v>0.85385219507231613</v>
      </c>
      <c r="G6" s="612">
        <v>-46183.893539854616</v>
      </c>
      <c r="H6" s="612" t="s">
        <v>2</v>
      </c>
    </row>
    <row r="7" spans="1:8" ht="14.4" customHeight="1" x14ac:dyDescent="0.3">
      <c r="A7" s="610" t="s">
        <v>518</v>
      </c>
      <c r="B7" s="611" t="s">
        <v>525</v>
      </c>
      <c r="C7" s="612" t="s">
        <v>526</v>
      </c>
      <c r="D7" s="612">
        <v>13328.464675138532</v>
      </c>
      <c r="E7" s="612">
        <v>7684.08</v>
      </c>
      <c r="F7" s="613">
        <v>0.57651651463900766</v>
      </c>
      <c r="G7" s="612">
        <v>-5644.3846751385317</v>
      </c>
      <c r="H7" s="612" t="s">
        <v>2</v>
      </c>
    </row>
    <row r="8" spans="1:8" ht="14.4" customHeight="1" x14ac:dyDescent="0.3">
      <c r="A8" s="610" t="s">
        <v>518</v>
      </c>
      <c r="B8" s="611" t="s">
        <v>527</v>
      </c>
      <c r="C8" s="612" t="s">
        <v>528</v>
      </c>
      <c r="D8" s="612">
        <v>1225.6385812065266</v>
      </c>
      <c r="E8" s="612">
        <v>7917.57</v>
      </c>
      <c r="F8" s="613">
        <v>6.4599549340278539</v>
      </c>
      <c r="G8" s="612">
        <v>6691.9314187934733</v>
      </c>
      <c r="H8" s="612" t="s">
        <v>2</v>
      </c>
    </row>
    <row r="9" spans="1:8" ht="14.4" customHeight="1" x14ac:dyDescent="0.3">
      <c r="A9" s="610" t="s">
        <v>518</v>
      </c>
      <c r="B9" s="611" t="s">
        <v>529</v>
      </c>
      <c r="C9" s="612" t="s">
        <v>530</v>
      </c>
      <c r="D9" s="612">
        <v>404005.92454734631</v>
      </c>
      <c r="E9" s="612">
        <v>385069.45126129617</v>
      </c>
      <c r="F9" s="613">
        <v>0.95312822873261871</v>
      </c>
      <c r="G9" s="612">
        <v>-18936.473286050139</v>
      </c>
      <c r="H9" s="612" t="s">
        <v>2</v>
      </c>
    </row>
    <row r="10" spans="1:8" ht="14.4" customHeight="1" x14ac:dyDescent="0.3">
      <c r="A10" s="610" t="s">
        <v>518</v>
      </c>
      <c r="B10" s="611" t="s">
        <v>531</v>
      </c>
      <c r="C10" s="612" t="s">
        <v>532</v>
      </c>
      <c r="D10" s="612">
        <v>69315.222657225895</v>
      </c>
      <c r="E10" s="612">
        <v>36718.963834972652</v>
      </c>
      <c r="F10" s="613">
        <v>0.52973881389018107</v>
      </c>
      <c r="G10" s="612">
        <v>-32596.258822253243</v>
      </c>
      <c r="H10" s="612" t="s">
        <v>2</v>
      </c>
    </row>
    <row r="11" spans="1:8" ht="14.4" customHeight="1" x14ac:dyDescent="0.3">
      <c r="A11" s="610" t="s">
        <v>518</v>
      </c>
      <c r="B11" s="611" t="s">
        <v>6</v>
      </c>
      <c r="C11" s="612" t="s">
        <v>520</v>
      </c>
      <c r="D11" s="612">
        <v>3887877.4752578433</v>
      </c>
      <c r="E11" s="612">
        <v>3604665.5436753924</v>
      </c>
      <c r="F11" s="613">
        <v>0.92715512940292222</v>
      </c>
      <c r="G11" s="612">
        <v>-283211.93158245087</v>
      </c>
      <c r="H11" s="612" t="s">
        <v>533</v>
      </c>
    </row>
    <row r="13" spans="1:8" ht="14.4" customHeight="1" x14ac:dyDescent="0.3">
      <c r="A13" s="610" t="s">
        <v>518</v>
      </c>
      <c r="B13" s="611" t="s">
        <v>519</v>
      </c>
      <c r="C13" s="612" t="s">
        <v>520</v>
      </c>
      <c r="D13" s="612" t="s">
        <v>519</v>
      </c>
      <c r="E13" s="612" t="s">
        <v>519</v>
      </c>
      <c r="F13" s="613" t="s">
        <v>519</v>
      </c>
      <c r="G13" s="612" t="s">
        <v>519</v>
      </c>
      <c r="H13" s="612" t="s">
        <v>158</v>
      </c>
    </row>
    <row r="14" spans="1:8" ht="14.4" customHeight="1" x14ac:dyDescent="0.3">
      <c r="A14" s="610" t="s">
        <v>534</v>
      </c>
      <c r="B14" s="611" t="s">
        <v>521</v>
      </c>
      <c r="C14" s="612" t="s">
        <v>522</v>
      </c>
      <c r="D14" s="612">
        <v>145699.27259534932</v>
      </c>
      <c r="E14" s="612">
        <v>136274.89782646298</v>
      </c>
      <c r="F14" s="613">
        <v>0.93531625380820771</v>
      </c>
      <c r="G14" s="612">
        <v>-9424.3747688863368</v>
      </c>
      <c r="H14" s="612" t="s">
        <v>2</v>
      </c>
    </row>
    <row r="15" spans="1:8" ht="14.4" customHeight="1" x14ac:dyDescent="0.3">
      <c r="A15" s="610" t="s">
        <v>534</v>
      </c>
      <c r="B15" s="611" t="s">
        <v>529</v>
      </c>
      <c r="C15" s="612" t="s">
        <v>530</v>
      </c>
      <c r="D15" s="612">
        <v>84673.471868559995</v>
      </c>
      <c r="E15" s="612">
        <v>50482.859568029337</v>
      </c>
      <c r="F15" s="613">
        <v>0.59620632594816358</v>
      </c>
      <c r="G15" s="612">
        <v>-34190.612300530658</v>
      </c>
      <c r="H15" s="612" t="s">
        <v>2</v>
      </c>
    </row>
    <row r="16" spans="1:8" ht="14.4" customHeight="1" x14ac:dyDescent="0.3">
      <c r="A16" s="610" t="s">
        <v>534</v>
      </c>
      <c r="B16" s="611" t="s">
        <v>6</v>
      </c>
      <c r="C16" s="612" t="s">
        <v>535</v>
      </c>
      <c r="D16" s="612">
        <v>230558.53774752727</v>
      </c>
      <c r="E16" s="612">
        <v>186757.75739449234</v>
      </c>
      <c r="F16" s="613">
        <v>0.81002316903571403</v>
      </c>
      <c r="G16" s="612">
        <v>-43800.780353034934</v>
      </c>
      <c r="H16" s="612" t="s">
        <v>536</v>
      </c>
    </row>
    <row r="17" spans="1:8" ht="14.4" customHeight="1" x14ac:dyDescent="0.3">
      <c r="A17" s="610" t="s">
        <v>519</v>
      </c>
      <c r="B17" s="611" t="s">
        <v>519</v>
      </c>
      <c r="C17" s="612" t="s">
        <v>519</v>
      </c>
      <c r="D17" s="612" t="s">
        <v>519</v>
      </c>
      <c r="E17" s="612" t="s">
        <v>519</v>
      </c>
      <c r="F17" s="613" t="s">
        <v>519</v>
      </c>
      <c r="G17" s="612" t="s">
        <v>519</v>
      </c>
      <c r="H17" s="612" t="s">
        <v>537</v>
      </c>
    </row>
    <row r="18" spans="1:8" ht="14.4" customHeight="1" x14ac:dyDescent="0.3">
      <c r="A18" s="610" t="s">
        <v>538</v>
      </c>
      <c r="B18" s="611" t="s">
        <v>521</v>
      </c>
      <c r="C18" s="612" t="s">
        <v>522</v>
      </c>
      <c r="D18" s="612">
        <v>183341.59547874134</v>
      </c>
      <c r="E18" s="612">
        <v>199955.08735791937</v>
      </c>
      <c r="F18" s="613">
        <v>1.0906149629373352</v>
      </c>
      <c r="G18" s="612">
        <v>16613.491879178036</v>
      </c>
      <c r="H18" s="612" t="s">
        <v>2</v>
      </c>
    </row>
    <row r="19" spans="1:8" ht="14.4" customHeight="1" x14ac:dyDescent="0.3">
      <c r="A19" s="610" t="s">
        <v>538</v>
      </c>
      <c r="B19" s="611" t="s">
        <v>529</v>
      </c>
      <c r="C19" s="612" t="s">
        <v>530</v>
      </c>
      <c r="D19" s="612">
        <v>49881.947732409601</v>
      </c>
      <c r="E19" s="612">
        <v>46243.868994423974</v>
      </c>
      <c r="F19" s="613">
        <v>0.92706622529051985</v>
      </c>
      <c r="G19" s="612">
        <v>-3638.0787379856265</v>
      </c>
      <c r="H19" s="612" t="s">
        <v>2</v>
      </c>
    </row>
    <row r="20" spans="1:8" ht="14.4" customHeight="1" x14ac:dyDescent="0.3">
      <c r="A20" s="610" t="s">
        <v>538</v>
      </c>
      <c r="B20" s="611" t="s">
        <v>531</v>
      </c>
      <c r="C20" s="612" t="s">
        <v>532</v>
      </c>
      <c r="D20" s="612">
        <v>1316.5591627546335</v>
      </c>
      <c r="E20" s="612">
        <v>543.71</v>
      </c>
      <c r="F20" s="613">
        <v>0.4129780228504103</v>
      </c>
      <c r="G20" s="612">
        <v>-772.84916275463343</v>
      </c>
      <c r="H20" s="612" t="s">
        <v>2</v>
      </c>
    </row>
    <row r="21" spans="1:8" ht="14.4" customHeight="1" x14ac:dyDescent="0.3">
      <c r="A21" s="610" t="s">
        <v>538</v>
      </c>
      <c r="B21" s="611" t="s">
        <v>6</v>
      </c>
      <c r="C21" s="612" t="s">
        <v>539</v>
      </c>
      <c r="D21" s="612">
        <v>235487.4922772531</v>
      </c>
      <c r="E21" s="612">
        <v>246742.66635234334</v>
      </c>
      <c r="F21" s="613">
        <v>1.0477952096998802</v>
      </c>
      <c r="G21" s="612">
        <v>11255.174075090239</v>
      </c>
      <c r="H21" s="612" t="s">
        <v>536</v>
      </c>
    </row>
    <row r="22" spans="1:8" ht="14.4" customHeight="1" x14ac:dyDescent="0.3">
      <c r="A22" s="610" t="s">
        <v>519</v>
      </c>
      <c r="B22" s="611" t="s">
        <v>519</v>
      </c>
      <c r="C22" s="612" t="s">
        <v>519</v>
      </c>
      <c r="D22" s="612" t="s">
        <v>519</v>
      </c>
      <c r="E22" s="612" t="s">
        <v>519</v>
      </c>
      <c r="F22" s="613" t="s">
        <v>519</v>
      </c>
      <c r="G22" s="612" t="s">
        <v>519</v>
      </c>
      <c r="H22" s="612" t="s">
        <v>537</v>
      </c>
    </row>
    <row r="23" spans="1:8" ht="14.4" customHeight="1" x14ac:dyDescent="0.3">
      <c r="A23" s="610" t="s">
        <v>540</v>
      </c>
      <c r="B23" s="611" t="s">
        <v>521</v>
      </c>
      <c r="C23" s="612" t="s">
        <v>522</v>
      </c>
      <c r="D23" s="612">
        <v>1258.0638362022401</v>
      </c>
      <c r="E23" s="612">
        <v>1454.425056224416</v>
      </c>
      <c r="F23" s="613">
        <v>1.1560820797575251</v>
      </c>
      <c r="G23" s="612">
        <v>196.36122002217598</v>
      </c>
      <c r="H23" s="612" t="s">
        <v>2</v>
      </c>
    </row>
    <row r="24" spans="1:8" ht="14.4" customHeight="1" x14ac:dyDescent="0.3">
      <c r="A24" s="610" t="s">
        <v>540</v>
      </c>
      <c r="B24" s="611" t="s">
        <v>6</v>
      </c>
      <c r="C24" s="612" t="s">
        <v>541</v>
      </c>
      <c r="D24" s="612">
        <v>1258.0638362022401</v>
      </c>
      <c r="E24" s="612">
        <v>1454.425056224416</v>
      </c>
      <c r="F24" s="613">
        <v>1.1560820797575251</v>
      </c>
      <c r="G24" s="612">
        <v>196.36122002217598</v>
      </c>
      <c r="H24" s="612" t="s">
        <v>536</v>
      </c>
    </row>
    <row r="25" spans="1:8" ht="14.4" customHeight="1" x14ac:dyDescent="0.3">
      <c r="A25" s="610" t="s">
        <v>519</v>
      </c>
      <c r="B25" s="611" t="s">
        <v>519</v>
      </c>
      <c r="C25" s="612" t="s">
        <v>519</v>
      </c>
      <c r="D25" s="612" t="s">
        <v>519</v>
      </c>
      <c r="E25" s="612" t="s">
        <v>519</v>
      </c>
      <c r="F25" s="613" t="s">
        <v>519</v>
      </c>
      <c r="G25" s="612" t="s">
        <v>519</v>
      </c>
      <c r="H25" s="612" t="s">
        <v>537</v>
      </c>
    </row>
    <row r="26" spans="1:8" ht="14.4" customHeight="1" x14ac:dyDescent="0.3">
      <c r="A26" s="610" t="s">
        <v>542</v>
      </c>
      <c r="B26" s="611" t="s">
        <v>521</v>
      </c>
      <c r="C26" s="612" t="s">
        <v>522</v>
      </c>
      <c r="D26" s="612">
        <v>2051885.2745883532</v>
      </c>
      <c r="E26" s="612">
        <v>1926588.0314060806</v>
      </c>
      <c r="F26" s="613">
        <v>0.93893555125424366</v>
      </c>
      <c r="G26" s="612">
        <v>-125297.24318227265</v>
      </c>
      <c r="H26" s="612" t="s">
        <v>2</v>
      </c>
    </row>
    <row r="27" spans="1:8" ht="14.4" customHeight="1" x14ac:dyDescent="0.3">
      <c r="A27" s="610" t="s">
        <v>542</v>
      </c>
      <c r="B27" s="611" t="s">
        <v>523</v>
      </c>
      <c r="C27" s="612" t="s">
        <v>524</v>
      </c>
      <c r="D27" s="612">
        <v>312716.59039938601</v>
      </c>
      <c r="E27" s="612">
        <v>269824.22962495865</v>
      </c>
      <c r="F27" s="613">
        <v>0.86283950998683068</v>
      </c>
      <c r="G27" s="612">
        <v>-42892.360774427361</v>
      </c>
      <c r="H27" s="612" t="s">
        <v>2</v>
      </c>
    </row>
    <row r="28" spans="1:8" ht="14.4" customHeight="1" x14ac:dyDescent="0.3">
      <c r="A28" s="610" t="s">
        <v>542</v>
      </c>
      <c r="B28" s="611" t="s">
        <v>525</v>
      </c>
      <c r="C28" s="612" t="s">
        <v>526</v>
      </c>
      <c r="D28" s="612">
        <v>13328.464675138532</v>
      </c>
      <c r="E28" s="612">
        <v>7684.08</v>
      </c>
      <c r="F28" s="613">
        <v>0.57651651463900766</v>
      </c>
      <c r="G28" s="612">
        <v>-5644.3846751385317</v>
      </c>
      <c r="H28" s="612" t="s">
        <v>2</v>
      </c>
    </row>
    <row r="29" spans="1:8" ht="14.4" customHeight="1" x14ac:dyDescent="0.3">
      <c r="A29" s="610" t="s">
        <v>542</v>
      </c>
      <c r="B29" s="611" t="s">
        <v>529</v>
      </c>
      <c r="C29" s="612" t="s">
        <v>530</v>
      </c>
      <c r="D29" s="612">
        <v>266891.05219243135</v>
      </c>
      <c r="E29" s="612">
        <v>287586.35252398188</v>
      </c>
      <c r="F29" s="613">
        <v>1.077542128750832</v>
      </c>
      <c r="G29" s="612">
        <v>20695.300331550534</v>
      </c>
      <c r="H29" s="612" t="s">
        <v>2</v>
      </c>
    </row>
    <row r="30" spans="1:8" ht="14.4" customHeight="1" x14ac:dyDescent="0.3">
      <c r="A30" s="610" t="s">
        <v>542</v>
      </c>
      <c r="B30" s="611" t="s">
        <v>531</v>
      </c>
      <c r="C30" s="612" t="s">
        <v>532</v>
      </c>
      <c r="D30" s="612">
        <v>67812.870210853333</v>
      </c>
      <c r="E30" s="612">
        <v>36175.253834972653</v>
      </c>
      <c r="F30" s="613">
        <v>0.53345705206830885</v>
      </c>
      <c r="G30" s="612">
        <v>-31637.61637588068</v>
      </c>
      <c r="H30" s="612" t="s">
        <v>2</v>
      </c>
    </row>
    <row r="31" spans="1:8" ht="14.4" customHeight="1" x14ac:dyDescent="0.3">
      <c r="A31" s="610" t="s">
        <v>542</v>
      </c>
      <c r="B31" s="611" t="s">
        <v>6</v>
      </c>
      <c r="C31" s="612" t="s">
        <v>543</v>
      </c>
      <c r="D31" s="612">
        <v>2712634.2520661624</v>
      </c>
      <c r="E31" s="612">
        <v>2527857.9473899938</v>
      </c>
      <c r="F31" s="613">
        <v>0.93188307471402454</v>
      </c>
      <c r="G31" s="612">
        <v>-184776.3046761686</v>
      </c>
      <c r="H31" s="612" t="s">
        <v>536</v>
      </c>
    </row>
    <row r="32" spans="1:8" ht="14.4" customHeight="1" x14ac:dyDescent="0.3">
      <c r="A32" s="610" t="s">
        <v>519</v>
      </c>
      <c r="B32" s="611" t="s">
        <v>519</v>
      </c>
      <c r="C32" s="612" t="s">
        <v>519</v>
      </c>
      <c r="D32" s="612" t="s">
        <v>519</v>
      </c>
      <c r="E32" s="612" t="s">
        <v>519</v>
      </c>
      <c r="F32" s="613" t="s">
        <v>519</v>
      </c>
      <c r="G32" s="612" t="s">
        <v>519</v>
      </c>
      <c r="H32" s="612" t="s">
        <v>537</v>
      </c>
    </row>
    <row r="33" spans="1:8" ht="14.4" customHeight="1" x14ac:dyDescent="0.3">
      <c r="A33" s="610" t="s">
        <v>544</v>
      </c>
      <c r="B33" s="611" t="s">
        <v>521</v>
      </c>
      <c r="C33" s="612" t="s">
        <v>522</v>
      </c>
      <c r="D33" s="612">
        <v>701809.89513346658</v>
      </c>
      <c r="E33" s="612">
        <v>633178.80730747781</v>
      </c>
      <c r="F33" s="613">
        <v>0.90220843521601124</v>
      </c>
      <c r="G33" s="612">
        <v>-68631.087825988769</v>
      </c>
      <c r="H33" s="612" t="s">
        <v>2</v>
      </c>
    </row>
    <row r="34" spans="1:8" ht="14.4" customHeight="1" x14ac:dyDescent="0.3">
      <c r="A34" s="610" t="s">
        <v>544</v>
      </c>
      <c r="B34" s="611" t="s">
        <v>527</v>
      </c>
      <c r="C34" s="612" t="s">
        <v>528</v>
      </c>
      <c r="D34" s="612">
        <v>1225.6385812065266</v>
      </c>
      <c r="E34" s="612">
        <v>7917.57</v>
      </c>
      <c r="F34" s="613">
        <v>6.4599549340278539</v>
      </c>
      <c r="G34" s="612">
        <v>6691.9314187934733</v>
      </c>
      <c r="H34" s="612" t="s">
        <v>2</v>
      </c>
    </row>
    <row r="35" spans="1:8" ht="14.4" customHeight="1" x14ac:dyDescent="0.3">
      <c r="A35" s="610" t="s">
        <v>544</v>
      </c>
      <c r="B35" s="611" t="s">
        <v>529</v>
      </c>
      <c r="C35" s="612" t="s">
        <v>530</v>
      </c>
      <c r="D35" s="612">
        <v>2559.4527539454198</v>
      </c>
      <c r="E35" s="612">
        <v>756.37017486102047</v>
      </c>
      <c r="F35" s="613">
        <v>0.29552027232972711</v>
      </c>
      <c r="G35" s="612">
        <v>-1803.0825790843992</v>
      </c>
      <c r="H35" s="612" t="s">
        <v>2</v>
      </c>
    </row>
    <row r="36" spans="1:8" ht="14.4" customHeight="1" x14ac:dyDescent="0.3">
      <c r="A36" s="610" t="s">
        <v>544</v>
      </c>
      <c r="B36" s="611" t="s">
        <v>6</v>
      </c>
      <c r="C36" s="612" t="s">
        <v>545</v>
      </c>
      <c r="D36" s="612">
        <v>707939.12933069828</v>
      </c>
      <c r="E36" s="612">
        <v>641852.7474823388</v>
      </c>
      <c r="F36" s="613">
        <v>0.90664962690953521</v>
      </c>
      <c r="G36" s="612">
        <v>-66086.381848359481</v>
      </c>
      <c r="H36" s="612" t="s">
        <v>536</v>
      </c>
    </row>
    <row r="37" spans="1:8" ht="14.4" customHeight="1" x14ac:dyDescent="0.3">
      <c r="A37" s="610" t="s">
        <v>519</v>
      </c>
      <c r="B37" s="611" t="s">
        <v>519</v>
      </c>
      <c r="C37" s="612" t="s">
        <v>519</v>
      </c>
      <c r="D37" s="612" t="s">
        <v>519</v>
      </c>
      <c r="E37" s="612" t="s">
        <v>519</v>
      </c>
      <c r="F37" s="613" t="s">
        <v>519</v>
      </c>
      <c r="G37" s="612" t="s">
        <v>519</v>
      </c>
      <c r="H37" s="612" t="s">
        <v>537</v>
      </c>
    </row>
    <row r="38" spans="1:8" ht="14.4" customHeight="1" x14ac:dyDescent="0.3">
      <c r="A38" s="610" t="s">
        <v>518</v>
      </c>
      <c r="B38" s="611" t="s">
        <v>6</v>
      </c>
      <c r="C38" s="612" t="s">
        <v>520</v>
      </c>
      <c r="D38" s="612">
        <v>3887877.4752578433</v>
      </c>
      <c r="E38" s="612">
        <v>3604665.5436753929</v>
      </c>
      <c r="F38" s="613">
        <v>0.92715512940292244</v>
      </c>
      <c r="G38" s="612">
        <v>-283211.9315824504</v>
      </c>
      <c r="H38" s="612" t="s">
        <v>533</v>
      </c>
    </row>
  </sheetData>
  <autoFilter ref="A3:G3"/>
  <mergeCells count="1">
    <mergeCell ref="A1:G1"/>
  </mergeCells>
  <conditionalFormatting sqref="F12 F39:F65536">
    <cfRule type="cellIs" dxfId="74" priority="19" stopIfTrue="1" operator="greaterThan">
      <formula>1</formula>
    </cfRule>
  </conditionalFormatting>
  <conditionalFormatting sqref="F4:F11">
    <cfRule type="cellIs" dxfId="73" priority="14" operator="greaterThan">
      <formula>1</formula>
    </cfRule>
  </conditionalFormatting>
  <conditionalFormatting sqref="B4:B11">
    <cfRule type="expression" dxfId="72" priority="18">
      <formula>AND(LEFT(H4,6)&lt;&gt;"mezera",H4&lt;&gt;"")</formula>
    </cfRule>
  </conditionalFormatting>
  <conditionalFormatting sqref="A4:A11">
    <cfRule type="expression" dxfId="71" priority="15">
      <formula>AND(H4&lt;&gt;"",H4&lt;&gt;"mezeraKL")</formula>
    </cfRule>
  </conditionalFormatting>
  <conditionalFormatting sqref="B4:G11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1">
    <cfRule type="expression" dxfId="68" priority="13">
      <formula>$H4&lt;&gt;""</formula>
    </cfRule>
  </conditionalFormatting>
  <conditionalFormatting sqref="G4:G11">
    <cfRule type="cellIs" dxfId="67" priority="12" operator="greaterThan">
      <formula>0</formula>
    </cfRule>
  </conditionalFormatting>
  <conditionalFormatting sqref="F4:F11">
    <cfRule type="cellIs" dxfId="66" priority="9" operator="greaterThan">
      <formula>1</formula>
    </cfRule>
  </conditionalFormatting>
  <conditionalFormatting sqref="F4:F11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1">
    <cfRule type="expression" dxfId="63" priority="8">
      <formula>$H4&lt;&gt;""</formula>
    </cfRule>
  </conditionalFormatting>
  <conditionalFormatting sqref="F13:F38">
    <cfRule type="cellIs" dxfId="62" priority="3" operator="greaterThan">
      <formula>1</formula>
    </cfRule>
  </conditionalFormatting>
  <conditionalFormatting sqref="B13:B38">
    <cfRule type="expression" dxfId="61" priority="7">
      <formula>AND(LEFT(H13,6)&lt;&gt;"mezera",H13&lt;&gt;"")</formula>
    </cfRule>
  </conditionalFormatting>
  <conditionalFormatting sqref="A13:A38">
    <cfRule type="expression" dxfId="60" priority="4">
      <formula>AND(H13&lt;&gt;"",H13&lt;&gt;"mezeraKL")</formula>
    </cfRule>
  </conditionalFormatting>
  <conditionalFormatting sqref="B13:G38">
    <cfRule type="expression" dxfId="59" priority="5">
      <formula>$H13="SumaNS"</formula>
    </cfRule>
    <cfRule type="expression" dxfId="58" priority="6">
      <formula>OR($H13="KL",$H13="SumaKL")</formula>
    </cfRule>
  </conditionalFormatting>
  <conditionalFormatting sqref="A13:G38">
    <cfRule type="expression" dxfId="57" priority="2">
      <formula>$H13&lt;&gt;""</formula>
    </cfRule>
  </conditionalFormatting>
  <conditionalFormatting sqref="G13:G38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256</v>
      </c>
      <c r="K3" s="472"/>
      <c r="L3" s="340">
        <f>IF(M3&lt;&gt;0,N3/M3,0)</f>
        <v>160.16476553310909</v>
      </c>
      <c r="M3" s="340">
        <f>SUBTOTAL(9,M5:M1048576)</f>
        <v>22505.983333333334</v>
      </c>
      <c r="N3" s="341">
        <f>SUBTOTAL(9,N5:N1048576)</f>
        <v>3604665.5436753943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280</v>
      </c>
      <c r="M4" s="617" t="s">
        <v>16</v>
      </c>
      <c r="N4" s="618" t="s">
        <v>18</v>
      </c>
    </row>
    <row r="5" spans="1:14" ht="14.4" customHeight="1" x14ac:dyDescent="0.3">
      <c r="A5" s="619" t="s">
        <v>518</v>
      </c>
      <c r="B5" s="620" t="s">
        <v>520</v>
      </c>
      <c r="C5" s="621" t="s">
        <v>534</v>
      </c>
      <c r="D5" s="622" t="s">
        <v>535</v>
      </c>
      <c r="E5" s="621" t="s">
        <v>521</v>
      </c>
      <c r="F5" s="622" t="s">
        <v>522</v>
      </c>
      <c r="G5" s="621"/>
      <c r="H5" s="621">
        <v>102592</v>
      </c>
      <c r="I5" s="621">
        <v>2592</v>
      </c>
      <c r="J5" s="621" t="s">
        <v>546</v>
      </c>
      <c r="K5" s="621" t="s">
        <v>547</v>
      </c>
      <c r="L5" s="623">
        <v>61.1</v>
      </c>
      <c r="M5" s="623">
        <v>1</v>
      </c>
      <c r="N5" s="624">
        <v>61.1</v>
      </c>
    </row>
    <row r="6" spans="1:14" ht="14.4" customHeight="1" x14ac:dyDescent="0.3">
      <c r="A6" s="625" t="s">
        <v>518</v>
      </c>
      <c r="B6" s="626" t="s">
        <v>520</v>
      </c>
      <c r="C6" s="627" t="s">
        <v>534</v>
      </c>
      <c r="D6" s="628" t="s">
        <v>535</v>
      </c>
      <c r="E6" s="627" t="s">
        <v>521</v>
      </c>
      <c r="F6" s="628" t="s">
        <v>522</v>
      </c>
      <c r="G6" s="627"/>
      <c r="H6" s="627">
        <v>103801</v>
      </c>
      <c r="I6" s="627">
        <v>3801</v>
      </c>
      <c r="J6" s="627" t="s">
        <v>548</v>
      </c>
      <c r="K6" s="627" t="s">
        <v>549</v>
      </c>
      <c r="L6" s="629">
        <v>71.19</v>
      </c>
      <c r="M6" s="629">
        <v>1</v>
      </c>
      <c r="N6" s="630">
        <v>71.19</v>
      </c>
    </row>
    <row r="7" spans="1:14" ht="14.4" customHeight="1" x14ac:dyDescent="0.3">
      <c r="A7" s="625" t="s">
        <v>518</v>
      </c>
      <c r="B7" s="626" t="s">
        <v>520</v>
      </c>
      <c r="C7" s="627" t="s">
        <v>534</v>
      </c>
      <c r="D7" s="628" t="s">
        <v>535</v>
      </c>
      <c r="E7" s="627" t="s">
        <v>521</v>
      </c>
      <c r="F7" s="628" t="s">
        <v>522</v>
      </c>
      <c r="G7" s="627"/>
      <c r="H7" s="627">
        <v>113316</v>
      </c>
      <c r="I7" s="627">
        <v>13316</v>
      </c>
      <c r="J7" s="627" t="s">
        <v>550</v>
      </c>
      <c r="K7" s="627" t="s">
        <v>551</v>
      </c>
      <c r="L7" s="629">
        <v>64.48</v>
      </c>
      <c r="M7" s="629">
        <v>1</v>
      </c>
      <c r="N7" s="630">
        <v>64.48</v>
      </c>
    </row>
    <row r="8" spans="1:14" ht="14.4" customHeight="1" x14ac:dyDescent="0.3">
      <c r="A8" s="625" t="s">
        <v>518</v>
      </c>
      <c r="B8" s="626" t="s">
        <v>520</v>
      </c>
      <c r="C8" s="627" t="s">
        <v>534</v>
      </c>
      <c r="D8" s="628" t="s">
        <v>535</v>
      </c>
      <c r="E8" s="627" t="s">
        <v>521</v>
      </c>
      <c r="F8" s="628" t="s">
        <v>522</v>
      </c>
      <c r="G8" s="627"/>
      <c r="H8" s="627">
        <v>131739</v>
      </c>
      <c r="I8" s="627">
        <v>31739</v>
      </c>
      <c r="J8" s="627" t="s">
        <v>552</v>
      </c>
      <c r="K8" s="627"/>
      <c r="L8" s="629">
        <v>77.061998056730786</v>
      </c>
      <c r="M8" s="629">
        <v>16</v>
      </c>
      <c r="N8" s="630">
        <v>1237.3199611346156</v>
      </c>
    </row>
    <row r="9" spans="1:14" ht="14.4" customHeight="1" x14ac:dyDescent="0.3">
      <c r="A9" s="625" t="s">
        <v>518</v>
      </c>
      <c r="B9" s="626" t="s">
        <v>520</v>
      </c>
      <c r="C9" s="627" t="s">
        <v>534</v>
      </c>
      <c r="D9" s="628" t="s">
        <v>535</v>
      </c>
      <c r="E9" s="627" t="s">
        <v>521</v>
      </c>
      <c r="F9" s="628" t="s">
        <v>522</v>
      </c>
      <c r="G9" s="627" t="s">
        <v>553</v>
      </c>
      <c r="H9" s="627">
        <v>31915</v>
      </c>
      <c r="I9" s="627">
        <v>31915</v>
      </c>
      <c r="J9" s="627" t="s">
        <v>554</v>
      </c>
      <c r="K9" s="627" t="s">
        <v>555</v>
      </c>
      <c r="L9" s="629">
        <v>181.58908062757374</v>
      </c>
      <c r="M9" s="629">
        <v>8</v>
      </c>
      <c r="N9" s="630">
        <v>1452.7126450205899</v>
      </c>
    </row>
    <row r="10" spans="1:14" ht="14.4" customHeight="1" x14ac:dyDescent="0.3">
      <c r="A10" s="625" t="s">
        <v>518</v>
      </c>
      <c r="B10" s="626" t="s">
        <v>520</v>
      </c>
      <c r="C10" s="627" t="s">
        <v>534</v>
      </c>
      <c r="D10" s="628" t="s">
        <v>535</v>
      </c>
      <c r="E10" s="627" t="s">
        <v>521</v>
      </c>
      <c r="F10" s="628" t="s">
        <v>522</v>
      </c>
      <c r="G10" s="627" t="s">
        <v>553</v>
      </c>
      <c r="H10" s="627">
        <v>47244</v>
      </c>
      <c r="I10" s="627">
        <v>47244</v>
      </c>
      <c r="J10" s="627" t="s">
        <v>556</v>
      </c>
      <c r="K10" s="627" t="s">
        <v>555</v>
      </c>
      <c r="L10" s="629">
        <v>162.15</v>
      </c>
      <c r="M10" s="629">
        <v>1</v>
      </c>
      <c r="N10" s="630">
        <v>162.15</v>
      </c>
    </row>
    <row r="11" spans="1:14" ht="14.4" customHeight="1" x14ac:dyDescent="0.3">
      <c r="A11" s="625" t="s">
        <v>518</v>
      </c>
      <c r="B11" s="626" t="s">
        <v>520</v>
      </c>
      <c r="C11" s="627" t="s">
        <v>534</v>
      </c>
      <c r="D11" s="628" t="s">
        <v>535</v>
      </c>
      <c r="E11" s="627" t="s">
        <v>521</v>
      </c>
      <c r="F11" s="628" t="s">
        <v>522</v>
      </c>
      <c r="G11" s="627" t="s">
        <v>553</v>
      </c>
      <c r="H11" s="627">
        <v>51366</v>
      </c>
      <c r="I11" s="627">
        <v>51366</v>
      </c>
      <c r="J11" s="627" t="s">
        <v>557</v>
      </c>
      <c r="K11" s="627" t="s">
        <v>558</v>
      </c>
      <c r="L11" s="629">
        <v>259.44075653433447</v>
      </c>
      <c r="M11" s="629">
        <v>21</v>
      </c>
      <c r="N11" s="630">
        <v>5448.2558872210238</v>
      </c>
    </row>
    <row r="12" spans="1:14" ht="14.4" customHeight="1" x14ac:dyDescent="0.3">
      <c r="A12" s="625" t="s">
        <v>518</v>
      </c>
      <c r="B12" s="626" t="s">
        <v>520</v>
      </c>
      <c r="C12" s="627" t="s">
        <v>534</v>
      </c>
      <c r="D12" s="628" t="s">
        <v>535</v>
      </c>
      <c r="E12" s="627" t="s">
        <v>521</v>
      </c>
      <c r="F12" s="628" t="s">
        <v>522</v>
      </c>
      <c r="G12" s="627" t="s">
        <v>553</v>
      </c>
      <c r="H12" s="627">
        <v>51383</v>
      </c>
      <c r="I12" s="627">
        <v>51383</v>
      </c>
      <c r="J12" s="627" t="s">
        <v>557</v>
      </c>
      <c r="K12" s="627" t="s">
        <v>559</v>
      </c>
      <c r="L12" s="629">
        <v>152.49</v>
      </c>
      <c r="M12" s="629">
        <v>2</v>
      </c>
      <c r="N12" s="630">
        <v>304.98</v>
      </c>
    </row>
    <row r="13" spans="1:14" ht="14.4" customHeight="1" x14ac:dyDescent="0.3">
      <c r="A13" s="625" t="s">
        <v>518</v>
      </c>
      <c r="B13" s="626" t="s">
        <v>520</v>
      </c>
      <c r="C13" s="627" t="s">
        <v>534</v>
      </c>
      <c r="D13" s="628" t="s">
        <v>535</v>
      </c>
      <c r="E13" s="627" t="s">
        <v>521</v>
      </c>
      <c r="F13" s="628" t="s">
        <v>522</v>
      </c>
      <c r="G13" s="627" t="s">
        <v>553</v>
      </c>
      <c r="H13" s="627">
        <v>100362</v>
      </c>
      <c r="I13" s="627">
        <v>362</v>
      </c>
      <c r="J13" s="627" t="s">
        <v>560</v>
      </c>
      <c r="K13" s="627" t="s">
        <v>561</v>
      </c>
      <c r="L13" s="629">
        <v>84.569999999999894</v>
      </c>
      <c r="M13" s="629">
        <v>1</v>
      </c>
      <c r="N13" s="630">
        <v>84.569999999999894</v>
      </c>
    </row>
    <row r="14" spans="1:14" ht="14.4" customHeight="1" x14ac:dyDescent="0.3">
      <c r="A14" s="625" t="s">
        <v>518</v>
      </c>
      <c r="B14" s="626" t="s">
        <v>520</v>
      </c>
      <c r="C14" s="627" t="s">
        <v>534</v>
      </c>
      <c r="D14" s="628" t="s">
        <v>535</v>
      </c>
      <c r="E14" s="627" t="s">
        <v>521</v>
      </c>
      <c r="F14" s="628" t="s">
        <v>522</v>
      </c>
      <c r="G14" s="627" t="s">
        <v>553</v>
      </c>
      <c r="H14" s="627">
        <v>100489</v>
      </c>
      <c r="I14" s="627">
        <v>489</v>
      </c>
      <c r="J14" s="627" t="s">
        <v>562</v>
      </c>
      <c r="K14" s="627" t="s">
        <v>563</v>
      </c>
      <c r="L14" s="629">
        <v>40.909826422601348</v>
      </c>
      <c r="M14" s="629">
        <v>2</v>
      </c>
      <c r="N14" s="630">
        <v>81.819652845202697</v>
      </c>
    </row>
    <row r="15" spans="1:14" ht="14.4" customHeight="1" x14ac:dyDescent="0.3">
      <c r="A15" s="625" t="s">
        <v>518</v>
      </c>
      <c r="B15" s="626" t="s">
        <v>520</v>
      </c>
      <c r="C15" s="627" t="s">
        <v>534</v>
      </c>
      <c r="D15" s="628" t="s">
        <v>535</v>
      </c>
      <c r="E15" s="627" t="s">
        <v>521</v>
      </c>
      <c r="F15" s="628" t="s">
        <v>522</v>
      </c>
      <c r="G15" s="627" t="s">
        <v>553</v>
      </c>
      <c r="H15" s="627">
        <v>100498</v>
      </c>
      <c r="I15" s="627">
        <v>498</v>
      </c>
      <c r="J15" s="627" t="s">
        <v>564</v>
      </c>
      <c r="K15" s="627" t="s">
        <v>565</v>
      </c>
      <c r="L15" s="629">
        <v>94.7</v>
      </c>
      <c r="M15" s="629">
        <v>2</v>
      </c>
      <c r="N15" s="630">
        <v>189.4</v>
      </c>
    </row>
    <row r="16" spans="1:14" ht="14.4" customHeight="1" x14ac:dyDescent="0.3">
      <c r="A16" s="625" t="s">
        <v>518</v>
      </c>
      <c r="B16" s="626" t="s">
        <v>520</v>
      </c>
      <c r="C16" s="627" t="s">
        <v>534</v>
      </c>
      <c r="D16" s="628" t="s">
        <v>535</v>
      </c>
      <c r="E16" s="627" t="s">
        <v>521</v>
      </c>
      <c r="F16" s="628" t="s">
        <v>522</v>
      </c>
      <c r="G16" s="627" t="s">
        <v>553</v>
      </c>
      <c r="H16" s="627">
        <v>100513</v>
      </c>
      <c r="I16" s="627">
        <v>513</v>
      </c>
      <c r="J16" s="627" t="s">
        <v>566</v>
      </c>
      <c r="K16" s="627" t="s">
        <v>565</v>
      </c>
      <c r="L16" s="629">
        <v>55.875</v>
      </c>
      <c r="M16" s="629">
        <v>5</v>
      </c>
      <c r="N16" s="630">
        <v>278.89999999999998</v>
      </c>
    </row>
    <row r="17" spans="1:14" ht="14.4" customHeight="1" x14ac:dyDescent="0.3">
      <c r="A17" s="625" t="s">
        <v>518</v>
      </c>
      <c r="B17" s="626" t="s">
        <v>520</v>
      </c>
      <c r="C17" s="627" t="s">
        <v>534</v>
      </c>
      <c r="D17" s="628" t="s">
        <v>535</v>
      </c>
      <c r="E17" s="627" t="s">
        <v>521</v>
      </c>
      <c r="F17" s="628" t="s">
        <v>522</v>
      </c>
      <c r="G17" s="627" t="s">
        <v>553</v>
      </c>
      <c r="H17" s="627">
        <v>100610</v>
      </c>
      <c r="I17" s="627">
        <v>610</v>
      </c>
      <c r="J17" s="627" t="s">
        <v>567</v>
      </c>
      <c r="K17" s="627" t="s">
        <v>568</v>
      </c>
      <c r="L17" s="629">
        <v>62.92420841410636</v>
      </c>
      <c r="M17" s="629">
        <v>6</v>
      </c>
      <c r="N17" s="630">
        <v>378.00104207053181</v>
      </c>
    </row>
    <row r="18" spans="1:14" ht="14.4" customHeight="1" x14ac:dyDescent="0.3">
      <c r="A18" s="625" t="s">
        <v>518</v>
      </c>
      <c r="B18" s="626" t="s">
        <v>520</v>
      </c>
      <c r="C18" s="627" t="s">
        <v>534</v>
      </c>
      <c r="D18" s="628" t="s">
        <v>535</v>
      </c>
      <c r="E18" s="627" t="s">
        <v>521</v>
      </c>
      <c r="F18" s="628" t="s">
        <v>522</v>
      </c>
      <c r="G18" s="627" t="s">
        <v>553</v>
      </c>
      <c r="H18" s="627">
        <v>100612</v>
      </c>
      <c r="I18" s="627">
        <v>612</v>
      </c>
      <c r="J18" s="627" t="s">
        <v>569</v>
      </c>
      <c r="K18" s="627" t="s">
        <v>570</v>
      </c>
      <c r="L18" s="629">
        <v>59.19</v>
      </c>
      <c r="M18" s="629">
        <v>1</v>
      </c>
      <c r="N18" s="630">
        <v>59.19</v>
      </c>
    </row>
    <row r="19" spans="1:14" ht="14.4" customHeight="1" x14ac:dyDescent="0.3">
      <c r="A19" s="625" t="s">
        <v>518</v>
      </c>
      <c r="B19" s="626" t="s">
        <v>520</v>
      </c>
      <c r="C19" s="627" t="s">
        <v>534</v>
      </c>
      <c r="D19" s="628" t="s">
        <v>535</v>
      </c>
      <c r="E19" s="627" t="s">
        <v>521</v>
      </c>
      <c r="F19" s="628" t="s">
        <v>522</v>
      </c>
      <c r="G19" s="627" t="s">
        <v>553</v>
      </c>
      <c r="H19" s="627">
        <v>100643</v>
      </c>
      <c r="I19" s="627">
        <v>643</v>
      </c>
      <c r="J19" s="627" t="s">
        <v>571</v>
      </c>
      <c r="K19" s="627" t="s">
        <v>572</v>
      </c>
      <c r="L19" s="629">
        <v>42.480005076059896</v>
      </c>
      <c r="M19" s="629">
        <v>2</v>
      </c>
      <c r="N19" s="630">
        <v>84.960010152119793</v>
      </c>
    </row>
    <row r="20" spans="1:14" ht="14.4" customHeight="1" x14ac:dyDescent="0.3">
      <c r="A20" s="625" t="s">
        <v>518</v>
      </c>
      <c r="B20" s="626" t="s">
        <v>520</v>
      </c>
      <c r="C20" s="627" t="s">
        <v>534</v>
      </c>
      <c r="D20" s="628" t="s">
        <v>535</v>
      </c>
      <c r="E20" s="627" t="s">
        <v>521</v>
      </c>
      <c r="F20" s="628" t="s">
        <v>522</v>
      </c>
      <c r="G20" s="627" t="s">
        <v>553</v>
      </c>
      <c r="H20" s="627">
        <v>100802</v>
      </c>
      <c r="I20" s="627">
        <v>802</v>
      </c>
      <c r="J20" s="627" t="s">
        <v>573</v>
      </c>
      <c r="K20" s="627" t="s">
        <v>574</v>
      </c>
      <c r="L20" s="629">
        <v>60.249136847159235</v>
      </c>
      <c r="M20" s="629">
        <v>12</v>
      </c>
      <c r="N20" s="630">
        <v>722.82050531875166</v>
      </c>
    </row>
    <row r="21" spans="1:14" ht="14.4" customHeight="1" x14ac:dyDescent="0.3">
      <c r="A21" s="625" t="s">
        <v>518</v>
      </c>
      <c r="B21" s="626" t="s">
        <v>520</v>
      </c>
      <c r="C21" s="627" t="s">
        <v>534</v>
      </c>
      <c r="D21" s="628" t="s">
        <v>535</v>
      </c>
      <c r="E21" s="627" t="s">
        <v>521</v>
      </c>
      <c r="F21" s="628" t="s">
        <v>522</v>
      </c>
      <c r="G21" s="627" t="s">
        <v>553</v>
      </c>
      <c r="H21" s="627">
        <v>100876</v>
      </c>
      <c r="I21" s="627">
        <v>876</v>
      </c>
      <c r="J21" s="627" t="s">
        <v>573</v>
      </c>
      <c r="K21" s="627" t="s">
        <v>575</v>
      </c>
      <c r="L21" s="629">
        <v>65.369952284731667</v>
      </c>
      <c r="M21" s="629">
        <v>4</v>
      </c>
      <c r="N21" s="630">
        <v>261.39971370838998</v>
      </c>
    </row>
    <row r="22" spans="1:14" ht="14.4" customHeight="1" x14ac:dyDescent="0.3">
      <c r="A22" s="625" t="s">
        <v>518</v>
      </c>
      <c r="B22" s="626" t="s">
        <v>520</v>
      </c>
      <c r="C22" s="627" t="s">
        <v>534</v>
      </c>
      <c r="D22" s="628" t="s">
        <v>535</v>
      </c>
      <c r="E22" s="627" t="s">
        <v>521</v>
      </c>
      <c r="F22" s="628" t="s">
        <v>522</v>
      </c>
      <c r="G22" s="627" t="s">
        <v>553</v>
      </c>
      <c r="H22" s="627">
        <v>101328</v>
      </c>
      <c r="I22" s="627">
        <v>1328</v>
      </c>
      <c r="J22" s="627" t="s">
        <v>576</v>
      </c>
      <c r="K22" s="627" t="s">
        <v>577</v>
      </c>
      <c r="L22" s="629">
        <v>120.539447841295</v>
      </c>
      <c r="M22" s="629">
        <v>1</v>
      </c>
      <c r="N22" s="630">
        <v>120.539447841295</v>
      </c>
    </row>
    <row r="23" spans="1:14" ht="14.4" customHeight="1" x14ac:dyDescent="0.3">
      <c r="A23" s="625" t="s">
        <v>518</v>
      </c>
      <c r="B23" s="626" t="s">
        <v>520</v>
      </c>
      <c r="C23" s="627" t="s">
        <v>534</v>
      </c>
      <c r="D23" s="628" t="s">
        <v>535</v>
      </c>
      <c r="E23" s="627" t="s">
        <v>521</v>
      </c>
      <c r="F23" s="628" t="s">
        <v>522</v>
      </c>
      <c r="G23" s="627" t="s">
        <v>553</v>
      </c>
      <c r="H23" s="627">
        <v>102477</v>
      </c>
      <c r="I23" s="627">
        <v>2477</v>
      </c>
      <c r="J23" s="627" t="s">
        <v>578</v>
      </c>
      <c r="K23" s="627" t="s">
        <v>579</v>
      </c>
      <c r="L23" s="629">
        <v>42.092481392635179</v>
      </c>
      <c r="M23" s="629">
        <v>4</v>
      </c>
      <c r="N23" s="630">
        <v>168.36992557054072</v>
      </c>
    </row>
    <row r="24" spans="1:14" ht="14.4" customHeight="1" x14ac:dyDescent="0.3">
      <c r="A24" s="625" t="s">
        <v>518</v>
      </c>
      <c r="B24" s="626" t="s">
        <v>520</v>
      </c>
      <c r="C24" s="627" t="s">
        <v>534</v>
      </c>
      <c r="D24" s="628" t="s">
        <v>535</v>
      </c>
      <c r="E24" s="627" t="s">
        <v>521</v>
      </c>
      <c r="F24" s="628" t="s">
        <v>522</v>
      </c>
      <c r="G24" s="627" t="s">
        <v>553</v>
      </c>
      <c r="H24" s="627">
        <v>102478</v>
      </c>
      <c r="I24" s="627">
        <v>2478</v>
      </c>
      <c r="J24" s="627" t="s">
        <v>578</v>
      </c>
      <c r="K24" s="627" t="s">
        <v>580</v>
      </c>
      <c r="L24" s="629">
        <v>81.174974283853956</v>
      </c>
      <c r="M24" s="629">
        <v>53</v>
      </c>
      <c r="N24" s="630">
        <v>4303.1165228721975</v>
      </c>
    </row>
    <row r="25" spans="1:14" ht="14.4" customHeight="1" x14ac:dyDescent="0.3">
      <c r="A25" s="625" t="s">
        <v>518</v>
      </c>
      <c r="B25" s="626" t="s">
        <v>520</v>
      </c>
      <c r="C25" s="627" t="s">
        <v>534</v>
      </c>
      <c r="D25" s="628" t="s">
        <v>535</v>
      </c>
      <c r="E25" s="627" t="s">
        <v>521</v>
      </c>
      <c r="F25" s="628" t="s">
        <v>522</v>
      </c>
      <c r="G25" s="627" t="s">
        <v>553</v>
      </c>
      <c r="H25" s="627">
        <v>102479</v>
      </c>
      <c r="I25" s="627">
        <v>2479</v>
      </c>
      <c r="J25" s="627" t="s">
        <v>581</v>
      </c>
      <c r="K25" s="627" t="s">
        <v>582</v>
      </c>
      <c r="L25" s="629">
        <v>61.469998887236898</v>
      </c>
      <c r="M25" s="629">
        <v>1</v>
      </c>
      <c r="N25" s="630">
        <v>61.469998887236898</v>
      </c>
    </row>
    <row r="26" spans="1:14" ht="14.4" customHeight="1" x14ac:dyDescent="0.3">
      <c r="A26" s="625" t="s">
        <v>518</v>
      </c>
      <c r="B26" s="626" t="s">
        <v>520</v>
      </c>
      <c r="C26" s="627" t="s">
        <v>534</v>
      </c>
      <c r="D26" s="628" t="s">
        <v>535</v>
      </c>
      <c r="E26" s="627" t="s">
        <v>521</v>
      </c>
      <c r="F26" s="628" t="s">
        <v>522</v>
      </c>
      <c r="G26" s="627" t="s">
        <v>553</v>
      </c>
      <c r="H26" s="627">
        <v>102486</v>
      </c>
      <c r="I26" s="627">
        <v>2486</v>
      </c>
      <c r="J26" s="627" t="s">
        <v>583</v>
      </c>
      <c r="K26" s="627" t="s">
        <v>584</v>
      </c>
      <c r="L26" s="629">
        <v>120.97666666666667</v>
      </c>
      <c r="M26" s="629">
        <v>3</v>
      </c>
      <c r="N26" s="630">
        <v>362.93</v>
      </c>
    </row>
    <row r="27" spans="1:14" ht="14.4" customHeight="1" x14ac:dyDescent="0.3">
      <c r="A27" s="625" t="s">
        <v>518</v>
      </c>
      <c r="B27" s="626" t="s">
        <v>520</v>
      </c>
      <c r="C27" s="627" t="s">
        <v>534</v>
      </c>
      <c r="D27" s="628" t="s">
        <v>535</v>
      </c>
      <c r="E27" s="627" t="s">
        <v>521</v>
      </c>
      <c r="F27" s="628" t="s">
        <v>522</v>
      </c>
      <c r="G27" s="627" t="s">
        <v>553</v>
      </c>
      <c r="H27" s="627">
        <v>102684</v>
      </c>
      <c r="I27" s="627">
        <v>2684</v>
      </c>
      <c r="J27" s="627" t="s">
        <v>585</v>
      </c>
      <c r="K27" s="627" t="s">
        <v>586</v>
      </c>
      <c r="L27" s="629">
        <v>46.105625000000053</v>
      </c>
      <c r="M27" s="629">
        <v>5</v>
      </c>
      <c r="N27" s="630">
        <v>229.36250000000021</v>
      </c>
    </row>
    <row r="28" spans="1:14" ht="14.4" customHeight="1" x14ac:dyDescent="0.3">
      <c r="A28" s="625" t="s">
        <v>518</v>
      </c>
      <c r="B28" s="626" t="s">
        <v>520</v>
      </c>
      <c r="C28" s="627" t="s">
        <v>534</v>
      </c>
      <c r="D28" s="628" t="s">
        <v>535</v>
      </c>
      <c r="E28" s="627" t="s">
        <v>521</v>
      </c>
      <c r="F28" s="628" t="s">
        <v>522</v>
      </c>
      <c r="G28" s="627" t="s">
        <v>553</v>
      </c>
      <c r="H28" s="627">
        <v>102818</v>
      </c>
      <c r="I28" s="627">
        <v>2818</v>
      </c>
      <c r="J28" s="627" t="s">
        <v>587</v>
      </c>
      <c r="K28" s="627" t="s">
        <v>588</v>
      </c>
      <c r="L28" s="629">
        <v>91.083333333333329</v>
      </c>
      <c r="M28" s="629">
        <v>3</v>
      </c>
      <c r="N28" s="630">
        <v>273.25</v>
      </c>
    </row>
    <row r="29" spans="1:14" ht="14.4" customHeight="1" x14ac:dyDescent="0.3">
      <c r="A29" s="625" t="s">
        <v>518</v>
      </c>
      <c r="B29" s="626" t="s">
        <v>520</v>
      </c>
      <c r="C29" s="627" t="s">
        <v>534</v>
      </c>
      <c r="D29" s="628" t="s">
        <v>535</v>
      </c>
      <c r="E29" s="627" t="s">
        <v>521</v>
      </c>
      <c r="F29" s="628" t="s">
        <v>522</v>
      </c>
      <c r="G29" s="627" t="s">
        <v>553</v>
      </c>
      <c r="H29" s="627">
        <v>102828</v>
      </c>
      <c r="I29" s="627">
        <v>2828</v>
      </c>
      <c r="J29" s="627" t="s">
        <v>589</v>
      </c>
      <c r="K29" s="627" t="s">
        <v>590</v>
      </c>
      <c r="L29" s="629">
        <v>41.12</v>
      </c>
      <c r="M29" s="629">
        <v>1</v>
      </c>
      <c r="N29" s="630">
        <v>41.12</v>
      </c>
    </row>
    <row r="30" spans="1:14" ht="14.4" customHeight="1" x14ac:dyDescent="0.3">
      <c r="A30" s="625" t="s">
        <v>518</v>
      </c>
      <c r="B30" s="626" t="s">
        <v>520</v>
      </c>
      <c r="C30" s="627" t="s">
        <v>534</v>
      </c>
      <c r="D30" s="628" t="s">
        <v>535</v>
      </c>
      <c r="E30" s="627" t="s">
        <v>521</v>
      </c>
      <c r="F30" s="628" t="s">
        <v>522</v>
      </c>
      <c r="G30" s="627" t="s">
        <v>553</v>
      </c>
      <c r="H30" s="627">
        <v>103550</v>
      </c>
      <c r="I30" s="627">
        <v>3550</v>
      </c>
      <c r="J30" s="627" t="s">
        <v>591</v>
      </c>
      <c r="K30" s="627" t="s">
        <v>592</v>
      </c>
      <c r="L30" s="629">
        <v>38.1</v>
      </c>
      <c r="M30" s="629">
        <v>1</v>
      </c>
      <c r="N30" s="630">
        <v>38.1</v>
      </c>
    </row>
    <row r="31" spans="1:14" ht="14.4" customHeight="1" x14ac:dyDescent="0.3">
      <c r="A31" s="625" t="s">
        <v>518</v>
      </c>
      <c r="B31" s="626" t="s">
        <v>520</v>
      </c>
      <c r="C31" s="627" t="s">
        <v>534</v>
      </c>
      <c r="D31" s="628" t="s">
        <v>535</v>
      </c>
      <c r="E31" s="627" t="s">
        <v>521</v>
      </c>
      <c r="F31" s="628" t="s">
        <v>522</v>
      </c>
      <c r="G31" s="627" t="s">
        <v>553</v>
      </c>
      <c r="H31" s="627">
        <v>103575</v>
      </c>
      <c r="I31" s="627">
        <v>3575</v>
      </c>
      <c r="J31" s="627" t="s">
        <v>593</v>
      </c>
      <c r="K31" s="627" t="s">
        <v>594</v>
      </c>
      <c r="L31" s="629">
        <v>67.539828587470012</v>
      </c>
      <c r="M31" s="629">
        <v>3</v>
      </c>
      <c r="N31" s="630">
        <v>202.61948576241002</v>
      </c>
    </row>
    <row r="32" spans="1:14" ht="14.4" customHeight="1" x14ac:dyDescent="0.3">
      <c r="A32" s="625" t="s">
        <v>518</v>
      </c>
      <c r="B32" s="626" t="s">
        <v>520</v>
      </c>
      <c r="C32" s="627" t="s">
        <v>534</v>
      </c>
      <c r="D32" s="628" t="s">
        <v>535</v>
      </c>
      <c r="E32" s="627" t="s">
        <v>521</v>
      </c>
      <c r="F32" s="628" t="s">
        <v>522</v>
      </c>
      <c r="G32" s="627" t="s">
        <v>553</v>
      </c>
      <c r="H32" s="627">
        <v>104178</v>
      </c>
      <c r="I32" s="627">
        <v>4178</v>
      </c>
      <c r="J32" s="627" t="s">
        <v>595</v>
      </c>
      <c r="K32" s="627" t="s">
        <v>596</v>
      </c>
      <c r="L32" s="629">
        <v>41.299812777793399</v>
      </c>
      <c r="M32" s="629">
        <v>2</v>
      </c>
      <c r="N32" s="630">
        <v>82.599625555586798</v>
      </c>
    </row>
    <row r="33" spans="1:14" ht="14.4" customHeight="1" x14ac:dyDescent="0.3">
      <c r="A33" s="625" t="s">
        <v>518</v>
      </c>
      <c r="B33" s="626" t="s">
        <v>520</v>
      </c>
      <c r="C33" s="627" t="s">
        <v>534</v>
      </c>
      <c r="D33" s="628" t="s">
        <v>535</v>
      </c>
      <c r="E33" s="627" t="s">
        <v>521</v>
      </c>
      <c r="F33" s="628" t="s">
        <v>522</v>
      </c>
      <c r="G33" s="627" t="s">
        <v>553</v>
      </c>
      <c r="H33" s="627">
        <v>107981</v>
      </c>
      <c r="I33" s="627">
        <v>7981</v>
      </c>
      <c r="J33" s="627" t="s">
        <v>597</v>
      </c>
      <c r="K33" s="627" t="s">
        <v>598</v>
      </c>
      <c r="L33" s="629">
        <v>60.349952925790731</v>
      </c>
      <c r="M33" s="629">
        <v>117</v>
      </c>
      <c r="N33" s="630">
        <v>7060.9441770521616</v>
      </c>
    </row>
    <row r="34" spans="1:14" ht="14.4" customHeight="1" x14ac:dyDescent="0.3">
      <c r="A34" s="625" t="s">
        <v>518</v>
      </c>
      <c r="B34" s="626" t="s">
        <v>520</v>
      </c>
      <c r="C34" s="627" t="s">
        <v>534</v>
      </c>
      <c r="D34" s="628" t="s">
        <v>535</v>
      </c>
      <c r="E34" s="627" t="s">
        <v>521</v>
      </c>
      <c r="F34" s="628" t="s">
        <v>522</v>
      </c>
      <c r="G34" s="627" t="s">
        <v>553</v>
      </c>
      <c r="H34" s="627">
        <v>108499</v>
      </c>
      <c r="I34" s="627">
        <v>8499</v>
      </c>
      <c r="J34" s="627" t="s">
        <v>599</v>
      </c>
      <c r="K34" s="627" t="s">
        <v>600</v>
      </c>
      <c r="L34" s="629">
        <v>117.738485889212</v>
      </c>
      <c r="M34" s="629">
        <v>144</v>
      </c>
      <c r="N34" s="630">
        <v>16954.329964320288</v>
      </c>
    </row>
    <row r="35" spans="1:14" ht="14.4" customHeight="1" x14ac:dyDescent="0.3">
      <c r="A35" s="625" t="s">
        <v>518</v>
      </c>
      <c r="B35" s="626" t="s">
        <v>520</v>
      </c>
      <c r="C35" s="627" t="s">
        <v>534</v>
      </c>
      <c r="D35" s="628" t="s">
        <v>535</v>
      </c>
      <c r="E35" s="627" t="s">
        <v>521</v>
      </c>
      <c r="F35" s="628" t="s">
        <v>522</v>
      </c>
      <c r="G35" s="627" t="s">
        <v>553</v>
      </c>
      <c r="H35" s="627">
        <v>109139</v>
      </c>
      <c r="I35" s="627">
        <v>9139</v>
      </c>
      <c r="J35" s="627" t="s">
        <v>601</v>
      </c>
      <c r="K35" s="627" t="s">
        <v>602</v>
      </c>
      <c r="L35" s="629">
        <v>587.12499652998247</v>
      </c>
      <c r="M35" s="629">
        <v>2</v>
      </c>
      <c r="N35" s="630">
        <v>1174.2499930599649</v>
      </c>
    </row>
    <row r="36" spans="1:14" ht="14.4" customHeight="1" x14ac:dyDescent="0.3">
      <c r="A36" s="625" t="s">
        <v>518</v>
      </c>
      <c r="B36" s="626" t="s">
        <v>520</v>
      </c>
      <c r="C36" s="627" t="s">
        <v>534</v>
      </c>
      <c r="D36" s="628" t="s">
        <v>535</v>
      </c>
      <c r="E36" s="627" t="s">
        <v>521</v>
      </c>
      <c r="F36" s="628" t="s">
        <v>522</v>
      </c>
      <c r="G36" s="627" t="s">
        <v>553</v>
      </c>
      <c r="H36" s="627">
        <v>110086</v>
      </c>
      <c r="I36" s="627">
        <v>10086</v>
      </c>
      <c r="J36" s="627" t="s">
        <v>603</v>
      </c>
      <c r="K36" s="627" t="s">
        <v>604</v>
      </c>
      <c r="L36" s="629">
        <v>1665.1999916527486</v>
      </c>
      <c r="M36" s="629">
        <v>2.2000000000000002</v>
      </c>
      <c r="N36" s="630">
        <v>3663.439984974947</v>
      </c>
    </row>
    <row r="37" spans="1:14" ht="14.4" customHeight="1" x14ac:dyDescent="0.3">
      <c r="A37" s="625" t="s">
        <v>518</v>
      </c>
      <c r="B37" s="626" t="s">
        <v>520</v>
      </c>
      <c r="C37" s="627" t="s">
        <v>534</v>
      </c>
      <c r="D37" s="628" t="s">
        <v>535</v>
      </c>
      <c r="E37" s="627" t="s">
        <v>521</v>
      </c>
      <c r="F37" s="628" t="s">
        <v>522</v>
      </c>
      <c r="G37" s="627" t="s">
        <v>553</v>
      </c>
      <c r="H37" s="627">
        <v>111242</v>
      </c>
      <c r="I37" s="627">
        <v>11242</v>
      </c>
      <c r="J37" s="627" t="s">
        <v>605</v>
      </c>
      <c r="K37" s="627" t="s">
        <v>606</v>
      </c>
      <c r="L37" s="629">
        <v>120.14500000000001</v>
      </c>
      <c r="M37" s="629">
        <v>2</v>
      </c>
      <c r="N37" s="630">
        <v>240.29000000000002</v>
      </c>
    </row>
    <row r="38" spans="1:14" ht="14.4" customHeight="1" x14ac:dyDescent="0.3">
      <c r="A38" s="625" t="s">
        <v>518</v>
      </c>
      <c r="B38" s="626" t="s">
        <v>520</v>
      </c>
      <c r="C38" s="627" t="s">
        <v>534</v>
      </c>
      <c r="D38" s="628" t="s">
        <v>535</v>
      </c>
      <c r="E38" s="627" t="s">
        <v>521</v>
      </c>
      <c r="F38" s="628" t="s">
        <v>522</v>
      </c>
      <c r="G38" s="627" t="s">
        <v>553</v>
      </c>
      <c r="H38" s="627">
        <v>111671</v>
      </c>
      <c r="I38" s="627">
        <v>11671</v>
      </c>
      <c r="J38" s="627" t="s">
        <v>607</v>
      </c>
      <c r="K38" s="627" t="s">
        <v>608</v>
      </c>
      <c r="L38" s="629">
        <v>291.09989086888885</v>
      </c>
      <c r="M38" s="629">
        <v>7</v>
      </c>
      <c r="N38" s="630">
        <v>1981.7009821799998</v>
      </c>
    </row>
    <row r="39" spans="1:14" ht="14.4" customHeight="1" x14ac:dyDescent="0.3">
      <c r="A39" s="625" t="s">
        <v>518</v>
      </c>
      <c r="B39" s="626" t="s">
        <v>520</v>
      </c>
      <c r="C39" s="627" t="s">
        <v>534</v>
      </c>
      <c r="D39" s="628" t="s">
        <v>535</v>
      </c>
      <c r="E39" s="627" t="s">
        <v>521</v>
      </c>
      <c r="F39" s="628" t="s">
        <v>522</v>
      </c>
      <c r="G39" s="627" t="s">
        <v>553</v>
      </c>
      <c r="H39" s="627">
        <v>112770</v>
      </c>
      <c r="I39" s="627">
        <v>12770</v>
      </c>
      <c r="J39" s="627" t="s">
        <v>609</v>
      </c>
      <c r="K39" s="627" t="s">
        <v>610</v>
      </c>
      <c r="L39" s="629">
        <v>151.14009171145932</v>
      </c>
      <c r="M39" s="629">
        <v>3</v>
      </c>
      <c r="N39" s="630">
        <v>453.42027513437796</v>
      </c>
    </row>
    <row r="40" spans="1:14" ht="14.4" customHeight="1" x14ac:dyDescent="0.3">
      <c r="A40" s="625" t="s">
        <v>518</v>
      </c>
      <c r="B40" s="626" t="s">
        <v>520</v>
      </c>
      <c r="C40" s="627" t="s">
        <v>534</v>
      </c>
      <c r="D40" s="628" t="s">
        <v>535</v>
      </c>
      <c r="E40" s="627" t="s">
        <v>521</v>
      </c>
      <c r="F40" s="628" t="s">
        <v>522</v>
      </c>
      <c r="G40" s="627" t="s">
        <v>553</v>
      </c>
      <c r="H40" s="627">
        <v>117189</v>
      </c>
      <c r="I40" s="627">
        <v>17189</v>
      </c>
      <c r="J40" s="627" t="s">
        <v>611</v>
      </c>
      <c r="K40" s="627" t="s">
        <v>612</v>
      </c>
      <c r="L40" s="629">
        <v>39.69</v>
      </c>
      <c r="M40" s="629">
        <v>1</v>
      </c>
      <c r="N40" s="630">
        <v>39.69</v>
      </c>
    </row>
    <row r="41" spans="1:14" ht="14.4" customHeight="1" x14ac:dyDescent="0.3">
      <c r="A41" s="625" t="s">
        <v>518</v>
      </c>
      <c r="B41" s="626" t="s">
        <v>520</v>
      </c>
      <c r="C41" s="627" t="s">
        <v>534</v>
      </c>
      <c r="D41" s="628" t="s">
        <v>535</v>
      </c>
      <c r="E41" s="627" t="s">
        <v>521</v>
      </c>
      <c r="F41" s="628" t="s">
        <v>522</v>
      </c>
      <c r="G41" s="627" t="s">
        <v>553</v>
      </c>
      <c r="H41" s="627">
        <v>118304</v>
      </c>
      <c r="I41" s="627">
        <v>18304</v>
      </c>
      <c r="J41" s="627" t="s">
        <v>613</v>
      </c>
      <c r="K41" s="627" t="s">
        <v>614</v>
      </c>
      <c r="L41" s="629">
        <v>194.05</v>
      </c>
      <c r="M41" s="629">
        <v>2</v>
      </c>
      <c r="N41" s="630">
        <v>388.1</v>
      </c>
    </row>
    <row r="42" spans="1:14" ht="14.4" customHeight="1" x14ac:dyDescent="0.3">
      <c r="A42" s="625" t="s">
        <v>518</v>
      </c>
      <c r="B42" s="626" t="s">
        <v>520</v>
      </c>
      <c r="C42" s="627" t="s">
        <v>534</v>
      </c>
      <c r="D42" s="628" t="s">
        <v>535</v>
      </c>
      <c r="E42" s="627" t="s">
        <v>521</v>
      </c>
      <c r="F42" s="628" t="s">
        <v>522</v>
      </c>
      <c r="G42" s="627" t="s">
        <v>553</v>
      </c>
      <c r="H42" s="627">
        <v>118305</v>
      </c>
      <c r="I42" s="627">
        <v>18305</v>
      </c>
      <c r="J42" s="627" t="s">
        <v>613</v>
      </c>
      <c r="K42" s="627" t="s">
        <v>615</v>
      </c>
      <c r="L42" s="629">
        <v>264.28808429407769</v>
      </c>
      <c r="M42" s="629">
        <v>27</v>
      </c>
      <c r="N42" s="630">
        <v>7135.778275940097</v>
      </c>
    </row>
    <row r="43" spans="1:14" ht="14.4" customHeight="1" x14ac:dyDescent="0.3">
      <c r="A43" s="625" t="s">
        <v>518</v>
      </c>
      <c r="B43" s="626" t="s">
        <v>520</v>
      </c>
      <c r="C43" s="627" t="s">
        <v>534</v>
      </c>
      <c r="D43" s="628" t="s">
        <v>535</v>
      </c>
      <c r="E43" s="627" t="s">
        <v>521</v>
      </c>
      <c r="F43" s="628" t="s">
        <v>522</v>
      </c>
      <c r="G43" s="627" t="s">
        <v>553</v>
      </c>
      <c r="H43" s="627">
        <v>119757</v>
      </c>
      <c r="I43" s="627">
        <v>19757</v>
      </c>
      <c r="J43" s="627" t="s">
        <v>616</v>
      </c>
      <c r="K43" s="627" t="s">
        <v>617</v>
      </c>
      <c r="L43" s="629">
        <v>57.22</v>
      </c>
      <c r="M43" s="629">
        <v>1</v>
      </c>
      <c r="N43" s="630">
        <v>57.22</v>
      </c>
    </row>
    <row r="44" spans="1:14" ht="14.4" customHeight="1" x14ac:dyDescent="0.3">
      <c r="A44" s="625" t="s">
        <v>518</v>
      </c>
      <c r="B44" s="626" t="s">
        <v>520</v>
      </c>
      <c r="C44" s="627" t="s">
        <v>534</v>
      </c>
      <c r="D44" s="628" t="s">
        <v>535</v>
      </c>
      <c r="E44" s="627" t="s">
        <v>521</v>
      </c>
      <c r="F44" s="628" t="s">
        <v>522</v>
      </c>
      <c r="G44" s="627" t="s">
        <v>553</v>
      </c>
      <c r="H44" s="627">
        <v>120026</v>
      </c>
      <c r="I44" s="627">
        <v>20026</v>
      </c>
      <c r="J44" s="627" t="s">
        <v>618</v>
      </c>
      <c r="K44" s="627" t="s">
        <v>619</v>
      </c>
      <c r="L44" s="629">
        <v>58.010131914173797</v>
      </c>
      <c r="M44" s="629">
        <v>1</v>
      </c>
      <c r="N44" s="630">
        <v>58.010131914173797</v>
      </c>
    </row>
    <row r="45" spans="1:14" ht="14.4" customHeight="1" x14ac:dyDescent="0.3">
      <c r="A45" s="625" t="s">
        <v>518</v>
      </c>
      <c r="B45" s="626" t="s">
        <v>520</v>
      </c>
      <c r="C45" s="627" t="s">
        <v>534</v>
      </c>
      <c r="D45" s="628" t="s">
        <v>535</v>
      </c>
      <c r="E45" s="627" t="s">
        <v>521</v>
      </c>
      <c r="F45" s="628" t="s">
        <v>522</v>
      </c>
      <c r="G45" s="627" t="s">
        <v>553</v>
      </c>
      <c r="H45" s="627">
        <v>120401</v>
      </c>
      <c r="I45" s="627">
        <v>20401</v>
      </c>
      <c r="J45" s="627" t="s">
        <v>620</v>
      </c>
      <c r="K45" s="627" t="s">
        <v>621</v>
      </c>
      <c r="L45" s="629">
        <v>71.039999999999992</v>
      </c>
      <c r="M45" s="629">
        <v>2</v>
      </c>
      <c r="N45" s="630">
        <v>142.07999999999998</v>
      </c>
    </row>
    <row r="46" spans="1:14" ht="14.4" customHeight="1" x14ac:dyDescent="0.3">
      <c r="A46" s="625" t="s">
        <v>518</v>
      </c>
      <c r="B46" s="626" t="s">
        <v>520</v>
      </c>
      <c r="C46" s="627" t="s">
        <v>534</v>
      </c>
      <c r="D46" s="628" t="s">
        <v>535</v>
      </c>
      <c r="E46" s="627" t="s">
        <v>521</v>
      </c>
      <c r="F46" s="628" t="s">
        <v>522</v>
      </c>
      <c r="G46" s="627" t="s">
        <v>553</v>
      </c>
      <c r="H46" s="627">
        <v>124067</v>
      </c>
      <c r="I46" s="627">
        <v>124067</v>
      </c>
      <c r="J46" s="627" t="s">
        <v>622</v>
      </c>
      <c r="K46" s="627" t="s">
        <v>623</v>
      </c>
      <c r="L46" s="629">
        <v>38.100027540435853</v>
      </c>
      <c r="M46" s="629">
        <v>40</v>
      </c>
      <c r="N46" s="630">
        <v>1524.001101617434</v>
      </c>
    </row>
    <row r="47" spans="1:14" ht="14.4" customHeight="1" x14ac:dyDescent="0.3">
      <c r="A47" s="625" t="s">
        <v>518</v>
      </c>
      <c r="B47" s="626" t="s">
        <v>520</v>
      </c>
      <c r="C47" s="627" t="s">
        <v>534</v>
      </c>
      <c r="D47" s="628" t="s">
        <v>535</v>
      </c>
      <c r="E47" s="627" t="s">
        <v>521</v>
      </c>
      <c r="F47" s="628" t="s">
        <v>522</v>
      </c>
      <c r="G47" s="627" t="s">
        <v>553</v>
      </c>
      <c r="H47" s="627">
        <v>125366</v>
      </c>
      <c r="I47" s="627">
        <v>25366</v>
      </c>
      <c r="J47" s="627" t="s">
        <v>624</v>
      </c>
      <c r="K47" s="627" t="s">
        <v>625</v>
      </c>
      <c r="L47" s="629">
        <v>277.73502780624005</v>
      </c>
      <c r="M47" s="629">
        <v>12</v>
      </c>
      <c r="N47" s="630">
        <v>3332.8203336748807</v>
      </c>
    </row>
    <row r="48" spans="1:14" ht="14.4" customHeight="1" x14ac:dyDescent="0.3">
      <c r="A48" s="625" t="s">
        <v>518</v>
      </c>
      <c r="B48" s="626" t="s">
        <v>520</v>
      </c>
      <c r="C48" s="627" t="s">
        <v>534</v>
      </c>
      <c r="D48" s="628" t="s">
        <v>535</v>
      </c>
      <c r="E48" s="627" t="s">
        <v>521</v>
      </c>
      <c r="F48" s="628" t="s">
        <v>522</v>
      </c>
      <c r="G48" s="627" t="s">
        <v>553</v>
      </c>
      <c r="H48" s="627">
        <v>126329</v>
      </c>
      <c r="I48" s="627">
        <v>26329</v>
      </c>
      <c r="J48" s="627" t="s">
        <v>626</v>
      </c>
      <c r="K48" s="627" t="s">
        <v>627</v>
      </c>
      <c r="L48" s="629">
        <v>126.03</v>
      </c>
      <c r="M48" s="629">
        <v>1</v>
      </c>
      <c r="N48" s="630">
        <v>126.03</v>
      </c>
    </row>
    <row r="49" spans="1:14" ht="14.4" customHeight="1" x14ac:dyDescent="0.3">
      <c r="A49" s="625" t="s">
        <v>518</v>
      </c>
      <c r="B49" s="626" t="s">
        <v>520</v>
      </c>
      <c r="C49" s="627" t="s">
        <v>534</v>
      </c>
      <c r="D49" s="628" t="s">
        <v>535</v>
      </c>
      <c r="E49" s="627" t="s">
        <v>521</v>
      </c>
      <c r="F49" s="628" t="s">
        <v>522</v>
      </c>
      <c r="G49" s="627" t="s">
        <v>553</v>
      </c>
      <c r="H49" s="627">
        <v>132082</v>
      </c>
      <c r="I49" s="627">
        <v>32082</v>
      </c>
      <c r="J49" s="627" t="s">
        <v>628</v>
      </c>
      <c r="K49" s="627" t="s">
        <v>629</v>
      </c>
      <c r="L49" s="629">
        <v>66.519936179143599</v>
      </c>
      <c r="M49" s="629">
        <v>1</v>
      </c>
      <c r="N49" s="630">
        <v>66.519936179143599</v>
      </c>
    </row>
    <row r="50" spans="1:14" ht="14.4" customHeight="1" x14ac:dyDescent="0.3">
      <c r="A50" s="625" t="s">
        <v>518</v>
      </c>
      <c r="B50" s="626" t="s">
        <v>520</v>
      </c>
      <c r="C50" s="627" t="s">
        <v>534</v>
      </c>
      <c r="D50" s="628" t="s">
        <v>535</v>
      </c>
      <c r="E50" s="627" t="s">
        <v>521</v>
      </c>
      <c r="F50" s="628" t="s">
        <v>522</v>
      </c>
      <c r="G50" s="627" t="s">
        <v>553</v>
      </c>
      <c r="H50" s="627">
        <v>132272</v>
      </c>
      <c r="I50" s="627">
        <v>32272</v>
      </c>
      <c r="J50" s="627" t="s">
        <v>630</v>
      </c>
      <c r="K50" s="627" t="s">
        <v>631</v>
      </c>
      <c r="L50" s="629">
        <v>77.879770886718404</v>
      </c>
      <c r="M50" s="629">
        <v>1</v>
      </c>
      <c r="N50" s="630">
        <v>77.879770886718404</v>
      </c>
    </row>
    <row r="51" spans="1:14" ht="14.4" customHeight="1" x14ac:dyDescent="0.3">
      <c r="A51" s="625" t="s">
        <v>518</v>
      </c>
      <c r="B51" s="626" t="s">
        <v>520</v>
      </c>
      <c r="C51" s="627" t="s">
        <v>534</v>
      </c>
      <c r="D51" s="628" t="s">
        <v>535</v>
      </c>
      <c r="E51" s="627" t="s">
        <v>521</v>
      </c>
      <c r="F51" s="628" t="s">
        <v>522</v>
      </c>
      <c r="G51" s="627" t="s">
        <v>553</v>
      </c>
      <c r="H51" s="627">
        <v>140122</v>
      </c>
      <c r="I51" s="627">
        <v>40122</v>
      </c>
      <c r="J51" s="627" t="s">
        <v>632</v>
      </c>
      <c r="K51" s="627" t="s">
        <v>623</v>
      </c>
      <c r="L51" s="629">
        <v>27.795000000000002</v>
      </c>
      <c r="M51" s="629">
        <v>12</v>
      </c>
      <c r="N51" s="630">
        <v>333.53999999999996</v>
      </c>
    </row>
    <row r="52" spans="1:14" ht="14.4" customHeight="1" x14ac:dyDescent="0.3">
      <c r="A52" s="625" t="s">
        <v>518</v>
      </c>
      <c r="B52" s="626" t="s">
        <v>520</v>
      </c>
      <c r="C52" s="627" t="s">
        <v>534</v>
      </c>
      <c r="D52" s="628" t="s">
        <v>535</v>
      </c>
      <c r="E52" s="627" t="s">
        <v>521</v>
      </c>
      <c r="F52" s="628" t="s">
        <v>522</v>
      </c>
      <c r="G52" s="627" t="s">
        <v>553</v>
      </c>
      <c r="H52" s="627">
        <v>144982</v>
      </c>
      <c r="I52" s="627">
        <v>44982</v>
      </c>
      <c r="J52" s="627" t="s">
        <v>633</v>
      </c>
      <c r="K52" s="627" t="s">
        <v>634</v>
      </c>
      <c r="L52" s="629">
        <v>70.599999999999994</v>
      </c>
      <c r="M52" s="629">
        <v>1</v>
      </c>
      <c r="N52" s="630">
        <v>70.599999999999994</v>
      </c>
    </row>
    <row r="53" spans="1:14" ht="14.4" customHeight="1" x14ac:dyDescent="0.3">
      <c r="A53" s="625" t="s">
        <v>518</v>
      </c>
      <c r="B53" s="626" t="s">
        <v>520</v>
      </c>
      <c r="C53" s="627" t="s">
        <v>534</v>
      </c>
      <c r="D53" s="628" t="s">
        <v>535</v>
      </c>
      <c r="E53" s="627" t="s">
        <v>521</v>
      </c>
      <c r="F53" s="628" t="s">
        <v>522</v>
      </c>
      <c r="G53" s="627" t="s">
        <v>553</v>
      </c>
      <c r="H53" s="627">
        <v>146475</v>
      </c>
      <c r="I53" s="627">
        <v>46475</v>
      </c>
      <c r="J53" s="627" t="s">
        <v>635</v>
      </c>
      <c r="K53" s="627" t="s">
        <v>636</v>
      </c>
      <c r="L53" s="629">
        <v>162.5</v>
      </c>
      <c r="M53" s="629">
        <v>5</v>
      </c>
      <c r="N53" s="630">
        <v>812.5</v>
      </c>
    </row>
    <row r="54" spans="1:14" ht="14.4" customHeight="1" x14ac:dyDescent="0.3">
      <c r="A54" s="625" t="s">
        <v>518</v>
      </c>
      <c r="B54" s="626" t="s">
        <v>520</v>
      </c>
      <c r="C54" s="627" t="s">
        <v>534</v>
      </c>
      <c r="D54" s="628" t="s">
        <v>535</v>
      </c>
      <c r="E54" s="627" t="s">
        <v>521</v>
      </c>
      <c r="F54" s="628" t="s">
        <v>522</v>
      </c>
      <c r="G54" s="627" t="s">
        <v>553</v>
      </c>
      <c r="H54" s="627">
        <v>147193</v>
      </c>
      <c r="I54" s="627">
        <v>47193</v>
      </c>
      <c r="J54" s="627" t="s">
        <v>637</v>
      </c>
      <c r="K54" s="627" t="s">
        <v>638</v>
      </c>
      <c r="L54" s="629">
        <v>341.19688479364004</v>
      </c>
      <c r="M54" s="629">
        <v>4</v>
      </c>
      <c r="N54" s="630">
        <v>1364.7875391745602</v>
      </c>
    </row>
    <row r="55" spans="1:14" ht="14.4" customHeight="1" x14ac:dyDescent="0.3">
      <c r="A55" s="625" t="s">
        <v>518</v>
      </c>
      <c r="B55" s="626" t="s">
        <v>520</v>
      </c>
      <c r="C55" s="627" t="s">
        <v>534</v>
      </c>
      <c r="D55" s="628" t="s">
        <v>535</v>
      </c>
      <c r="E55" s="627" t="s">
        <v>521</v>
      </c>
      <c r="F55" s="628" t="s">
        <v>522</v>
      </c>
      <c r="G55" s="627" t="s">
        <v>553</v>
      </c>
      <c r="H55" s="627">
        <v>150335</v>
      </c>
      <c r="I55" s="627">
        <v>50335</v>
      </c>
      <c r="J55" s="627" t="s">
        <v>639</v>
      </c>
      <c r="K55" s="627" t="s">
        <v>640</v>
      </c>
      <c r="L55" s="629">
        <v>45.665500000000002</v>
      </c>
      <c r="M55" s="629">
        <v>2</v>
      </c>
      <c r="N55" s="630">
        <v>91.331000000000003</v>
      </c>
    </row>
    <row r="56" spans="1:14" ht="14.4" customHeight="1" x14ac:dyDescent="0.3">
      <c r="A56" s="625" t="s">
        <v>518</v>
      </c>
      <c r="B56" s="626" t="s">
        <v>520</v>
      </c>
      <c r="C56" s="627" t="s">
        <v>534</v>
      </c>
      <c r="D56" s="628" t="s">
        <v>535</v>
      </c>
      <c r="E56" s="627" t="s">
        <v>521</v>
      </c>
      <c r="F56" s="628" t="s">
        <v>522</v>
      </c>
      <c r="G56" s="627" t="s">
        <v>553</v>
      </c>
      <c r="H56" s="627">
        <v>151365</v>
      </c>
      <c r="I56" s="627">
        <v>51365</v>
      </c>
      <c r="J56" s="627" t="s">
        <v>641</v>
      </c>
      <c r="K56" s="627" t="s">
        <v>642</v>
      </c>
      <c r="L56" s="629">
        <v>259.44</v>
      </c>
      <c r="M56" s="629">
        <v>2</v>
      </c>
      <c r="N56" s="630">
        <v>518.88</v>
      </c>
    </row>
    <row r="57" spans="1:14" ht="14.4" customHeight="1" x14ac:dyDescent="0.3">
      <c r="A57" s="625" t="s">
        <v>518</v>
      </c>
      <c r="B57" s="626" t="s">
        <v>520</v>
      </c>
      <c r="C57" s="627" t="s">
        <v>534</v>
      </c>
      <c r="D57" s="628" t="s">
        <v>535</v>
      </c>
      <c r="E57" s="627" t="s">
        <v>521</v>
      </c>
      <c r="F57" s="628" t="s">
        <v>522</v>
      </c>
      <c r="G57" s="627" t="s">
        <v>553</v>
      </c>
      <c r="H57" s="627">
        <v>152334</v>
      </c>
      <c r="I57" s="627">
        <v>52334</v>
      </c>
      <c r="J57" s="627" t="s">
        <v>643</v>
      </c>
      <c r="K57" s="627" t="s">
        <v>644</v>
      </c>
      <c r="L57" s="629">
        <v>304.77143391526397</v>
      </c>
      <c r="M57" s="629">
        <v>14</v>
      </c>
      <c r="N57" s="630">
        <v>4266.8000748136956</v>
      </c>
    </row>
    <row r="58" spans="1:14" ht="14.4" customHeight="1" x14ac:dyDescent="0.3">
      <c r="A58" s="625" t="s">
        <v>518</v>
      </c>
      <c r="B58" s="626" t="s">
        <v>520</v>
      </c>
      <c r="C58" s="627" t="s">
        <v>534</v>
      </c>
      <c r="D58" s="628" t="s">
        <v>535</v>
      </c>
      <c r="E58" s="627" t="s">
        <v>521</v>
      </c>
      <c r="F58" s="628" t="s">
        <v>522</v>
      </c>
      <c r="G58" s="627" t="s">
        <v>553</v>
      </c>
      <c r="H58" s="627">
        <v>154424</v>
      </c>
      <c r="I58" s="627">
        <v>54424</v>
      </c>
      <c r="J58" s="627" t="s">
        <v>645</v>
      </c>
      <c r="K58" s="627" t="s">
        <v>646</v>
      </c>
      <c r="L58" s="629">
        <v>225.56959887136699</v>
      </c>
      <c r="M58" s="629">
        <v>1</v>
      </c>
      <c r="N58" s="630">
        <v>225.56959887136699</v>
      </c>
    </row>
    <row r="59" spans="1:14" ht="14.4" customHeight="1" x14ac:dyDescent="0.3">
      <c r="A59" s="625" t="s">
        <v>518</v>
      </c>
      <c r="B59" s="626" t="s">
        <v>520</v>
      </c>
      <c r="C59" s="627" t="s">
        <v>534</v>
      </c>
      <c r="D59" s="628" t="s">
        <v>535</v>
      </c>
      <c r="E59" s="627" t="s">
        <v>521</v>
      </c>
      <c r="F59" s="628" t="s">
        <v>522</v>
      </c>
      <c r="G59" s="627" t="s">
        <v>553</v>
      </c>
      <c r="H59" s="627">
        <v>154539</v>
      </c>
      <c r="I59" s="627">
        <v>54539</v>
      </c>
      <c r="J59" s="627" t="s">
        <v>647</v>
      </c>
      <c r="K59" s="627" t="s">
        <v>648</v>
      </c>
      <c r="L59" s="629">
        <v>63.28793335369496</v>
      </c>
      <c r="M59" s="629">
        <v>5</v>
      </c>
      <c r="N59" s="630">
        <v>316.43966676847481</v>
      </c>
    </row>
    <row r="60" spans="1:14" ht="14.4" customHeight="1" x14ac:dyDescent="0.3">
      <c r="A60" s="625" t="s">
        <v>518</v>
      </c>
      <c r="B60" s="626" t="s">
        <v>520</v>
      </c>
      <c r="C60" s="627" t="s">
        <v>534</v>
      </c>
      <c r="D60" s="628" t="s">
        <v>535</v>
      </c>
      <c r="E60" s="627" t="s">
        <v>521</v>
      </c>
      <c r="F60" s="628" t="s">
        <v>522</v>
      </c>
      <c r="G60" s="627" t="s">
        <v>553</v>
      </c>
      <c r="H60" s="627">
        <v>155823</v>
      </c>
      <c r="I60" s="627">
        <v>55823</v>
      </c>
      <c r="J60" s="627" t="s">
        <v>597</v>
      </c>
      <c r="K60" s="627" t="s">
        <v>649</v>
      </c>
      <c r="L60" s="629">
        <v>22.75305270399209</v>
      </c>
      <c r="M60" s="629">
        <v>160</v>
      </c>
      <c r="N60" s="630">
        <v>3641.1514495885817</v>
      </c>
    </row>
    <row r="61" spans="1:14" ht="14.4" customHeight="1" x14ac:dyDescent="0.3">
      <c r="A61" s="625" t="s">
        <v>518</v>
      </c>
      <c r="B61" s="626" t="s">
        <v>520</v>
      </c>
      <c r="C61" s="627" t="s">
        <v>534</v>
      </c>
      <c r="D61" s="628" t="s">
        <v>535</v>
      </c>
      <c r="E61" s="627" t="s">
        <v>521</v>
      </c>
      <c r="F61" s="628" t="s">
        <v>522</v>
      </c>
      <c r="G61" s="627" t="s">
        <v>553</v>
      </c>
      <c r="H61" s="627">
        <v>155824</v>
      </c>
      <c r="I61" s="627">
        <v>55824</v>
      </c>
      <c r="J61" s="627" t="s">
        <v>597</v>
      </c>
      <c r="K61" s="627" t="s">
        <v>650</v>
      </c>
      <c r="L61" s="629">
        <v>60.328335087353018</v>
      </c>
      <c r="M61" s="629">
        <v>32</v>
      </c>
      <c r="N61" s="630">
        <v>1930.6800974094613</v>
      </c>
    </row>
    <row r="62" spans="1:14" ht="14.4" customHeight="1" x14ac:dyDescent="0.3">
      <c r="A62" s="625" t="s">
        <v>518</v>
      </c>
      <c r="B62" s="626" t="s">
        <v>520</v>
      </c>
      <c r="C62" s="627" t="s">
        <v>534</v>
      </c>
      <c r="D62" s="628" t="s">
        <v>535</v>
      </c>
      <c r="E62" s="627" t="s">
        <v>521</v>
      </c>
      <c r="F62" s="628" t="s">
        <v>522</v>
      </c>
      <c r="G62" s="627" t="s">
        <v>553</v>
      </c>
      <c r="H62" s="627">
        <v>155947</v>
      </c>
      <c r="I62" s="627">
        <v>55947</v>
      </c>
      <c r="J62" s="627" t="s">
        <v>651</v>
      </c>
      <c r="K62" s="627"/>
      <c r="L62" s="629">
        <v>102.88913884704399</v>
      </c>
      <c r="M62" s="629">
        <v>1</v>
      </c>
      <c r="N62" s="630">
        <v>102.88913884704399</v>
      </c>
    </row>
    <row r="63" spans="1:14" ht="14.4" customHeight="1" x14ac:dyDescent="0.3">
      <c r="A63" s="625" t="s">
        <v>518</v>
      </c>
      <c r="B63" s="626" t="s">
        <v>520</v>
      </c>
      <c r="C63" s="627" t="s">
        <v>534</v>
      </c>
      <c r="D63" s="628" t="s">
        <v>535</v>
      </c>
      <c r="E63" s="627" t="s">
        <v>521</v>
      </c>
      <c r="F63" s="628" t="s">
        <v>522</v>
      </c>
      <c r="G63" s="627" t="s">
        <v>553</v>
      </c>
      <c r="H63" s="627">
        <v>156992</v>
      </c>
      <c r="I63" s="627">
        <v>56992</v>
      </c>
      <c r="J63" s="627" t="s">
        <v>652</v>
      </c>
      <c r="K63" s="627" t="s">
        <v>653</v>
      </c>
      <c r="L63" s="629">
        <v>58.183073485145968</v>
      </c>
      <c r="M63" s="629">
        <v>3</v>
      </c>
      <c r="N63" s="630">
        <v>174.5492204554379</v>
      </c>
    </row>
    <row r="64" spans="1:14" ht="14.4" customHeight="1" x14ac:dyDescent="0.3">
      <c r="A64" s="625" t="s">
        <v>518</v>
      </c>
      <c r="B64" s="626" t="s">
        <v>520</v>
      </c>
      <c r="C64" s="627" t="s">
        <v>534</v>
      </c>
      <c r="D64" s="628" t="s">
        <v>535</v>
      </c>
      <c r="E64" s="627" t="s">
        <v>521</v>
      </c>
      <c r="F64" s="628" t="s">
        <v>522</v>
      </c>
      <c r="G64" s="627" t="s">
        <v>553</v>
      </c>
      <c r="H64" s="627">
        <v>156993</v>
      </c>
      <c r="I64" s="627">
        <v>56993</v>
      </c>
      <c r="J64" s="627" t="s">
        <v>654</v>
      </c>
      <c r="K64" s="627" t="s">
        <v>655</v>
      </c>
      <c r="L64" s="629">
        <v>57.99</v>
      </c>
      <c r="M64" s="629">
        <v>1</v>
      </c>
      <c r="N64" s="630">
        <v>57.99</v>
      </c>
    </row>
    <row r="65" spans="1:14" ht="14.4" customHeight="1" x14ac:dyDescent="0.3">
      <c r="A65" s="625" t="s">
        <v>518</v>
      </c>
      <c r="B65" s="626" t="s">
        <v>520</v>
      </c>
      <c r="C65" s="627" t="s">
        <v>534</v>
      </c>
      <c r="D65" s="628" t="s">
        <v>535</v>
      </c>
      <c r="E65" s="627" t="s">
        <v>521</v>
      </c>
      <c r="F65" s="628" t="s">
        <v>522</v>
      </c>
      <c r="G65" s="627" t="s">
        <v>553</v>
      </c>
      <c r="H65" s="627">
        <v>157586</v>
      </c>
      <c r="I65" s="627">
        <v>57586</v>
      </c>
      <c r="J65" s="627" t="s">
        <v>656</v>
      </c>
      <c r="K65" s="627" t="s">
        <v>657</v>
      </c>
      <c r="L65" s="629">
        <v>68.275000000000006</v>
      </c>
      <c r="M65" s="629">
        <v>2</v>
      </c>
      <c r="N65" s="630">
        <v>136.55000000000001</v>
      </c>
    </row>
    <row r="66" spans="1:14" ht="14.4" customHeight="1" x14ac:dyDescent="0.3">
      <c r="A66" s="625" t="s">
        <v>518</v>
      </c>
      <c r="B66" s="626" t="s">
        <v>520</v>
      </c>
      <c r="C66" s="627" t="s">
        <v>534</v>
      </c>
      <c r="D66" s="628" t="s">
        <v>535</v>
      </c>
      <c r="E66" s="627" t="s">
        <v>521</v>
      </c>
      <c r="F66" s="628" t="s">
        <v>522</v>
      </c>
      <c r="G66" s="627" t="s">
        <v>553</v>
      </c>
      <c r="H66" s="627">
        <v>159357</v>
      </c>
      <c r="I66" s="627">
        <v>59357</v>
      </c>
      <c r="J66" s="627" t="s">
        <v>658</v>
      </c>
      <c r="K66" s="627" t="s">
        <v>659</v>
      </c>
      <c r="L66" s="629">
        <v>197.126</v>
      </c>
      <c r="M66" s="629">
        <v>5</v>
      </c>
      <c r="N66" s="630">
        <v>985.63</v>
      </c>
    </row>
    <row r="67" spans="1:14" ht="14.4" customHeight="1" x14ac:dyDescent="0.3">
      <c r="A67" s="625" t="s">
        <v>518</v>
      </c>
      <c r="B67" s="626" t="s">
        <v>520</v>
      </c>
      <c r="C67" s="627" t="s">
        <v>534</v>
      </c>
      <c r="D67" s="628" t="s">
        <v>535</v>
      </c>
      <c r="E67" s="627" t="s">
        <v>521</v>
      </c>
      <c r="F67" s="628" t="s">
        <v>522</v>
      </c>
      <c r="G67" s="627" t="s">
        <v>553</v>
      </c>
      <c r="H67" s="627">
        <v>162315</v>
      </c>
      <c r="I67" s="627">
        <v>62315</v>
      </c>
      <c r="J67" s="627" t="s">
        <v>660</v>
      </c>
      <c r="K67" s="627" t="s">
        <v>661</v>
      </c>
      <c r="L67" s="629">
        <v>75.239953047654069</v>
      </c>
      <c r="M67" s="629">
        <v>4</v>
      </c>
      <c r="N67" s="630">
        <v>300.95981219061628</v>
      </c>
    </row>
    <row r="68" spans="1:14" ht="14.4" customHeight="1" x14ac:dyDescent="0.3">
      <c r="A68" s="625" t="s">
        <v>518</v>
      </c>
      <c r="B68" s="626" t="s">
        <v>520</v>
      </c>
      <c r="C68" s="627" t="s">
        <v>534</v>
      </c>
      <c r="D68" s="628" t="s">
        <v>535</v>
      </c>
      <c r="E68" s="627" t="s">
        <v>521</v>
      </c>
      <c r="F68" s="628" t="s">
        <v>522</v>
      </c>
      <c r="G68" s="627" t="s">
        <v>553</v>
      </c>
      <c r="H68" s="627">
        <v>162320</v>
      </c>
      <c r="I68" s="627">
        <v>62320</v>
      </c>
      <c r="J68" s="627" t="s">
        <v>660</v>
      </c>
      <c r="K68" s="627" t="s">
        <v>596</v>
      </c>
      <c r="L68" s="629">
        <v>75.239905415869899</v>
      </c>
      <c r="M68" s="629">
        <v>3</v>
      </c>
      <c r="N68" s="630">
        <v>225.71962166347959</v>
      </c>
    </row>
    <row r="69" spans="1:14" ht="14.4" customHeight="1" x14ac:dyDescent="0.3">
      <c r="A69" s="625" t="s">
        <v>518</v>
      </c>
      <c r="B69" s="626" t="s">
        <v>520</v>
      </c>
      <c r="C69" s="627" t="s">
        <v>534</v>
      </c>
      <c r="D69" s="628" t="s">
        <v>535</v>
      </c>
      <c r="E69" s="627" t="s">
        <v>521</v>
      </c>
      <c r="F69" s="628" t="s">
        <v>522</v>
      </c>
      <c r="G69" s="627" t="s">
        <v>553</v>
      </c>
      <c r="H69" s="627">
        <v>162501</v>
      </c>
      <c r="I69" s="627">
        <v>162501</v>
      </c>
      <c r="J69" s="627" t="s">
        <v>662</v>
      </c>
      <c r="K69" s="627" t="s">
        <v>663</v>
      </c>
      <c r="L69" s="629">
        <v>31.5</v>
      </c>
      <c r="M69" s="629">
        <v>1</v>
      </c>
      <c r="N69" s="630">
        <v>31.5</v>
      </c>
    </row>
    <row r="70" spans="1:14" ht="14.4" customHeight="1" x14ac:dyDescent="0.3">
      <c r="A70" s="625" t="s">
        <v>518</v>
      </c>
      <c r="B70" s="626" t="s">
        <v>520</v>
      </c>
      <c r="C70" s="627" t="s">
        <v>534</v>
      </c>
      <c r="D70" s="628" t="s">
        <v>535</v>
      </c>
      <c r="E70" s="627" t="s">
        <v>521</v>
      </c>
      <c r="F70" s="628" t="s">
        <v>522</v>
      </c>
      <c r="G70" s="627" t="s">
        <v>553</v>
      </c>
      <c r="H70" s="627">
        <v>167547</v>
      </c>
      <c r="I70" s="627">
        <v>67547</v>
      </c>
      <c r="J70" s="627" t="s">
        <v>664</v>
      </c>
      <c r="K70" s="627" t="s">
        <v>665</v>
      </c>
      <c r="L70" s="629">
        <v>49.700049199892305</v>
      </c>
      <c r="M70" s="629">
        <v>2</v>
      </c>
      <c r="N70" s="630">
        <v>99.400098399784611</v>
      </c>
    </row>
    <row r="71" spans="1:14" ht="14.4" customHeight="1" x14ac:dyDescent="0.3">
      <c r="A71" s="625" t="s">
        <v>518</v>
      </c>
      <c r="B71" s="626" t="s">
        <v>520</v>
      </c>
      <c r="C71" s="627" t="s">
        <v>534</v>
      </c>
      <c r="D71" s="628" t="s">
        <v>535</v>
      </c>
      <c r="E71" s="627" t="s">
        <v>521</v>
      </c>
      <c r="F71" s="628" t="s">
        <v>522</v>
      </c>
      <c r="G71" s="627" t="s">
        <v>553</v>
      </c>
      <c r="H71" s="627">
        <v>169740</v>
      </c>
      <c r="I71" s="627">
        <v>169740</v>
      </c>
      <c r="J71" s="627" t="s">
        <v>666</v>
      </c>
      <c r="K71" s="627" t="s">
        <v>667</v>
      </c>
      <c r="L71" s="629">
        <v>207.09</v>
      </c>
      <c r="M71" s="629">
        <v>1</v>
      </c>
      <c r="N71" s="630">
        <v>207.09</v>
      </c>
    </row>
    <row r="72" spans="1:14" ht="14.4" customHeight="1" x14ac:dyDescent="0.3">
      <c r="A72" s="625" t="s">
        <v>518</v>
      </c>
      <c r="B72" s="626" t="s">
        <v>520</v>
      </c>
      <c r="C72" s="627" t="s">
        <v>534</v>
      </c>
      <c r="D72" s="628" t="s">
        <v>535</v>
      </c>
      <c r="E72" s="627" t="s">
        <v>521</v>
      </c>
      <c r="F72" s="628" t="s">
        <v>522</v>
      </c>
      <c r="G72" s="627" t="s">
        <v>553</v>
      </c>
      <c r="H72" s="627">
        <v>169743</v>
      </c>
      <c r="I72" s="627">
        <v>69743</v>
      </c>
      <c r="J72" s="627" t="s">
        <v>668</v>
      </c>
      <c r="K72" s="627" t="s">
        <v>669</v>
      </c>
      <c r="L72" s="629">
        <v>39.050000000000004</v>
      </c>
      <c r="M72" s="629">
        <v>74</v>
      </c>
      <c r="N72" s="630">
        <v>2889.7</v>
      </c>
    </row>
    <row r="73" spans="1:14" ht="14.4" customHeight="1" x14ac:dyDescent="0.3">
      <c r="A73" s="625" t="s">
        <v>518</v>
      </c>
      <c r="B73" s="626" t="s">
        <v>520</v>
      </c>
      <c r="C73" s="627" t="s">
        <v>534</v>
      </c>
      <c r="D73" s="628" t="s">
        <v>535</v>
      </c>
      <c r="E73" s="627" t="s">
        <v>521</v>
      </c>
      <c r="F73" s="628" t="s">
        <v>522</v>
      </c>
      <c r="G73" s="627" t="s">
        <v>553</v>
      </c>
      <c r="H73" s="627">
        <v>176432</v>
      </c>
      <c r="I73" s="627">
        <v>76432</v>
      </c>
      <c r="J73" s="627" t="s">
        <v>670</v>
      </c>
      <c r="K73" s="627" t="s">
        <v>671</v>
      </c>
      <c r="L73" s="629">
        <v>37.270000000000003</v>
      </c>
      <c r="M73" s="629">
        <v>1</v>
      </c>
      <c r="N73" s="630">
        <v>37.270000000000003</v>
      </c>
    </row>
    <row r="74" spans="1:14" ht="14.4" customHeight="1" x14ac:dyDescent="0.3">
      <c r="A74" s="625" t="s">
        <v>518</v>
      </c>
      <c r="B74" s="626" t="s">
        <v>520</v>
      </c>
      <c r="C74" s="627" t="s">
        <v>534</v>
      </c>
      <c r="D74" s="628" t="s">
        <v>535</v>
      </c>
      <c r="E74" s="627" t="s">
        <v>521</v>
      </c>
      <c r="F74" s="628" t="s">
        <v>522</v>
      </c>
      <c r="G74" s="627" t="s">
        <v>553</v>
      </c>
      <c r="H74" s="627">
        <v>176650</v>
      </c>
      <c r="I74" s="627">
        <v>76650</v>
      </c>
      <c r="J74" s="627" t="s">
        <v>672</v>
      </c>
      <c r="K74" s="627" t="s">
        <v>673</v>
      </c>
      <c r="L74" s="629">
        <v>116.89894473115</v>
      </c>
      <c r="M74" s="629">
        <v>1</v>
      </c>
      <c r="N74" s="630">
        <v>116.89894473115</v>
      </c>
    </row>
    <row r="75" spans="1:14" ht="14.4" customHeight="1" x14ac:dyDescent="0.3">
      <c r="A75" s="625" t="s">
        <v>518</v>
      </c>
      <c r="B75" s="626" t="s">
        <v>520</v>
      </c>
      <c r="C75" s="627" t="s">
        <v>534</v>
      </c>
      <c r="D75" s="628" t="s">
        <v>535</v>
      </c>
      <c r="E75" s="627" t="s">
        <v>521</v>
      </c>
      <c r="F75" s="628" t="s">
        <v>522</v>
      </c>
      <c r="G75" s="627" t="s">
        <v>553</v>
      </c>
      <c r="H75" s="627">
        <v>178576</v>
      </c>
      <c r="I75" s="627">
        <v>178576</v>
      </c>
      <c r="J75" s="627" t="s">
        <v>674</v>
      </c>
      <c r="K75" s="627" t="s">
        <v>675</v>
      </c>
      <c r="L75" s="629">
        <v>115.31</v>
      </c>
      <c r="M75" s="629">
        <v>1</v>
      </c>
      <c r="N75" s="630">
        <v>115.31</v>
      </c>
    </row>
    <row r="76" spans="1:14" ht="14.4" customHeight="1" x14ac:dyDescent="0.3">
      <c r="A76" s="625" t="s">
        <v>518</v>
      </c>
      <c r="B76" s="626" t="s">
        <v>520</v>
      </c>
      <c r="C76" s="627" t="s">
        <v>534</v>
      </c>
      <c r="D76" s="628" t="s">
        <v>535</v>
      </c>
      <c r="E76" s="627" t="s">
        <v>521</v>
      </c>
      <c r="F76" s="628" t="s">
        <v>522</v>
      </c>
      <c r="G76" s="627" t="s">
        <v>553</v>
      </c>
      <c r="H76" s="627">
        <v>184090</v>
      </c>
      <c r="I76" s="627">
        <v>84090</v>
      </c>
      <c r="J76" s="627" t="s">
        <v>676</v>
      </c>
      <c r="K76" s="627" t="s">
        <v>677</v>
      </c>
      <c r="L76" s="629">
        <v>63.439182402372239</v>
      </c>
      <c r="M76" s="629">
        <v>14</v>
      </c>
      <c r="N76" s="630">
        <v>888.06018882846683</v>
      </c>
    </row>
    <row r="77" spans="1:14" ht="14.4" customHeight="1" x14ac:dyDescent="0.3">
      <c r="A77" s="625" t="s">
        <v>518</v>
      </c>
      <c r="B77" s="626" t="s">
        <v>520</v>
      </c>
      <c r="C77" s="627" t="s">
        <v>534</v>
      </c>
      <c r="D77" s="628" t="s">
        <v>535</v>
      </c>
      <c r="E77" s="627" t="s">
        <v>521</v>
      </c>
      <c r="F77" s="628" t="s">
        <v>522</v>
      </c>
      <c r="G77" s="627" t="s">
        <v>553</v>
      </c>
      <c r="H77" s="627">
        <v>184360</v>
      </c>
      <c r="I77" s="627">
        <v>84360</v>
      </c>
      <c r="J77" s="627" t="s">
        <v>678</v>
      </c>
      <c r="K77" s="627" t="s">
        <v>679</v>
      </c>
      <c r="L77" s="629">
        <v>143.78024166472699</v>
      </c>
      <c r="M77" s="629">
        <v>1</v>
      </c>
      <c r="N77" s="630">
        <v>143.78024166472699</v>
      </c>
    </row>
    <row r="78" spans="1:14" ht="14.4" customHeight="1" x14ac:dyDescent="0.3">
      <c r="A78" s="625" t="s">
        <v>518</v>
      </c>
      <c r="B78" s="626" t="s">
        <v>520</v>
      </c>
      <c r="C78" s="627" t="s">
        <v>534</v>
      </c>
      <c r="D78" s="628" t="s">
        <v>535</v>
      </c>
      <c r="E78" s="627" t="s">
        <v>521</v>
      </c>
      <c r="F78" s="628" t="s">
        <v>522</v>
      </c>
      <c r="G78" s="627" t="s">
        <v>553</v>
      </c>
      <c r="H78" s="627">
        <v>187906</v>
      </c>
      <c r="I78" s="627">
        <v>87906</v>
      </c>
      <c r="J78" s="627" t="s">
        <v>680</v>
      </c>
      <c r="K78" s="627" t="s">
        <v>681</v>
      </c>
      <c r="L78" s="629">
        <v>47.446643444633601</v>
      </c>
      <c r="M78" s="629">
        <v>66</v>
      </c>
      <c r="N78" s="630">
        <v>3131.8488506940757</v>
      </c>
    </row>
    <row r="79" spans="1:14" ht="14.4" customHeight="1" x14ac:dyDescent="0.3">
      <c r="A79" s="625" t="s">
        <v>518</v>
      </c>
      <c r="B79" s="626" t="s">
        <v>520</v>
      </c>
      <c r="C79" s="627" t="s">
        <v>534</v>
      </c>
      <c r="D79" s="628" t="s">
        <v>535</v>
      </c>
      <c r="E79" s="627" t="s">
        <v>521</v>
      </c>
      <c r="F79" s="628" t="s">
        <v>522</v>
      </c>
      <c r="G79" s="627" t="s">
        <v>553</v>
      </c>
      <c r="H79" s="627">
        <v>188217</v>
      </c>
      <c r="I79" s="627">
        <v>88217</v>
      </c>
      <c r="J79" s="627" t="s">
        <v>682</v>
      </c>
      <c r="K79" s="627" t="s">
        <v>683</v>
      </c>
      <c r="L79" s="629">
        <v>121.28016517755501</v>
      </c>
      <c r="M79" s="629">
        <v>2</v>
      </c>
      <c r="N79" s="630">
        <v>242.56033035511001</v>
      </c>
    </row>
    <row r="80" spans="1:14" ht="14.4" customHeight="1" x14ac:dyDescent="0.3">
      <c r="A80" s="625" t="s">
        <v>518</v>
      </c>
      <c r="B80" s="626" t="s">
        <v>520</v>
      </c>
      <c r="C80" s="627" t="s">
        <v>534</v>
      </c>
      <c r="D80" s="628" t="s">
        <v>535</v>
      </c>
      <c r="E80" s="627" t="s">
        <v>521</v>
      </c>
      <c r="F80" s="628" t="s">
        <v>522</v>
      </c>
      <c r="G80" s="627" t="s">
        <v>553</v>
      </c>
      <c r="H80" s="627">
        <v>188860</v>
      </c>
      <c r="I80" s="627">
        <v>88860</v>
      </c>
      <c r="J80" s="627" t="s">
        <v>684</v>
      </c>
      <c r="K80" s="627" t="s">
        <v>685</v>
      </c>
      <c r="L80" s="629">
        <v>700.8</v>
      </c>
      <c r="M80" s="629">
        <v>1</v>
      </c>
      <c r="N80" s="630">
        <v>700.8</v>
      </c>
    </row>
    <row r="81" spans="1:14" ht="14.4" customHeight="1" x14ac:dyDescent="0.3">
      <c r="A81" s="625" t="s">
        <v>518</v>
      </c>
      <c r="B81" s="626" t="s">
        <v>520</v>
      </c>
      <c r="C81" s="627" t="s">
        <v>534</v>
      </c>
      <c r="D81" s="628" t="s">
        <v>535</v>
      </c>
      <c r="E81" s="627" t="s">
        <v>521</v>
      </c>
      <c r="F81" s="628" t="s">
        <v>522</v>
      </c>
      <c r="G81" s="627" t="s">
        <v>553</v>
      </c>
      <c r="H81" s="627">
        <v>188900</v>
      </c>
      <c r="I81" s="627">
        <v>88900</v>
      </c>
      <c r="J81" s="627" t="s">
        <v>686</v>
      </c>
      <c r="K81" s="627" t="s">
        <v>640</v>
      </c>
      <c r="L81" s="629">
        <v>64.56</v>
      </c>
      <c r="M81" s="629">
        <v>1</v>
      </c>
      <c r="N81" s="630">
        <v>64.56</v>
      </c>
    </row>
    <row r="82" spans="1:14" ht="14.4" customHeight="1" x14ac:dyDescent="0.3">
      <c r="A82" s="625" t="s">
        <v>518</v>
      </c>
      <c r="B82" s="626" t="s">
        <v>520</v>
      </c>
      <c r="C82" s="627" t="s">
        <v>534</v>
      </c>
      <c r="D82" s="628" t="s">
        <v>535</v>
      </c>
      <c r="E82" s="627" t="s">
        <v>521</v>
      </c>
      <c r="F82" s="628" t="s">
        <v>522</v>
      </c>
      <c r="G82" s="627" t="s">
        <v>553</v>
      </c>
      <c r="H82" s="627">
        <v>191763</v>
      </c>
      <c r="I82" s="627">
        <v>91763</v>
      </c>
      <c r="J82" s="627" t="s">
        <v>687</v>
      </c>
      <c r="K82" s="627" t="s">
        <v>688</v>
      </c>
      <c r="L82" s="629">
        <v>185.66</v>
      </c>
      <c r="M82" s="629">
        <v>1</v>
      </c>
      <c r="N82" s="630">
        <v>185.66</v>
      </c>
    </row>
    <row r="83" spans="1:14" ht="14.4" customHeight="1" x14ac:dyDescent="0.3">
      <c r="A83" s="625" t="s">
        <v>518</v>
      </c>
      <c r="B83" s="626" t="s">
        <v>520</v>
      </c>
      <c r="C83" s="627" t="s">
        <v>534</v>
      </c>
      <c r="D83" s="628" t="s">
        <v>535</v>
      </c>
      <c r="E83" s="627" t="s">
        <v>521</v>
      </c>
      <c r="F83" s="628" t="s">
        <v>522</v>
      </c>
      <c r="G83" s="627" t="s">
        <v>553</v>
      </c>
      <c r="H83" s="627">
        <v>191836</v>
      </c>
      <c r="I83" s="627">
        <v>91836</v>
      </c>
      <c r="J83" s="627" t="s">
        <v>689</v>
      </c>
      <c r="K83" s="627" t="s">
        <v>690</v>
      </c>
      <c r="L83" s="629">
        <v>46.660030145376709</v>
      </c>
      <c r="M83" s="629">
        <v>8</v>
      </c>
      <c r="N83" s="630">
        <v>373.51018087226032</v>
      </c>
    </row>
    <row r="84" spans="1:14" ht="14.4" customHeight="1" x14ac:dyDescent="0.3">
      <c r="A84" s="625" t="s">
        <v>518</v>
      </c>
      <c r="B84" s="626" t="s">
        <v>520</v>
      </c>
      <c r="C84" s="627" t="s">
        <v>534</v>
      </c>
      <c r="D84" s="628" t="s">
        <v>535</v>
      </c>
      <c r="E84" s="627" t="s">
        <v>521</v>
      </c>
      <c r="F84" s="628" t="s">
        <v>522</v>
      </c>
      <c r="G84" s="627" t="s">
        <v>553</v>
      </c>
      <c r="H84" s="627">
        <v>192204</v>
      </c>
      <c r="I84" s="627">
        <v>192204</v>
      </c>
      <c r="J84" s="627" t="s">
        <v>691</v>
      </c>
      <c r="K84" s="627" t="s">
        <v>692</v>
      </c>
      <c r="L84" s="629">
        <v>90.439624918761496</v>
      </c>
      <c r="M84" s="629">
        <v>1</v>
      </c>
      <c r="N84" s="630">
        <v>90.439624918761496</v>
      </c>
    </row>
    <row r="85" spans="1:14" ht="14.4" customHeight="1" x14ac:dyDescent="0.3">
      <c r="A85" s="625" t="s">
        <v>518</v>
      </c>
      <c r="B85" s="626" t="s">
        <v>520</v>
      </c>
      <c r="C85" s="627" t="s">
        <v>534</v>
      </c>
      <c r="D85" s="628" t="s">
        <v>535</v>
      </c>
      <c r="E85" s="627" t="s">
        <v>521</v>
      </c>
      <c r="F85" s="628" t="s">
        <v>522</v>
      </c>
      <c r="G85" s="627" t="s">
        <v>553</v>
      </c>
      <c r="H85" s="627">
        <v>192489</v>
      </c>
      <c r="I85" s="627">
        <v>92489</v>
      </c>
      <c r="J85" s="627" t="s">
        <v>609</v>
      </c>
      <c r="K85" s="627" t="s">
        <v>693</v>
      </c>
      <c r="L85" s="629">
        <v>718.97</v>
      </c>
      <c r="M85" s="629">
        <v>1</v>
      </c>
      <c r="N85" s="630">
        <v>718.97</v>
      </c>
    </row>
    <row r="86" spans="1:14" ht="14.4" customHeight="1" x14ac:dyDescent="0.3">
      <c r="A86" s="625" t="s">
        <v>518</v>
      </c>
      <c r="B86" s="626" t="s">
        <v>520</v>
      </c>
      <c r="C86" s="627" t="s">
        <v>534</v>
      </c>
      <c r="D86" s="628" t="s">
        <v>535</v>
      </c>
      <c r="E86" s="627" t="s">
        <v>521</v>
      </c>
      <c r="F86" s="628" t="s">
        <v>522</v>
      </c>
      <c r="G86" s="627" t="s">
        <v>553</v>
      </c>
      <c r="H86" s="627">
        <v>193104</v>
      </c>
      <c r="I86" s="627">
        <v>93104</v>
      </c>
      <c r="J86" s="627" t="s">
        <v>694</v>
      </c>
      <c r="K86" s="627" t="s">
        <v>695</v>
      </c>
      <c r="L86" s="629">
        <v>38.840000000000003</v>
      </c>
      <c r="M86" s="629">
        <v>2</v>
      </c>
      <c r="N86" s="630">
        <v>77.680000000000007</v>
      </c>
    </row>
    <row r="87" spans="1:14" ht="14.4" customHeight="1" x14ac:dyDescent="0.3">
      <c r="A87" s="625" t="s">
        <v>518</v>
      </c>
      <c r="B87" s="626" t="s">
        <v>520</v>
      </c>
      <c r="C87" s="627" t="s">
        <v>534</v>
      </c>
      <c r="D87" s="628" t="s">
        <v>535</v>
      </c>
      <c r="E87" s="627" t="s">
        <v>521</v>
      </c>
      <c r="F87" s="628" t="s">
        <v>522</v>
      </c>
      <c r="G87" s="627" t="s">
        <v>553</v>
      </c>
      <c r="H87" s="627">
        <v>194248</v>
      </c>
      <c r="I87" s="627">
        <v>94248</v>
      </c>
      <c r="J87" s="627" t="s">
        <v>696</v>
      </c>
      <c r="K87" s="627" t="s">
        <v>697</v>
      </c>
      <c r="L87" s="629">
        <v>50.32</v>
      </c>
      <c r="M87" s="629">
        <v>1</v>
      </c>
      <c r="N87" s="630">
        <v>50.32</v>
      </c>
    </row>
    <row r="88" spans="1:14" ht="14.4" customHeight="1" x14ac:dyDescent="0.3">
      <c r="A88" s="625" t="s">
        <v>518</v>
      </c>
      <c r="B88" s="626" t="s">
        <v>520</v>
      </c>
      <c r="C88" s="627" t="s">
        <v>534</v>
      </c>
      <c r="D88" s="628" t="s">
        <v>535</v>
      </c>
      <c r="E88" s="627" t="s">
        <v>521</v>
      </c>
      <c r="F88" s="628" t="s">
        <v>522</v>
      </c>
      <c r="G88" s="627" t="s">
        <v>553</v>
      </c>
      <c r="H88" s="627">
        <v>196620</v>
      </c>
      <c r="I88" s="627">
        <v>96620</v>
      </c>
      <c r="J88" s="627" t="s">
        <v>698</v>
      </c>
      <c r="K88" s="627" t="s">
        <v>699</v>
      </c>
      <c r="L88" s="629">
        <v>148.22655890591</v>
      </c>
      <c r="M88" s="629">
        <v>3</v>
      </c>
      <c r="N88" s="630">
        <v>444.67967671772999</v>
      </c>
    </row>
    <row r="89" spans="1:14" ht="14.4" customHeight="1" x14ac:dyDescent="0.3">
      <c r="A89" s="625" t="s">
        <v>518</v>
      </c>
      <c r="B89" s="626" t="s">
        <v>520</v>
      </c>
      <c r="C89" s="627" t="s">
        <v>534</v>
      </c>
      <c r="D89" s="628" t="s">
        <v>535</v>
      </c>
      <c r="E89" s="627" t="s">
        <v>521</v>
      </c>
      <c r="F89" s="628" t="s">
        <v>522</v>
      </c>
      <c r="G89" s="627" t="s">
        <v>553</v>
      </c>
      <c r="H89" s="627">
        <v>197402</v>
      </c>
      <c r="I89" s="627">
        <v>97402</v>
      </c>
      <c r="J89" s="627" t="s">
        <v>700</v>
      </c>
      <c r="K89" s="627" t="s">
        <v>701</v>
      </c>
      <c r="L89" s="629">
        <v>117.19982156610166</v>
      </c>
      <c r="M89" s="629">
        <v>3</v>
      </c>
      <c r="N89" s="630">
        <v>351.59946469830498</v>
      </c>
    </row>
    <row r="90" spans="1:14" ht="14.4" customHeight="1" x14ac:dyDescent="0.3">
      <c r="A90" s="625" t="s">
        <v>518</v>
      </c>
      <c r="B90" s="626" t="s">
        <v>520</v>
      </c>
      <c r="C90" s="627" t="s">
        <v>534</v>
      </c>
      <c r="D90" s="628" t="s">
        <v>535</v>
      </c>
      <c r="E90" s="627" t="s">
        <v>521</v>
      </c>
      <c r="F90" s="628" t="s">
        <v>522</v>
      </c>
      <c r="G90" s="627" t="s">
        <v>553</v>
      </c>
      <c r="H90" s="627">
        <v>197698</v>
      </c>
      <c r="I90" s="627">
        <v>97698</v>
      </c>
      <c r="J90" s="627" t="s">
        <v>702</v>
      </c>
      <c r="K90" s="627" t="s">
        <v>703</v>
      </c>
      <c r="L90" s="629">
        <v>27.16</v>
      </c>
      <c r="M90" s="629">
        <v>1</v>
      </c>
      <c r="N90" s="630">
        <v>27.16</v>
      </c>
    </row>
    <row r="91" spans="1:14" ht="14.4" customHeight="1" x14ac:dyDescent="0.3">
      <c r="A91" s="625" t="s">
        <v>518</v>
      </c>
      <c r="B91" s="626" t="s">
        <v>520</v>
      </c>
      <c r="C91" s="627" t="s">
        <v>534</v>
      </c>
      <c r="D91" s="628" t="s">
        <v>535</v>
      </c>
      <c r="E91" s="627" t="s">
        <v>521</v>
      </c>
      <c r="F91" s="628" t="s">
        <v>522</v>
      </c>
      <c r="G91" s="627" t="s">
        <v>553</v>
      </c>
      <c r="H91" s="627">
        <v>300812</v>
      </c>
      <c r="I91" s="627">
        <v>812</v>
      </c>
      <c r="J91" s="627" t="s">
        <v>704</v>
      </c>
      <c r="K91" s="627" t="s">
        <v>705</v>
      </c>
      <c r="L91" s="629">
        <v>8.58</v>
      </c>
      <c r="M91" s="629">
        <v>1</v>
      </c>
      <c r="N91" s="630">
        <v>8.58</v>
      </c>
    </row>
    <row r="92" spans="1:14" ht="14.4" customHeight="1" x14ac:dyDescent="0.3">
      <c r="A92" s="625" t="s">
        <v>518</v>
      </c>
      <c r="B92" s="626" t="s">
        <v>520</v>
      </c>
      <c r="C92" s="627" t="s">
        <v>534</v>
      </c>
      <c r="D92" s="628" t="s">
        <v>535</v>
      </c>
      <c r="E92" s="627" t="s">
        <v>521</v>
      </c>
      <c r="F92" s="628" t="s">
        <v>522</v>
      </c>
      <c r="G92" s="627" t="s">
        <v>553</v>
      </c>
      <c r="H92" s="627">
        <v>300813</v>
      </c>
      <c r="I92" s="627">
        <v>813</v>
      </c>
      <c r="J92" s="627" t="s">
        <v>706</v>
      </c>
      <c r="K92" s="627" t="s">
        <v>707</v>
      </c>
      <c r="L92" s="629">
        <v>10.130000000000001</v>
      </c>
      <c r="M92" s="629">
        <v>2</v>
      </c>
      <c r="N92" s="630">
        <v>20.260000000000002</v>
      </c>
    </row>
    <row r="93" spans="1:14" ht="14.4" customHeight="1" x14ac:dyDescent="0.3">
      <c r="A93" s="625" t="s">
        <v>518</v>
      </c>
      <c r="B93" s="626" t="s">
        <v>520</v>
      </c>
      <c r="C93" s="627" t="s">
        <v>534</v>
      </c>
      <c r="D93" s="628" t="s">
        <v>535</v>
      </c>
      <c r="E93" s="627" t="s">
        <v>521</v>
      </c>
      <c r="F93" s="628" t="s">
        <v>522</v>
      </c>
      <c r="G93" s="627" t="s">
        <v>553</v>
      </c>
      <c r="H93" s="627">
        <v>380758</v>
      </c>
      <c r="I93" s="627">
        <v>80758</v>
      </c>
      <c r="J93" s="627" t="s">
        <v>708</v>
      </c>
      <c r="K93" s="627" t="s">
        <v>709</v>
      </c>
      <c r="L93" s="629">
        <v>94.20000254854456</v>
      </c>
      <c r="M93" s="629">
        <v>3</v>
      </c>
      <c r="N93" s="630">
        <v>282.6000076456337</v>
      </c>
    </row>
    <row r="94" spans="1:14" ht="14.4" customHeight="1" x14ac:dyDescent="0.3">
      <c r="A94" s="625" t="s">
        <v>518</v>
      </c>
      <c r="B94" s="626" t="s">
        <v>520</v>
      </c>
      <c r="C94" s="627" t="s">
        <v>534</v>
      </c>
      <c r="D94" s="628" t="s">
        <v>535</v>
      </c>
      <c r="E94" s="627" t="s">
        <v>521</v>
      </c>
      <c r="F94" s="628" t="s">
        <v>522</v>
      </c>
      <c r="G94" s="627" t="s">
        <v>553</v>
      </c>
      <c r="H94" s="627">
        <v>394072</v>
      </c>
      <c r="I94" s="627">
        <v>1000</v>
      </c>
      <c r="J94" s="627" t="s">
        <v>710</v>
      </c>
      <c r="K94" s="627"/>
      <c r="L94" s="629">
        <v>163.89578108159</v>
      </c>
      <c r="M94" s="629">
        <v>1</v>
      </c>
      <c r="N94" s="630">
        <v>163.89578108159</v>
      </c>
    </row>
    <row r="95" spans="1:14" ht="14.4" customHeight="1" x14ac:dyDescent="0.3">
      <c r="A95" s="625" t="s">
        <v>518</v>
      </c>
      <c r="B95" s="626" t="s">
        <v>520</v>
      </c>
      <c r="C95" s="627" t="s">
        <v>534</v>
      </c>
      <c r="D95" s="628" t="s">
        <v>535</v>
      </c>
      <c r="E95" s="627" t="s">
        <v>521</v>
      </c>
      <c r="F95" s="628" t="s">
        <v>522</v>
      </c>
      <c r="G95" s="627" t="s">
        <v>553</v>
      </c>
      <c r="H95" s="627">
        <v>395022</v>
      </c>
      <c r="I95" s="627">
        <v>0</v>
      </c>
      <c r="J95" s="627" t="s">
        <v>711</v>
      </c>
      <c r="K95" s="627" t="s">
        <v>712</v>
      </c>
      <c r="L95" s="629">
        <v>32.26</v>
      </c>
      <c r="M95" s="629">
        <v>1</v>
      </c>
      <c r="N95" s="630">
        <v>32.26</v>
      </c>
    </row>
    <row r="96" spans="1:14" ht="14.4" customHeight="1" x14ac:dyDescent="0.3">
      <c r="A96" s="625" t="s">
        <v>518</v>
      </c>
      <c r="B96" s="626" t="s">
        <v>520</v>
      </c>
      <c r="C96" s="627" t="s">
        <v>534</v>
      </c>
      <c r="D96" s="628" t="s">
        <v>535</v>
      </c>
      <c r="E96" s="627" t="s">
        <v>521</v>
      </c>
      <c r="F96" s="628" t="s">
        <v>522</v>
      </c>
      <c r="G96" s="627" t="s">
        <v>553</v>
      </c>
      <c r="H96" s="627">
        <v>395188</v>
      </c>
      <c r="I96" s="627">
        <v>0</v>
      </c>
      <c r="J96" s="627" t="s">
        <v>713</v>
      </c>
      <c r="K96" s="627" t="s">
        <v>714</v>
      </c>
      <c r="L96" s="629">
        <v>31.4</v>
      </c>
      <c r="M96" s="629">
        <v>2</v>
      </c>
      <c r="N96" s="630">
        <v>62.8</v>
      </c>
    </row>
    <row r="97" spans="1:14" ht="14.4" customHeight="1" x14ac:dyDescent="0.3">
      <c r="A97" s="625" t="s">
        <v>518</v>
      </c>
      <c r="B97" s="626" t="s">
        <v>520</v>
      </c>
      <c r="C97" s="627" t="s">
        <v>534</v>
      </c>
      <c r="D97" s="628" t="s">
        <v>535</v>
      </c>
      <c r="E97" s="627" t="s">
        <v>521</v>
      </c>
      <c r="F97" s="628" t="s">
        <v>522</v>
      </c>
      <c r="G97" s="627" t="s">
        <v>553</v>
      </c>
      <c r="H97" s="627">
        <v>395997</v>
      </c>
      <c r="I97" s="627">
        <v>0</v>
      </c>
      <c r="J97" s="627" t="s">
        <v>715</v>
      </c>
      <c r="K97" s="627"/>
      <c r="L97" s="629">
        <v>97.320168459368347</v>
      </c>
      <c r="M97" s="629">
        <v>2</v>
      </c>
      <c r="N97" s="630">
        <v>194.64033691873669</v>
      </c>
    </row>
    <row r="98" spans="1:14" ht="14.4" customHeight="1" x14ac:dyDescent="0.3">
      <c r="A98" s="625" t="s">
        <v>518</v>
      </c>
      <c r="B98" s="626" t="s">
        <v>520</v>
      </c>
      <c r="C98" s="627" t="s">
        <v>534</v>
      </c>
      <c r="D98" s="628" t="s">
        <v>535</v>
      </c>
      <c r="E98" s="627" t="s">
        <v>521</v>
      </c>
      <c r="F98" s="628" t="s">
        <v>522</v>
      </c>
      <c r="G98" s="627" t="s">
        <v>553</v>
      </c>
      <c r="H98" s="627">
        <v>500565</v>
      </c>
      <c r="I98" s="627">
        <v>0</v>
      </c>
      <c r="J98" s="627" t="s">
        <v>716</v>
      </c>
      <c r="K98" s="627" t="s">
        <v>717</v>
      </c>
      <c r="L98" s="629">
        <v>7.28</v>
      </c>
      <c r="M98" s="629">
        <v>1</v>
      </c>
      <c r="N98" s="630">
        <v>7.28</v>
      </c>
    </row>
    <row r="99" spans="1:14" ht="14.4" customHeight="1" x14ac:dyDescent="0.3">
      <c r="A99" s="625" t="s">
        <v>518</v>
      </c>
      <c r="B99" s="626" t="s">
        <v>520</v>
      </c>
      <c r="C99" s="627" t="s">
        <v>534</v>
      </c>
      <c r="D99" s="628" t="s">
        <v>535</v>
      </c>
      <c r="E99" s="627" t="s">
        <v>521</v>
      </c>
      <c r="F99" s="628" t="s">
        <v>522</v>
      </c>
      <c r="G99" s="627" t="s">
        <v>553</v>
      </c>
      <c r="H99" s="627">
        <v>500568</v>
      </c>
      <c r="I99" s="627">
        <v>0</v>
      </c>
      <c r="J99" s="627" t="s">
        <v>718</v>
      </c>
      <c r="K99" s="627" t="s">
        <v>719</v>
      </c>
      <c r="L99" s="629">
        <v>6.45</v>
      </c>
      <c r="M99" s="629">
        <v>1</v>
      </c>
      <c r="N99" s="630">
        <v>6.45</v>
      </c>
    </row>
    <row r="100" spans="1:14" ht="14.4" customHeight="1" x14ac:dyDescent="0.3">
      <c r="A100" s="625" t="s">
        <v>518</v>
      </c>
      <c r="B100" s="626" t="s">
        <v>520</v>
      </c>
      <c r="C100" s="627" t="s">
        <v>534</v>
      </c>
      <c r="D100" s="628" t="s">
        <v>535</v>
      </c>
      <c r="E100" s="627" t="s">
        <v>521</v>
      </c>
      <c r="F100" s="628" t="s">
        <v>522</v>
      </c>
      <c r="G100" s="627" t="s">
        <v>553</v>
      </c>
      <c r="H100" s="627">
        <v>702489</v>
      </c>
      <c r="I100" s="627">
        <v>0</v>
      </c>
      <c r="J100" s="627" t="s">
        <v>720</v>
      </c>
      <c r="K100" s="627"/>
      <c r="L100" s="629">
        <v>53.17</v>
      </c>
      <c r="M100" s="629">
        <v>1</v>
      </c>
      <c r="N100" s="630">
        <v>53.17</v>
      </c>
    </row>
    <row r="101" spans="1:14" ht="14.4" customHeight="1" x14ac:dyDescent="0.3">
      <c r="A101" s="625" t="s">
        <v>518</v>
      </c>
      <c r="B101" s="626" t="s">
        <v>520</v>
      </c>
      <c r="C101" s="627" t="s">
        <v>534</v>
      </c>
      <c r="D101" s="628" t="s">
        <v>535</v>
      </c>
      <c r="E101" s="627" t="s">
        <v>521</v>
      </c>
      <c r="F101" s="628" t="s">
        <v>522</v>
      </c>
      <c r="G101" s="627" t="s">
        <v>553</v>
      </c>
      <c r="H101" s="627">
        <v>705048</v>
      </c>
      <c r="I101" s="627">
        <v>0</v>
      </c>
      <c r="J101" s="627" t="s">
        <v>721</v>
      </c>
      <c r="K101" s="627"/>
      <c r="L101" s="629">
        <v>50.82</v>
      </c>
      <c r="M101" s="629">
        <v>2</v>
      </c>
      <c r="N101" s="630">
        <v>101.64</v>
      </c>
    </row>
    <row r="102" spans="1:14" ht="14.4" customHeight="1" x14ac:dyDescent="0.3">
      <c r="A102" s="625" t="s">
        <v>518</v>
      </c>
      <c r="B102" s="626" t="s">
        <v>520</v>
      </c>
      <c r="C102" s="627" t="s">
        <v>534</v>
      </c>
      <c r="D102" s="628" t="s">
        <v>535</v>
      </c>
      <c r="E102" s="627" t="s">
        <v>521</v>
      </c>
      <c r="F102" s="628" t="s">
        <v>522</v>
      </c>
      <c r="G102" s="627" t="s">
        <v>553</v>
      </c>
      <c r="H102" s="627">
        <v>841541</v>
      </c>
      <c r="I102" s="627">
        <v>0</v>
      </c>
      <c r="J102" s="627" t="s">
        <v>722</v>
      </c>
      <c r="K102" s="627"/>
      <c r="L102" s="629">
        <v>114.989952546905</v>
      </c>
      <c r="M102" s="629">
        <v>1</v>
      </c>
      <c r="N102" s="630">
        <v>114.989952546905</v>
      </c>
    </row>
    <row r="103" spans="1:14" ht="14.4" customHeight="1" x14ac:dyDescent="0.3">
      <c r="A103" s="625" t="s">
        <v>518</v>
      </c>
      <c r="B103" s="626" t="s">
        <v>520</v>
      </c>
      <c r="C103" s="627" t="s">
        <v>534</v>
      </c>
      <c r="D103" s="628" t="s">
        <v>535</v>
      </c>
      <c r="E103" s="627" t="s">
        <v>521</v>
      </c>
      <c r="F103" s="628" t="s">
        <v>522</v>
      </c>
      <c r="G103" s="627" t="s">
        <v>553</v>
      </c>
      <c r="H103" s="627">
        <v>841550</v>
      </c>
      <c r="I103" s="627">
        <v>0</v>
      </c>
      <c r="J103" s="627" t="s">
        <v>723</v>
      </c>
      <c r="K103" s="627"/>
      <c r="L103" s="629">
        <v>54.826537482876802</v>
      </c>
      <c r="M103" s="629">
        <v>8</v>
      </c>
      <c r="N103" s="630">
        <v>445.91922489726085</v>
      </c>
    </row>
    <row r="104" spans="1:14" ht="14.4" customHeight="1" x14ac:dyDescent="0.3">
      <c r="A104" s="625" t="s">
        <v>518</v>
      </c>
      <c r="B104" s="626" t="s">
        <v>520</v>
      </c>
      <c r="C104" s="627" t="s">
        <v>534</v>
      </c>
      <c r="D104" s="628" t="s">
        <v>535</v>
      </c>
      <c r="E104" s="627" t="s">
        <v>521</v>
      </c>
      <c r="F104" s="628" t="s">
        <v>522</v>
      </c>
      <c r="G104" s="627" t="s">
        <v>553</v>
      </c>
      <c r="H104" s="627">
        <v>843067</v>
      </c>
      <c r="I104" s="627">
        <v>0</v>
      </c>
      <c r="J104" s="627" t="s">
        <v>724</v>
      </c>
      <c r="K104" s="627"/>
      <c r="L104" s="629">
        <v>438.52211681754329</v>
      </c>
      <c r="M104" s="629">
        <v>9</v>
      </c>
      <c r="N104" s="630">
        <v>3946.6990513578894</v>
      </c>
    </row>
    <row r="105" spans="1:14" ht="14.4" customHeight="1" x14ac:dyDescent="0.3">
      <c r="A105" s="625" t="s">
        <v>518</v>
      </c>
      <c r="B105" s="626" t="s">
        <v>520</v>
      </c>
      <c r="C105" s="627" t="s">
        <v>534</v>
      </c>
      <c r="D105" s="628" t="s">
        <v>535</v>
      </c>
      <c r="E105" s="627" t="s">
        <v>521</v>
      </c>
      <c r="F105" s="628" t="s">
        <v>522</v>
      </c>
      <c r="G105" s="627" t="s">
        <v>553</v>
      </c>
      <c r="H105" s="627">
        <v>844145</v>
      </c>
      <c r="I105" s="627">
        <v>56350</v>
      </c>
      <c r="J105" s="627" t="s">
        <v>725</v>
      </c>
      <c r="K105" s="627" t="s">
        <v>726</v>
      </c>
      <c r="L105" s="629">
        <v>23.812500515100826</v>
      </c>
      <c r="M105" s="629">
        <v>7</v>
      </c>
      <c r="N105" s="630">
        <v>166.53000412080661</v>
      </c>
    </row>
    <row r="106" spans="1:14" ht="14.4" customHeight="1" x14ac:dyDescent="0.3">
      <c r="A106" s="625" t="s">
        <v>518</v>
      </c>
      <c r="B106" s="626" t="s">
        <v>520</v>
      </c>
      <c r="C106" s="627" t="s">
        <v>534</v>
      </c>
      <c r="D106" s="628" t="s">
        <v>535</v>
      </c>
      <c r="E106" s="627" t="s">
        <v>521</v>
      </c>
      <c r="F106" s="628" t="s">
        <v>522</v>
      </c>
      <c r="G106" s="627" t="s">
        <v>553</v>
      </c>
      <c r="H106" s="627">
        <v>845008</v>
      </c>
      <c r="I106" s="627">
        <v>107806</v>
      </c>
      <c r="J106" s="627" t="s">
        <v>727</v>
      </c>
      <c r="K106" s="627" t="s">
        <v>728</v>
      </c>
      <c r="L106" s="629">
        <v>63.840729221773749</v>
      </c>
      <c r="M106" s="629">
        <v>13</v>
      </c>
      <c r="N106" s="630">
        <v>829.92947988305878</v>
      </c>
    </row>
    <row r="107" spans="1:14" ht="14.4" customHeight="1" x14ac:dyDescent="0.3">
      <c r="A107" s="625" t="s">
        <v>518</v>
      </c>
      <c r="B107" s="626" t="s">
        <v>520</v>
      </c>
      <c r="C107" s="627" t="s">
        <v>534</v>
      </c>
      <c r="D107" s="628" t="s">
        <v>535</v>
      </c>
      <c r="E107" s="627" t="s">
        <v>521</v>
      </c>
      <c r="F107" s="628" t="s">
        <v>522</v>
      </c>
      <c r="G107" s="627" t="s">
        <v>553</v>
      </c>
      <c r="H107" s="627">
        <v>845100</v>
      </c>
      <c r="I107" s="627">
        <v>40541</v>
      </c>
      <c r="J107" s="627" t="s">
        <v>729</v>
      </c>
      <c r="K107" s="627"/>
      <c r="L107" s="629">
        <v>70.459999999999994</v>
      </c>
      <c r="M107" s="629">
        <v>1</v>
      </c>
      <c r="N107" s="630">
        <v>70.459999999999994</v>
      </c>
    </row>
    <row r="108" spans="1:14" ht="14.4" customHeight="1" x14ac:dyDescent="0.3">
      <c r="A108" s="625" t="s">
        <v>518</v>
      </c>
      <c r="B108" s="626" t="s">
        <v>520</v>
      </c>
      <c r="C108" s="627" t="s">
        <v>534</v>
      </c>
      <c r="D108" s="628" t="s">
        <v>535</v>
      </c>
      <c r="E108" s="627" t="s">
        <v>521</v>
      </c>
      <c r="F108" s="628" t="s">
        <v>522</v>
      </c>
      <c r="G108" s="627" t="s">
        <v>553</v>
      </c>
      <c r="H108" s="627">
        <v>846116</v>
      </c>
      <c r="I108" s="627">
        <v>125226</v>
      </c>
      <c r="J108" s="627" t="s">
        <v>730</v>
      </c>
      <c r="K108" s="627" t="s">
        <v>731</v>
      </c>
      <c r="L108" s="629">
        <v>75.280042657988304</v>
      </c>
      <c r="M108" s="629">
        <v>3</v>
      </c>
      <c r="N108" s="630">
        <v>225.84012797396491</v>
      </c>
    </row>
    <row r="109" spans="1:14" ht="14.4" customHeight="1" x14ac:dyDescent="0.3">
      <c r="A109" s="625" t="s">
        <v>518</v>
      </c>
      <c r="B109" s="626" t="s">
        <v>520</v>
      </c>
      <c r="C109" s="627" t="s">
        <v>534</v>
      </c>
      <c r="D109" s="628" t="s">
        <v>535</v>
      </c>
      <c r="E109" s="627" t="s">
        <v>521</v>
      </c>
      <c r="F109" s="628" t="s">
        <v>522</v>
      </c>
      <c r="G109" s="627" t="s">
        <v>553</v>
      </c>
      <c r="H109" s="627">
        <v>846413</v>
      </c>
      <c r="I109" s="627">
        <v>57585</v>
      </c>
      <c r="J109" s="627" t="s">
        <v>732</v>
      </c>
      <c r="K109" s="627" t="s">
        <v>733</v>
      </c>
      <c r="L109" s="629">
        <v>121.93</v>
      </c>
      <c r="M109" s="629">
        <v>1</v>
      </c>
      <c r="N109" s="630">
        <v>121.93</v>
      </c>
    </row>
    <row r="110" spans="1:14" ht="14.4" customHeight="1" x14ac:dyDescent="0.3">
      <c r="A110" s="625" t="s">
        <v>518</v>
      </c>
      <c r="B110" s="626" t="s">
        <v>520</v>
      </c>
      <c r="C110" s="627" t="s">
        <v>534</v>
      </c>
      <c r="D110" s="628" t="s">
        <v>535</v>
      </c>
      <c r="E110" s="627" t="s">
        <v>521</v>
      </c>
      <c r="F110" s="628" t="s">
        <v>522</v>
      </c>
      <c r="G110" s="627" t="s">
        <v>553</v>
      </c>
      <c r="H110" s="627">
        <v>846629</v>
      </c>
      <c r="I110" s="627">
        <v>100013</v>
      </c>
      <c r="J110" s="627" t="s">
        <v>734</v>
      </c>
      <c r="K110" s="627" t="s">
        <v>735</v>
      </c>
      <c r="L110" s="629">
        <v>37.583415106702567</v>
      </c>
      <c r="M110" s="629">
        <v>3</v>
      </c>
      <c r="N110" s="630">
        <v>112.75024532010769</v>
      </c>
    </row>
    <row r="111" spans="1:14" ht="14.4" customHeight="1" x14ac:dyDescent="0.3">
      <c r="A111" s="625" t="s">
        <v>518</v>
      </c>
      <c r="B111" s="626" t="s">
        <v>520</v>
      </c>
      <c r="C111" s="627" t="s">
        <v>534</v>
      </c>
      <c r="D111" s="628" t="s">
        <v>535</v>
      </c>
      <c r="E111" s="627" t="s">
        <v>521</v>
      </c>
      <c r="F111" s="628" t="s">
        <v>522</v>
      </c>
      <c r="G111" s="627" t="s">
        <v>553</v>
      </c>
      <c r="H111" s="627">
        <v>847713</v>
      </c>
      <c r="I111" s="627">
        <v>125526</v>
      </c>
      <c r="J111" s="627" t="s">
        <v>736</v>
      </c>
      <c r="K111" s="627" t="s">
        <v>737</v>
      </c>
      <c r="L111" s="629">
        <v>71.0596442957237</v>
      </c>
      <c r="M111" s="629">
        <v>2</v>
      </c>
      <c r="N111" s="630">
        <v>142.1192885914474</v>
      </c>
    </row>
    <row r="112" spans="1:14" ht="14.4" customHeight="1" x14ac:dyDescent="0.3">
      <c r="A112" s="625" t="s">
        <v>518</v>
      </c>
      <c r="B112" s="626" t="s">
        <v>520</v>
      </c>
      <c r="C112" s="627" t="s">
        <v>534</v>
      </c>
      <c r="D112" s="628" t="s">
        <v>535</v>
      </c>
      <c r="E112" s="627" t="s">
        <v>521</v>
      </c>
      <c r="F112" s="628" t="s">
        <v>522</v>
      </c>
      <c r="G112" s="627" t="s">
        <v>553</v>
      </c>
      <c r="H112" s="627">
        <v>848950</v>
      </c>
      <c r="I112" s="627">
        <v>155148</v>
      </c>
      <c r="J112" s="627" t="s">
        <v>738</v>
      </c>
      <c r="K112" s="627" t="s">
        <v>739</v>
      </c>
      <c r="L112" s="629">
        <v>19.028308278088282</v>
      </c>
      <c r="M112" s="629">
        <v>42</v>
      </c>
      <c r="N112" s="630">
        <v>798.09909801117828</v>
      </c>
    </row>
    <row r="113" spans="1:14" ht="14.4" customHeight="1" x14ac:dyDescent="0.3">
      <c r="A113" s="625" t="s">
        <v>518</v>
      </c>
      <c r="B113" s="626" t="s">
        <v>520</v>
      </c>
      <c r="C113" s="627" t="s">
        <v>534</v>
      </c>
      <c r="D113" s="628" t="s">
        <v>535</v>
      </c>
      <c r="E113" s="627" t="s">
        <v>521</v>
      </c>
      <c r="F113" s="628" t="s">
        <v>522</v>
      </c>
      <c r="G113" s="627" t="s">
        <v>553</v>
      </c>
      <c r="H113" s="627">
        <v>849276</v>
      </c>
      <c r="I113" s="627">
        <v>155875</v>
      </c>
      <c r="J113" s="627" t="s">
        <v>740</v>
      </c>
      <c r="K113" s="627" t="s">
        <v>741</v>
      </c>
      <c r="L113" s="629">
        <v>50.45</v>
      </c>
      <c r="M113" s="629">
        <v>1</v>
      </c>
      <c r="N113" s="630">
        <v>50.45</v>
      </c>
    </row>
    <row r="114" spans="1:14" ht="14.4" customHeight="1" x14ac:dyDescent="0.3">
      <c r="A114" s="625" t="s">
        <v>518</v>
      </c>
      <c r="B114" s="626" t="s">
        <v>520</v>
      </c>
      <c r="C114" s="627" t="s">
        <v>534</v>
      </c>
      <c r="D114" s="628" t="s">
        <v>535</v>
      </c>
      <c r="E114" s="627" t="s">
        <v>521</v>
      </c>
      <c r="F114" s="628" t="s">
        <v>522</v>
      </c>
      <c r="G114" s="627" t="s">
        <v>553</v>
      </c>
      <c r="H114" s="627">
        <v>850642</v>
      </c>
      <c r="I114" s="627">
        <v>169673</v>
      </c>
      <c r="J114" s="627" t="s">
        <v>742</v>
      </c>
      <c r="K114" s="627" t="s">
        <v>743</v>
      </c>
      <c r="L114" s="629">
        <v>117.75</v>
      </c>
      <c r="M114" s="629">
        <v>1</v>
      </c>
      <c r="N114" s="630">
        <v>117.75</v>
      </c>
    </row>
    <row r="115" spans="1:14" ht="14.4" customHeight="1" x14ac:dyDescent="0.3">
      <c r="A115" s="625" t="s">
        <v>518</v>
      </c>
      <c r="B115" s="626" t="s">
        <v>520</v>
      </c>
      <c r="C115" s="627" t="s">
        <v>534</v>
      </c>
      <c r="D115" s="628" t="s">
        <v>535</v>
      </c>
      <c r="E115" s="627" t="s">
        <v>521</v>
      </c>
      <c r="F115" s="628" t="s">
        <v>522</v>
      </c>
      <c r="G115" s="627" t="s">
        <v>553</v>
      </c>
      <c r="H115" s="627">
        <v>900493</v>
      </c>
      <c r="I115" s="627">
        <v>0</v>
      </c>
      <c r="J115" s="627" t="s">
        <v>744</v>
      </c>
      <c r="K115" s="627"/>
      <c r="L115" s="629">
        <v>366.97252530824818</v>
      </c>
      <c r="M115" s="629">
        <v>5</v>
      </c>
      <c r="N115" s="630">
        <v>1834.8626265412408</v>
      </c>
    </row>
    <row r="116" spans="1:14" ht="14.4" customHeight="1" x14ac:dyDescent="0.3">
      <c r="A116" s="625" t="s">
        <v>518</v>
      </c>
      <c r="B116" s="626" t="s">
        <v>520</v>
      </c>
      <c r="C116" s="627" t="s">
        <v>534</v>
      </c>
      <c r="D116" s="628" t="s">
        <v>535</v>
      </c>
      <c r="E116" s="627" t="s">
        <v>521</v>
      </c>
      <c r="F116" s="628" t="s">
        <v>522</v>
      </c>
      <c r="G116" s="627" t="s">
        <v>553</v>
      </c>
      <c r="H116" s="627">
        <v>905097</v>
      </c>
      <c r="I116" s="627">
        <v>23987</v>
      </c>
      <c r="J116" s="627" t="s">
        <v>745</v>
      </c>
      <c r="K116" s="627" t="s">
        <v>746</v>
      </c>
      <c r="L116" s="629">
        <v>216.64350209900425</v>
      </c>
      <c r="M116" s="629">
        <v>4</v>
      </c>
      <c r="N116" s="630">
        <v>866.57400839601701</v>
      </c>
    </row>
    <row r="117" spans="1:14" ht="14.4" customHeight="1" x14ac:dyDescent="0.3">
      <c r="A117" s="625" t="s">
        <v>518</v>
      </c>
      <c r="B117" s="626" t="s">
        <v>520</v>
      </c>
      <c r="C117" s="627" t="s">
        <v>534</v>
      </c>
      <c r="D117" s="628" t="s">
        <v>535</v>
      </c>
      <c r="E117" s="627" t="s">
        <v>521</v>
      </c>
      <c r="F117" s="628" t="s">
        <v>522</v>
      </c>
      <c r="G117" s="627" t="s">
        <v>553</v>
      </c>
      <c r="H117" s="627">
        <v>920356</v>
      </c>
      <c r="I117" s="627">
        <v>0</v>
      </c>
      <c r="J117" s="627" t="s">
        <v>747</v>
      </c>
      <c r="K117" s="627"/>
      <c r="L117" s="629">
        <v>95.864358521393598</v>
      </c>
      <c r="M117" s="629">
        <v>1</v>
      </c>
      <c r="N117" s="630">
        <v>95.864358521393598</v>
      </c>
    </row>
    <row r="118" spans="1:14" ht="14.4" customHeight="1" x14ac:dyDescent="0.3">
      <c r="A118" s="625" t="s">
        <v>518</v>
      </c>
      <c r="B118" s="626" t="s">
        <v>520</v>
      </c>
      <c r="C118" s="627" t="s">
        <v>534</v>
      </c>
      <c r="D118" s="628" t="s">
        <v>535</v>
      </c>
      <c r="E118" s="627" t="s">
        <v>521</v>
      </c>
      <c r="F118" s="628" t="s">
        <v>522</v>
      </c>
      <c r="G118" s="627" t="s">
        <v>553</v>
      </c>
      <c r="H118" s="627">
        <v>920358</v>
      </c>
      <c r="I118" s="627">
        <v>0</v>
      </c>
      <c r="J118" s="627" t="s">
        <v>748</v>
      </c>
      <c r="K118" s="627"/>
      <c r="L118" s="629">
        <v>127.99110170097239</v>
      </c>
      <c r="M118" s="629">
        <v>5</v>
      </c>
      <c r="N118" s="630">
        <v>639.955508504862</v>
      </c>
    </row>
    <row r="119" spans="1:14" ht="14.4" customHeight="1" x14ac:dyDescent="0.3">
      <c r="A119" s="625" t="s">
        <v>518</v>
      </c>
      <c r="B119" s="626" t="s">
        <v>520</v>
      </c>
      <c r="C119" s="627" t="s">
        <v>534</v>
      </c>
      <c r="D119" s="628" t="s">
        <v>535</v>
      </c>
      <c r="E119" s="627" t="s">
        <v>521</v>
      </c>
      <c r="F119" s="628" t="s">
        <v>522</v>
      </c>
      <c r="G119" s="627" t="s">
        <v>553</v>
      </c>
      <c r="H119" s="627">
        <v>921064</v>
      </c>
      <c r="I119" s="627">
        <v>0</v>
      </c>
      <c r="J119" s="627" t="s">
        <v>749</v>
      </c>
      <c r="K119" s="627"/>
      <c r="L119" s="629">
        <v>74.740799999999993</v>
      </c>
      <c r="M119" s="629">
        <v>1</v>
      </c>
      <c r="N119" s="630">
        <v>74.740799999999993</v>
      </c>
    </row>
    <row r="120" spans="1:14" ht="14.4" customHeight="1" x14ac:dyDescent="0.3">
      <c r="A120" s="625" t="s">
        <v>518</v>
      </c>
      <c r="B120" s="626" t="s">
        <v>520</v>
      </c>
      <c r="C120" s="627" t="s">
        <v>534</v>
      </c>
      <c r="D120" s="628" t="s">
        <v>535</v>
      </c>
      <c r="E120" s="627" t="s">
        <v>521</v>
      </c>
      <c r="F120" s="628" t="s">
        <v>522</v>
      </c>
      <c r="G120" s="627" t="s">
        <v>553</v>
      </c>
      <c r="H120" s="627">
        <v>921394</v>
      </c>
      <c r="I120" s="627">
        <v>0</v>
      </c>
      <c r="J120" s="627" t="s">
        <v>750</v>
      </c>
      <c r="K120" s="627"/>
      <c r="L120" s="629">
        <v>566.67150773692197</v>
      </c>
      <c r="M120" s="629">
        <v>2</v>
      </c>
      <c r="N120" s="630">
        <v>1133.3430154738439</v>
      </c>
    </row>
    <row r="121" spans="1:14" ht="14.4" customHeight="1" x14ac:dyDescent="0.3">
      <c r="A121" s="625" t="s">
        <v>518</v>
      </c>
      <c r="B121" s="626" t="s">
        <v>520</v>
      </c>
      <c r="C121" s="627" t="s">
        <v>534</v>
      </c>
      <c r="D121" s="628" t="s">
        <v>535</v>
      </c>
      <c r="E121" s="627" t="s">
        <v>521</v>
      </c>
      <c r="F121" s="628" t="s">
        <v>522</v>
      </c>
      <c r="G121" s="627" t="s">
        <v>553</v>
      </c>
      <c r="H121" s="627">
        <v>921517</v>
      </c>
      <c r="I121" s="627">
        <v>0</v>
      </c>
      <c r="J121" s="627" t="s">
        <v>751</v>
      </c>
      <c r="K121" s="627"/>
      <c r="L121" s="629">
        <v>374.75470355478598</v>
      </c>
      <c r="M121" s="629">
        <v>1</v>
      </c>
      <c r="N121" s="630">
        <v>374.75470355478598</v>
      </c>
    </row>
    <row r="122" spans="1:14" ht="14.4" customHeight="1" x14ac:dyDescent="0.3">
      <c r="A122" s="625" t="s">
        <v>518</v>
      </c>
      <c r="B122" s="626" t="s">
        <v>520</v>
      </c>
      <c r="C122" s="627" t="s">
        <v>534</v>
      </c>
      <c r="D122" s="628" t="s">
        <v>535</v>
      </c>
      <c r="E122" s="627" t="s">
        <v>521</v>
      </c>
      <c r="F122" s="628" t="s">
        <v>522</v>
      </c>
      <c r="G122" s="627" t="s">
        <v>553</v>
      </c>
      <c r="H122" s="627">
        <v>930661</v>
      </c>
      <c r="I122" s="627">
        <v>0</v>
      </c>
      <c r="J122" s="627" t="s">
        <v>752</v>
      </c>
      <c r="K122" s="627"/>
      <c r="L122" s="629">
        <v>264.61522783708199</v>
      </c>
      <c r="M122" s="629">
        <v>2</v>
      </c>
      <c r="N122" s="630">
        <v>529.23045567416398</v>
      </c>
    </row>
    <row r="123" spans="1:14" ht="14.4" customHeight="1" x14ac:dyDescent="0.3">
      <c r="A123" s="625" t="s">
        <v>518</v>
      </c>
      <c r="B123" s="626" t="s">
        <v>520</v>
      </c>
      <c r="C123" s="627" t="s">
        <v>534</v>
      </c>
      <c r="D123" s="628" t="s">
        <v>535</v>
      </c>
      <c r="E123" s="627" t="s">
        <v>521</v>
      </c>
      <c r="F123" s="628" t="s">
        <v>522</v>
      </c>
      <c r="G123" s="627" t="s">
        <v>553</v>
      </c>
      <c r="H123" s="627">
        <v>987464</v>
      </c>
      <c r="I123" s="627">
        <v>0</v>
      </c>
      <c r="J123" s="627" t="s">
        <v>753</v>
      </c>
      <c r="K123" s="627"/>
      <c r="L123" s="629">
        <v>169.07</v>
      </c>
      <c r="M123" s="629">
        <v>2</v>
      </c>
      <c r="N123" s="630">
        <v>338.14</v>
      </c>
    </row>
    <row r="124" spans="1:14" ht="14.4" customHeight="1" x14ac:dyDescent="0.3">
      <c r="A124" s="625" t="s">
        <v>518</v>
      </c>
      <c r="B124" s="626" t="s">
        <v>520</v>
      </c>
      <c r="C124" s="627" t="s">
        <v>534</v>
      </c>
      <c r="D124" s="628" t="s">
        <v>535</v>
      </c>
      <c r="E124" s="627" t="s">
        <v>521</v>
      </c>
      <c r="F124" s="628" t="s">
        <v>522</v>
      </c>
      <c r="G124" s="627" t="s">
        <v>553</v>
      </c>
      <c r="H124" s="627">
        <v>380715</v>
      </c>
      <c r="I124" s="627">
        <v>80715</v>
      </c>
      <c r="J124" s="627" t="s">
        <v>754</v>
      </c>
      <c r="K124" s="627" t="s">
        <v>755</v>
      </c>
      <c r="L124" s="629">
        <v>315.10000000000002</v>
      </c>
      <c r="M124" s="629">
        <v>1</v>
      </c>
      <c r="N124" s="630">
        <v>315.10000000000002</v>
      </c>
    </row>
    <row r="125" spans="1:14" ht="14.4" customHeight="1" x14ac:dyDescent="0.3">
      <c r="A125" s="625" t="s">
        <v>518</v>
      </c>
      <c r="B125" s="626" t="s">
        <v>520</v>
      </c>
      <c r="C125" s="627" t="s">
        <v>534</v>
      </c>
      <c r="D125" s="628" t="s">
        <v>535</v>
      </c>
      <c r="E125" s="627" t="s">
        <v>521</v>
      </c>
      <c r="F125" s="628" t="s">
        <v>522</v>
      </c>
      <c r="G125" s="627" t="s">
        <v>756</v>
      </c>
      <c r="H125" s="627">
        <v>56976</v>
      </c>
      <c r="I125" s="627">
        <v>56976</v>
      </c>
      <c r="J125" s="627" t="s">
        <v>757</v>
      </c>
      <c r="K125" s="627" t="s">
        <v>758</v>
      </c>
      <c r="L125" s="629">
        <v>82.889974984413954</v>
      </c>
      <c r="M125" s="629">
        <v>2</v>
      </c>
      <c r="N125" s="630">
        <v>165.77994996882791</v>
      </c>
    </row>
    <row r="126" spans="1:14" ht="14.4" customHeight="1" x14ac:dyDescent="0.3">
      <c r="A126" s="625" t="s">
        <v>518</v>
      </c>
      <c r="B126" s="626" t="s">
        <v>520</v>
      </c>
      <c r="C126" s="627" t="s">
        <v>534</v>
      </c>
      <c r="D126" s="628" t="s">
        <v>535</v>
      </c>
      <c r="E126" s="627" t="s">
        <v>521</v>
      </c>
      <c r="F126" s="628" t="s">
        <v>522</v>
      </c>
      <c r="G126" s="627" t="s">
        <v>756</v>
      </c>
      <c r="H126" s="627">
        <v>109709</v>
      </c>
      <c r="I126" s="627">
        <v>9709</v>
      </c>
      <c r="J126" s="627" t="s">
        <v>759</v>
      </c>
      <c r="K126" s="627" t="s">
        <v>760</v>
      </c>
      <c r="L126" s="629">
        <v>36.6175</v>
      </c>
      <c r="M126" s="629">
        <v>19</v>
      </c>
      <c r="N126" s="630">
        <v>696.02</v>
      </c>
    </row>
    <row r="127" spans="1:14" ht="14.4" customHeight="1" x14ac:dyDescent="0.3">
      <c r="A127" s="625" t="s">
        <v>518</v>
      </c>
      <c r="B127" s="626" t="s">
        <v>520</v>
      </c>
      <c r="C127" s="627" t="s">
        <v>534</v>
      </c>
      <c r="D127" s="628" t="s">
        <v>535</v>
      </c>
      <c r="E127" s="627" t="s">
        <v>521</v>
      </c>
      <c r="F127" s="628" t="s">
        <v>522</v>
      </c>
      <c r="G127" s="627" t="s">
        <v>756</v>
      </c>
      <c r="H127" s="627">
        <v>110252</v>
      </c>
      <c r="I127" s="627">
        <v>10252</v>
      </c>
      <c r="J127" s="627" t="s">
        <v>761</v>
      </c>
      <c r="K127" s="627" t="s">
        <v>762</v>
      </c>
      <c r="L127" s="629">
        <v>94.959999999999894</v>
      </c>
      <c r="M127" s="629">
        <v>1</v>
      </c>
      <c r="N127" s="630">
        <v>94.959999999999894</v>
      </c>
    </row>
    <row r="128" spans="1:14" ht="14.4" customHeight="1" x14ac:dyDescent="0.3">
      <c r="A128" s="625" t="s">
        <v>518</v>
      </c>
      <c r="B128" s="626" t="s">
        <v>520</v>
      </c>
      <c r="C128" s="627" t="s">
        <v>534</v>
      </c>
      <c r="D128" s="628" t="s">
        <v>535</v>
      </c>
      <c r="E128" s="627" t="s">
        <v>521</v>
      </c>
      <c r="F128" s="628" t="s">
        <v>522</v>
      </c>
      <c r="G128" s="627" t="s">
        <v>756</v>
      </c>
      <c r="H128" s="627">
        <v>112891</v>
      </c>
      <c r="I128" s="627">
        <v>12891</v>
      </c>
      <c r="J128" s="627" t="s">
        <v>763</v>
      </c>
      <c r="K128" s="627" t="s">
        <v>764</v>
      </c>
      <c r="L128" s="629">
        <v>72.260802434020675</v>
      </c>
      <c r="M128" s="629">
        <v>14</v>
      </c>
      <c r="N128" s="630">
        <v>1013.5004316422687</v>
      </c>
    </row>
    <row r="129" spans="1:14" ht="14.4" customHeight="1" x14ac:dyDescent="0.3">
      <c r="A129" s="625" t="s">
        <v>518</v>
      </c>
      <c r="B129" s="626" t="s">
        <v>520</v>
      </c>
      <c r="C129" s="627" t="s">
        <v>534</v>
      </c>
      <c r="D129" s="628" t="s">
        <v>535</v>
      </c>
      <c r="E129" s="627" t="s">
        <v>521</v>
      </c>
      <c r="F129" s="628" t="s">
        <v>522</v>
      </c>
      <c r="G129" s="627" t="s">
        <v>756</v>
      </c>
      <c r="H129" s="627">
        <v>112892</v>
      </c>
      <c r="I129" s="627">
        <v>12892</v>
      </c>
      <c r="J129" s="627" t="s">
        <v>763</v>
      </c>
      <c r="K129" s="627" t="s">
        <v>765</v>
      </c>
      <c r="L129" s="629">
        <v>131.91000000000003</v>
      </c>
      <c r="M129" s="629">
        <v>2</v>
      </c>
      <c r="N129" s="630">
        <v>263.82000000000005</v>
      </c>
    </row>
    <row r="130" spans="1:14" ht="14.4" customHeight="1" x14ac:dyDescent="0.3">
      <c r="A130" s="625" t="s">
        <v>518</v>
      </c>
      <c r="B130" s="626" t="s">
        <v>520</v>
      </c>
      <c r="C130" s="627" t="s">
        <v>534</v>
      </c>
      <c r="D130" s="628" t="s">
        <v>535</v>
      </c>
      <c r="E130" s="627" t="s">
        <v>521</v>
      </c>
      <c r="F130" s="628" t="s">
        <v>522</v>
      </c>
      <c r="G130" s="627" t="s">
        <v>756</v>
      </c>
      <c r="H130" s="627">
        <v>115864</v>
      </c>
      <c r="I130" s="627">
        <v>15864</v>
      </c>
      <c r="J130" s="627" t="s">
        <v>766</v>
      </c>
      <c r="K130" s="627" t="s">
        <v>762</v>
      </c>
      <c r="L130" s="629">
        <v>135.11000000000001</v>
      </c>
      <c r="M130" s="629">
        <v>1</v>
      </c>
      <c r="N130" s="630">
        <v>135.11000000000001</v>
      </c>
    </row>
    <row r="131" spans="1:14" ht="14.4" customHeight="1" x14ac:dyDescent="0.3">
      <c r="A131" s="625" t="s">
        <v>518</v>
      </c>
      <c r="B131" s="626" t="s">
        <v>520</v>
      </c>
      <c r="C131" s="627" t="s">
        <v>534</v>
      </c>
      <c r="D131" s="628" t="s">
        <v>535</v>
      </c>
      <c r="E131" s="627" t="s">
        <v>521</v>
      </c>
      <c r="F131" s="628" t="s">
        <v>522</v>
      </c>
      <c r="G131" s="627" t="s">
        <v>756</v>
      </c>
      <c r="H131" s="627">
        <v>117425</v>
      </c>
      <c r="I131" s="627">
        <v>17425</v>
      </c>
      <c r="J131" s="627" t="s">
        <v>767</v>
      </c>
      <c r="K131" s="627" t="s">
        <v>768</v>
      </c>
      <c r="L131" s="629">
        <v>130.46250000000001</v>
      </c>
      <c r="M131" s="629">
        <v>4</v>
      </c>
      <c r="N131" s="630">
        <v>521.85</v>
      </c>
    </row>
    <row r="132" spans="1:14" ht="14.4" customHeight="1" x14ac:dyDescent="0.3">
      <c r="A132" s="625" t="s">
        <v>518</v>
      </c>
      <c r="B132" s="626" t="s">
        <v>520</v>
      </c>
      <c r="C132" s="627" t="s">
        <v>534</v>
      </c>
      <c r="D132" s="628" t="s">
        <v>535</v>
      </c>
      <c r="E132" s="627" t="s">
        <v>521</v>
      </c>
      <c r="F132" s="628" t="s">
        <v>522</v>
      </c>
      <c r="G132" s="627" t="s">
        <v>756</v>
      </c>
      <c r="H132" s="627">
        <v>130652</v>
      </c>
      <c r="I132" s="627">
        <v>30652</v>
      </c>
      <c r="J132" s="627" t="s">
        <v>769</v>
      </c>
      <c r="K132" s="627" t="s">
        <v>770</v>
      </c>
      <c r="L132" s="629">
        <v>83.26</v>
      </c>
      <c r="M132" s="629">
        <v>1</v>
      </c>
      <c r="N132" s="630">
        <v>83.26</v>
      </c>
    </row>
    <row r="133" spans="1:14" ht="14.4" customHeight="1" x14ac:dyDescent="0.3">
      <c r="A133" s="625" t="s">
        <v>518</v>
      </c>
      <c r="B133" s="626" t="s">
        <v>520</v>
      </c>
      <c r="C133" s="627" t="s">
        <v>534</v>
      </c>
      <c r="D133" s="628" t="s">
        <v>535</v>
      </c>
      <c r="E133" s="627" t="s">
        <v>521</v>
      </c>
      <c r="F133" s="628" t="s">
        <v>522</v>
      </c>
      <c r="G133" s="627" t="s">
        <v>756</v>
      </c>
      <c r="H133" s="627">
        <v>131934</v>
      </c>
      <c r="I133" s="627">
        <v>31934</v>
      </c>
      <c r="J133" s="627" t="s">
        <v>771</v>
      </c>
      <c r="K133" s="627" t="s">
        <v>772</v>
      </c>
      <c r="L133" s="629">
        <v>52.8098169604351</v>
      </c>
      <c r="M133" s="629">
        <v>1</v>
      </c>
      <c r="N133" s="630">
        <v>52.8098169604351</v>
      </c>
    </row>
    <row r="134" spans="1:14" ht="14.4" customHeight="1" x14ac:dyDescent="0.3">
      <c r="A134" s="625" t="s">
        <v>518</v>
      </c>
      <c r="B134" s="626" t="s">
        <v>520</v>
      </c>
      <c r="C134" s="627" t="s">
        <v>534</v>
      </c>
      <c r="D134" s="628" t="s">
        <v>535</v>
      </c>
      <c r="E134" s="627" t="s">
        <v>521</v>
      </c>
      <c r="F134" s="628" t="s">
        <v>522</v>
      </c>
      <c r="G134" s="627" t="s">
        <v>756</v>
      </c>
      <c r="H134" s="627">
        <v>132058</v>
      </c>
      <c r="I134" s="627">
        <v>32058</v>
      </c>
      <c r="J134" s="627" t="s">
        <v>773</v>
      </c>
      <c r="K134" s="627" t="s">
        <v>774</v>
      </c>
      <c r="L134" s="629">
        <v>356.5</v>
      </c>
      <c r="M134" s="629">
        <v>2</v>
      </c>
      <c r="N134" s="630">
        <v>713</v>
      </c>
    </row>
    <row r="135" spans="1:14" ht="14.4" customHeight="1" x14ac:dyDescent="0.3">
      <c r="A135" s="625" t="s">
        <v>518</v>
      </c>
      <c r="B135" s="626" t="s">
        <v>520</v>
      </c>
      <c r="C135" s="627" t="s">
        <v>534</v>
      </c>
      <c r="D135" s="628" t="s">
        <v>535</v>
      </c>
      <c r="E135" s="627" t="s">
        <v>521</v>
      </c>
      <c r="F135" s="628" t="s">
        <v>522</v>
      </c>
      <c r="G135" s="627" t="s">
        <v>756</v>
      </c>
      <c r="H135" s="627">
        <v>132059</v>
      </c>
      <c r="I135" s="627">
        <v>32059</v>
      </c>
      <c r="J135" s="627" t="s">
        <v>773</v>
      </c>
      <c r="K135" s="627" t="s">
        <v>775</v>
      </c>
      <c r="L135" s="629">
        <v>414</v>
      </c>
      <c r="M135" s="629">
        <v>1</v>
      </c>
      <c r="N135" s="630">
        <v>414</v>
      </c>
    </row>
    <row r="136" spans="1:14" ht="14.4" customHeight="1" x14ac:dyDescent="0.3">
      <c r="A136" s="625" t="s">
        <v>518</v>
      </c>
      <c r="B136" s="626" t="s">
        <v>520</v>
      </c>
      <c r="C136" s="627" t="s">
        <v>534</v>
      </c>
      <c r="D136" s="628" t="s">
        <v>535</v>
      </c>
      <c r="E136" s="627" t="s">
        <v>521</v>
      </c>
      <c r="F136" s="628" t="s">
        <v>522</v>
      </c>
      <c r="G136" s="627" t="s">
        <v>756</v>
      </c>
      <c r="H136" s="627">
        <v>132086</v>
      </c>
      <c r="I136" s="627">
        <v>32086</v>
      </c>
      <c r="J136" s="627" t="s">
        <v>776</v>
      </c>
      <c r="K136" s="627" t="s">
        <v>777</v>
      </c>
      <c r="L136" s="629">
        <v>40.270101558715297</v>
      </c>
      <c r="M136" s="629">
        <v>3</v>
      </c>
      <c r="N136" s="630">
        <v>120.8102031174306</v>
      </c>
    </row>
    <row r="137" spans="1:14" ht="14.4" customHeight="1" x14ac:dyDescent="0.3">
      <c r="A137" s="625" t="s">
        <v>518</v>
      </c>
      <c r="B137" s="626" t="s">
        <v>520</v>
      </c>
      <c r="C137" s="627" t="s">
        <v>534</v>
      </c>
      <c r="D137" s="628" t="s">
        <v>535</v>
      </c>
      <c r="E137" s="627" t="s">
        <v>521</v>
      </c>
      <c r="F137" s="628" t="s">
        <v>522</v>
      </c>
      <c r="G137" s="627" t="s">
        <v>756</v>
      </c>
      <c r="H137" s="627">
        <v>132087</v>
      </c>
      <c r="I137" s="627">
        <v>32087</v>
      </c>
      <c r="J137" s="627" t="s">
        <v>778</v>
      </c>
      <c r="K137" s="627" t="s">
        <v>779</v>
      </c>
      <c r="L137" s="629">
        <v>61.192499999999995</v>
      </c>
      <c r="M137" s="629">
        <v>7</v>
      </c>
      <c r="N137" s="630">
        <v>428.56</v>
      </c>
    </row>
    <row r="138" spans="1:14" ht="14.4" customHeight="1" x14ac:dyDescent="0.3">
      <c r="A138" s="625" t="s">
        <v>518</v>
      </c>
      <c r="B138" s="626" t="s">
        <v>520</v>
      </c>
      <c r="C138" s="627" t="s">
        <v>534</v>
      </c>
      <c r="D138" s="628" t="s">
        <v>535</v>
      </c>
      <c r="E138" s="627" t="s">
        <v>521</v>
      </c>
      <c r="F138" s="628" t="s">
        <v>522</v>
      </c>
      <c r="G138" s="627" t="s">
        <v>756</v>
      </c>
      <c r="H138" s="627">
        <v>132090</v>
      </c>
      <c r="I138" s="627">
        <v>32090</v>
      </c>
      <c r="J138" s="627" t="s">
        <v>780</v>
      </c>
      <c r="K138" s="627" t="s">
        <v>781</v>
      </c>
      <c r="L138" s="629">
        <v>58.964980629633047</v>
      </c>
      <c r="M138" s="629">
        <v>4</v>
      </c>
      <c r="N138" s="630">
        <v>235.85992251853219</v>
      </c>
    </row>
    <row r="139" spans="1:14" ht="14.4" customHeight="1" x14ac:dyDescent="0.3">
      <c r="A139" s="625" t="s">
        <v>518</v>
      </c>
      <c r="B139" s="626" t="s">
        <v>520</v>
      </c>
      <c r="C139" s="627" t="s">
        <v>534</v>
      </c>
      <c r="D139" s="628" t="s">
        <v>535</v>
      </c>
      <c r="E139" s="627" t="s">
        <v>521</v>
      </c>
      <c r="F139" s="628" t="s">
        <v>522</v>
      </c>
      <c r="G139" s="627" t="s">
        <v>756</v>
      </c>
      <c r="H139" s="627">
        <v>142546</v>
      </c>
      <c r="I139" s="627">
        <v>42546</v>
      </c>
      <c r="J139" s="627" t="s">
        <v>782</v>
      </c>
      <c r="K139" s="627" t="s">
        <v>783</v>
      </c>
      <c r="L139" s="629">
        <v>74.219990791959503</v>
      </c>
      <c r="M139" s="629">
        <v>1</v>
      </c>
      <c r="N139" s="630">
        <v>74.219990791959503</v>
      </c>
    </row>
    <row r="140" spans="1:14" ht="14.4" customHeight="1" x14ac:dyDescent="0.3">
      <c r="A140" s="625" t="s">
        <v>518</v>
      </c>
      <c r="B140" s="626" t="s">
        <v>520</v>
      </c>
      <c r="C140" s="627" t="s">
        <v>534</v>
      </c>
      <c r="D140" s="628" t="s">
        <v>535</v>
      </c>
      <c r="E140" s="627" t="s">
        <v>521</v>
      </c>
      <c r="F140" s="628" t="s">
        <v>522</v>
      </c>
      <c r="G140" s="627" t="s">
        <v>756</v>
      </c>
      <c r="H140" s="627">
        <v>147141</v>
      </c>
      <c r="I140" s="627">
        <v>47141</v>
      </c>
      <c r="J140" s="627" t="s">
        <v>784</v>
      </c>
      <c r="K140" s="627" t="s">
        <v>785</v>
      </c>
      <c r="L140" s="629">
        <v>61.869967435715203</v>
      </c>
      <c r="M140" s="629">
        <v>1</v>
      </c>
      <c r="N140" s="630">
        <v>61.869967435715203</v>
      </c>
    </row>
    <row r="141" spans="1:14" ht="14.4" customHeight="1" x14ac:dyDescent="0.3">
      <c r="A141" s="625" t="s">
        <v>518</v>
      </c>
      <c r="B141" s="626" t="s">
        <v>520</v>
      </c>
      <c r="C141" s="627" t="s">
        <v>534</v>
      </c>
      <c r="D141" s="628" t="s">
        <v>535</v>
      </c>
      <c r="E141" s="627" t="s">
        <v>521</v>
      </c>
      <c r="F141" s="628" t="s">
        <v>522</v>
      </c>
      <c r="G141" s="627" t="s">
        <v>756</v>
      </c>
      <c r="H141" s="627">
        <v>149531</v>
      </c>
      <c r="I141" s="627">
        <v>49531</v>
      </c>
      <c r="J141" s="627" t="s">
        <v>786</v>
      </c>
      <c r="K141" s="627" t="s">
        <v>787</v>
      </c>
      <c r="L141" s="629">
        <v>71.050000096136301</v>
      </c>
      <c r="M141" s="629">
        <v>4</v>
      </c>
      <c r="N141" s="630">
        <v>284.20000038454521</v>
      </c>
    </row>
    <row r="142" spans="1:14" ht="14.4" customHeight="1" x14ac:dyDescent="0.3">
      <c r="A142" s="625" t="s">
        <v>518</v>
      </c>
      <c r="B142" s="626" t="s">
        <v>520</v>
      </c>
      <c r="C142" s="627" t="s">
        <v>534</v>
      </c>
      <c r="D142" s="628" t="s">
        <v>535</v>
      </c>
      <c r="E142" s="627" t="s">
        <v>521</v>
      </c>
      <c r="F142" s="628" t="s">
        <v>522</v>
      </c>
      <c r="G142" s="627" t="s">
        <v>756</v>
      </c>
      <c r="H142" s="627">
        <v>154316</v>
      </c>
      <c r="I142" s="627">
        <v>54316</v>
      </c>
      <c r="J142" s="627" t="s">
        <v>788</v>
      </c>
      <c r="K142" s="627" t="s">
        <v>789</v>
      </c>
      <c r="L142" s="629">
        <v>3450.0003980354527</v>
      </c>
      <c r="M142" s="629">
        <v>8</v>
      </c>
      <c r="N142" s="630">
        <v>27600.003184283622</v>
      </c>
    </row>
    <row r="143" spans="1:14" ht="14.4" customHeight="1" x14ac:dyDescent="0.3">
      <c r="A143" s="625" t="s">
        <v>518</v>
      </c>
      <c r="B143" s="626" t="s">
        <v>520</v>
      </c>
      <c r="C143" s="627" t="s">
        <v>534</v>
      </c>
      <c r="D143" s="628" t="s">
        <v>535</v>
      </c>
      <c r="E143" s="627" t="s">
        <v>521</v>
      </c>
      <c r="F143" s="628" t="s">
        <v>522</v>
      </c>
      <c r="G143" s="627" t="s">
        <v>756</v>
      </c>
      <c r="H143" s="627">
        <v>159672</v>
      </c>
      <c r="I143" s="627">
        <v>59672</v>
      </c>
      <c r="J143" s="627" t="s">
        <v>790</v>
      </c>
      <c r="K143" s="627" t="s">
        <v>791</v>
      </c>
      <c r="L143" s="629">
        <v>99.41</v>
      </c>
      <c r="M143" s="629">
        <v>1</v>
      </c>
      <c r="N143" s="630">
        <v>99.41</v>
      </c>
    </row>
    <row r="144" spans="1:14" ht="14.4" customHeight="1" x14ac:dyDescent="0.3">
      <c r="A144" s="625" t="s">
        <v>518</v>
      </c>
      <c r="B144" s="626" t="s">
        <v>520</v>
      </c>
      <c r="C144" s="627" t="s">
        <v>534</v>
      </c>
      <c r="D144" s="628" t="s">
        <v>535</v>
      </c>
      <c r="E144" s="627" t="s">
        <v>521</v>
      </c>
      <c r="F144" s="628" t="s">
        <v>522</v>
      </c>
      <c r="G144" s="627" t="s">
        <v>756</v>
      </c>
      <c r="H144" s="627">
        <v>166029</v>
      </c>
      <c r="I144" s="627">
        <v>66029</v>
      </c>
      <c r="J144" s="627" t="s">
        <v>792</v>
      </c>
      <c r="K144" s="627" t="s">
        <v>793</v>
      </c>
      <c r="L144" s="629">
        <v>58.146586767724763</v>
      </c>
      <c r="M144" s="629">
        <v>3</v>
      </c>
      <c r="N144" s="630">
        <v>174.4397603031743</v>
      </c>
    </row>
    <row r="145" spans="1:14" ht="14.4" customHeight="1" x14ac:dyDescent="0.3">
      <c r="A145" s="625" t="s">
        <v>518</v>
      </c>
      <c r="B145" s="626" t="s">
        <v>520</v>
      </c>
      <c r="C145" s="627" t="s">
        <v>534</v>
      </c>
      <c r="D145" s="628" t="s">
        <v>535</v>
      </c>
      <c r="E145" s="627" t="s">
        <v>521</v>
      </c>
      <c r="F145" s="628" t="s">
        <v>522</v>
      </c>
      <c r="G145" s="627" t="s">
        <v>756</v>
      </c>
      <c r="H145" s="627">
        <v>184396</v>
      </c>
      <c r="I145" s="627">
        <v>84396</v>
      </c>
      <c r="J145" s="627" t="s">
        <v>794</v>
      </c>
      <c r="K145" s="627" t="s">
        <v>795</v>
      </c>
      <c r="L145" s="629">
        <v>84.35</v>
      </c>
      <c r="M145" s="629">
        <v>1</v>
      </c>
      <c r="N145" s="630">
        <v>84.35</v>
      </c>
    </row>
    <row r="146" spans="1:14" ht="14.4" customHeight="1" x14ac:dyDescent="0.3">
      <c r="A146" s="625" t="s">
        <v>518</v>
      </c>
      <c r="B146" s="626" t="s">
        <v>520</v>
      </c>
      <c r="C146" s="627" t="s">
        <v>534</v>
      </c>
      <c r="D146" s="628" t="s">
        <v>535</v>
      </c>
      <c r="E146" s="627" t="s">
        <v>521</v>
      </c>
      <c r="F146" s="628" t="s">
        <v>522</v>
      </c>
      <c r="G146" s="627" t="s">
        <v>756</v>
      </c>
      <c r="H146" s="627">
        <v>191280</v>
      </c>
      <c r="I146" s="627">
        <v>91280</v>
      </c>
      <c r="J146" s="627" t="s">
        <v>796</v>
      </c>
      <c r="K146" s="627" t="s">
        <v>797</v>
      </c>
      <c r="L146" s="629">
        <v>47.15</v>
      </c>
      <c r="M146" s="629">
        <v>1</v>
      </c>
      <c r="N146" s="630">
        <v>47.15</v>
      </c>
    </row>
    <row r="147" spans="1:14" ht="14.4" customHeight="1" x14ac:dyDescent="0.3">
      <c r="A147" s="625" t="s">
        <v>518</v>
      </c>
      <c r="B147" s="626" t="s">
        <v>520</v>
      </c>
      <c r="C147" s="627" t="s">
        <v>534</v>
      </c>
      <c r="D147" s="628" t="s">
        <v>535</v>
      </c>
      <c r="E147" s="627" t="s">
        <v>521</v>
      </c>
      <c r="F147" s="628" t="s">
        <v>522</v>
      </c>
      <c r="G147" s="627" t="s">
        <v>756</v>
      </c>
      <c r="H147" s="627">
        <v>192587</v>
      </c>
      <c r="I147" s="627">
        <v>92587</v>
      </c>
      <c r="J147" s="627" t="s">
        <v>798</v>
      </c>
      <c r="K147" s="627" t="s">
        <v>799</v>
      </c>
      <c r="L147" s="629">
        <v>102.7</v>
      </c>
      <c r="M147" s="629">
        <v>1</v>
      </c>
      <c r="N147" s="630">
        <v>102.7</v>
      </c>
    </row>
    <row r="148" spans="1:14" ht="14.4" customHeight="1" x14ac:dyDescent="0.3">
      <c r="A148" s="625" t="s">
        <v>518</v>
      </c>
      <c r="B148" s="626" t="s">
        <v>520</v>
      </c>
      <c r="C148" s="627" t="s">
        <v>534</v>
      </c>
      <c r="D148" s="628" t="s">
        <v>535</v>
      </c>
      <c r="E148" s="627" t="s">
        <v>521</v>
      </c>
      <c r="F148" s="628" t="s">
        <v>522</v>
      </c>
      <c r="G148" s="627" t="s">
        <v>756</v>
      </c>
      <c r="H148" s="627">
        <v>193013</v>
      </c>
      <c r="I148" s="627">
        <v>93013</v>
      </c>
      <c r="J148" s="627" t="s">
        <v>800</v>
      </c>
      <c r="K148" s="627" t="s">
        <v>801</v>
      </c>
      <c r="L148" s="629">
        <v>147.47999999999999</v>
      </c>
      <c r="M148" s="629">
        <v>1</v>
      </c>
      <c r="N148" s="630">
        <v>147.47999999999999</v>
      </c>
    </row>
    <row r="149" spans="1:14" ht="14.4" customHeight="1" x14ac:dyDescent="0.3">
      <c r="A149" s="625" t="s">
        <v>518</v>
      </c>
      <c r="B149" s="626" t="s">
        <v>520</v>
      </c>
      <c r="C149" s="627" t="s">
        <v>534</v>
      </c>
      <c r="D149" s="628" t="s">
        <v>535</v>
      </c>
      <c r="E149" s="627" t="s">
        <v>521</v>
      </c>
      <c r="F149" s="628" t="s">
        <v>522</v>
      </c>
      <c r="G149" s="627" t="s">
        <v>756</v>
      </c>
      <c r="H149" s="627">
        <v>193969</v>
      </c>
      <c r="I149" s="627">
        <v>93969</v>
      </c>
      <c r="J149" s="627" t="s">
        <v>796</v>
      </c>
      <c r="K149" s="627" t="s">
        <v>802</v>
      </c>
      <c r="L149" s="629">
        <v>71.174887690164198</v>
      </c>
      <c r="M149" s="629">
        <v>2</v>
      </c>
      <c r="N149" s="630">
        <v>142.3497753803284</v>
      </c>
    </row>
    <row r="150" spans="1:14" ht="14.4" customHeight="1" x14ac:dyDescent="0.3">
      <c r="A150" s="625" t="s">
        <v>518</v>
      </c>
      <c r="B150" s="626" t="s">
        <v>520</v>
      </c>
      <c r="C150" s="627" t="s">
        <v>534</v>
      </c>
      <c r="D150" s="628" t="s">
        <v>535</v>
      </c>
      <c r="E150" s="627" t="s">
        <v>521</v>
      </c>
      <c r="F150" s="628" t="s">
        <v>522</v>
      </c>
      <c r="G150" s="627" t="s">
        <v>756</v>
      </c>
      <c r="H150" s="627">
        <v>196977</v>
      </c>
      <c r="I150" s="627">
        <v>96977</v>
      </c>
      <c r="J150" s="627" t="s">
        <v>803</v>
      </c>
      <c r="K150" s="627" t="s">
        <v>679</v>
      </c>
      <c r="L150" s="629">
        <v>88.61</v>
      </c>
      <c r="M150" s="629">
        <v>1</v>
      </c>
      <c r="N150" s="630">
        <v>88.61</v>
      </c>
    </row>
    <row r="151" spans="1:14" ht="14.4" customHeight="1" x14ac:dyDescent="0.3">
      <c r="A151" s="625" t="s">
        <v>518</v>
      </c>
      <c r="B151" s="626" t="s">
        <v>520</v>
      </c>
      <c r="C151" s="627" t="s">
        <v>534</v>
      </c>
      <c r="D151" s="628" t="s">
        <v>535</v>
      </c>
      <c r="E151" s="627" t="s">
        <v>521</v>
      </c>
      <c r="F151" s="628" t="s">
        <v>522</v>
      </c>
      <c r="G151" s="627" t="s">
        <v>756</v>
      </c>
      <c r="H151" s="627">
        <v>844554</v>
      </c>
      <c r="I151" s="627">
        <v>114065</v>
      </c>
      <c r="J151" s="627" t="s">
        <v>804</v>
      </c>
      <c r="K151" s="627" t="s">
        <v>805</v>
      </c>
      <c r="L151" s="629">
        <v>102.55</v>
      </c>
      <c r="M151" s="629">
        <v>1</v>
      </c>
      <c r="N151" s="630">
        <v>102.55</v>
      </c>
    </row>
    <row r="152" spans="1:14" ht="14.4" customHeight="1" x14ac:dyDescent="0.3">
      <c r="A152" s="625" t="s">
        <v>518</v>
      </c>
      <c r="B152" s="626" t="s">
        <v>520</v>
      </c>
      <c r="C152" s="627" t="s">
        <v>534</v>
      </c>
      <c r="D152" s="628" t="s">
        <v>535</v>
      </c>
      <c r="E152" s="627" t="s">
        <v>521</v>
      </c>
      <c r="F152" s="628" t="s">
        <v>522</v>
      </c>
      <c r="G152" s="627" t="s">
        <v>756</v>
      </c>
      <c r="H152" s="627">
        <v>848947</v>
      </c>
      <c r="I152" s="627">
        <v>135928</v>
      </c>
      <c r="J152" s="627" t="s">
        <v>806</v>
      </c>
      <c r="K152" s="627" t="s">
        <v>807</v>
      </c>
      <c r="L152" s="629">
        <v>174.24007610348801</v>
      </c>
      <c r="M152" s="629">
        <v>1</v>
      </c>
      <c r="N152" s="630">
        <v>174.24007610348801</v>
      </c>
    </row>
    <row r="153" spans="1:14" ht="14.4" customHeight="1" x14ac:dyDescent="0.3">
      <c r="A153" s="625" t="s">
        <v>518</v>
      </c>
      <c r="B153" s="626" t="s">
        <v>520</v>
      </c>
      <c r="C153" s="627" t="s">
        <v>534</v>
      </c>
      <c r="D153" s="628" t="s">
        <v>535</v>
      </c>
      <c r="E153" s="627" t="s">
        <v>521</v>
      </c>
      <c r="F153" s="628" t="s">
        <v>522</v>
      </c>
      <c r="G153" s="627" t="s">
        <v>756</v>
      </c>
      <c r="H153" s="627">
        <v>849453</v>
      </c>
      <c r="I153" s="627">
        <v>163077</v>
      </c>
      <c r="J153" s="627" t="s">
        <v>808</v>
      </c>
      <c r="K153" s="627" t="s">
        <v>809</v>
      </c>
      <c r="L153" s="629">
        <v>23.78</v>
      </c>
      <c r="M153" s="629">
        <v>1</v>
      </c>
      <c r="N153" s="630">
        <v>23.78</v>
      </c>
    </row>
    <row r="154" spans="1:14" ht="14.4" customHeight="1" x14ac:dyDescent="0.3">
      <c r="A154" s="625" t="s">
        <v>518</v>
      </c>
      <c r="B154" s="626" t="s">
        <v>520</v>
      </c>
      <c r="C154" s="627" t="s">
        <v>534</v>
      </c>
      <c r="D154" s="628" t="s">
        <v>535</v>
      </c>
      <c r="E154" s="627" t="s">
        <v>529</v>
      </c>
      <c r="F154" s="628" t="s">
        <v>530</v>
      </c>
      <c r="G154" s="627" t="s">
        <v>553</v>
      </c>
      <c r="H154" s="627">
        <v>101066</v>
      </c>
      <c r="I154" s="627">
        <v>1066</v>
      </c>
      <c r="J154" s="627" t="s">
        <v>810</v>
      </c>
      <c r="K154" s="627" t="s">
        <v>811</v>
      </c>
      <c r="L154" s="629">
        <v>37.787897693146363</v>
      </c>
      <c r="M154" s="629">
        <v>9</v>
      </c>
      <c r="N154" s="630">
        <v>340.10897693146359</v>
      </c>
    </row>
    <row r="155" spans="1:14" ht="14.4" customHeight="1" x14ac:dyDescent="0.3">
      <c r="A155" s="625" t="s">
        <v>518</v>
      </c>
      <c r="B155" s="626" t="s">
        <v>520</v>
      </c>
      <c r="C155" s="627" t="s">
        <v>534</v>
      </c>
      <c r="D155" s="628" t="s">
        <v>535</v>
      </c>
      <c r="E155" s="627" t="s">
        <v>529</v>
      </c>
      <c r="F155" s="628" t="s">
        <v>530</v>
      </c>
      <c r="G155" s="627" t="s">
        <v>553</v>
      </c>
      <c r="H155" s="627">
        <v>101076</v>
      </c>
      <c r="I155" s="627">
        <v>1076</v>
      </c>
      <c r="J155" s="627" t="s">
        <v>812</v>
      </c>
      <c r="K155" s="627" t="s">
        <v>575</v>
      </c>
      <c r="L155" s="629">
        <v>64.3</v>
      </c>
      <c r="M155" s="629">
        <v>5</v>
      </c>
      <c r="N155" s="630">
        <v>321.39</v>
      </c>
    </row>
    <row r="156" spans="1:14" ht="14.4" customHeight="1" x14ac:dyDescent="0.3">
      <c r="A156" s="625" t="s">
        <v>518</v>
      </c>
      <c r="B156" s="626" t="s">
        <v>520</v>
      </c>
      <c r="C156" s="627" t="s">
        <v>534</v>
      </c>
      <c r="D156" s="628" t="s">
        <v>535</v>
      </c>
      <c r="E156" s="627" t="s">
        <v>529</v>
      </c>
      <c r="F156" s="628" t="s">
        <v>530</v>
      </c>
      <c r="G156" s="627" t="s">
        <v>553</v>
      </c>
      <c r="H156" s="627">
        <v>102427</v>
      </c>
      <c r="I156" s="627">
        <v>2427</v>
      </c>
      <c r="J156" s="627" t="s">
        <v>813</v>
      </c>
      <c r="K156" s="627" t="s">
        <v>814</v>
      </c>
      <c r="L156" s="629">
        <v>26.8</v>
      </c>
      <c r="M156" s="629">
        <v>2</v>
      </c>
      <c r="N156" s="630">
        <v>53.6</v>
      </c>
    </row>
    <row r="157" spans="1:14" ht="14.4" customHeight="1" x14ac:dyDescent="0.3">
      <c r="A157" s="625" t="s">
        <v>518</v>
      </c>
      <c r="B157" s="626" t="s">
        <v>520</v>
      </c>
      <c r="C157" s="627" t="s">
        <v>534</v>
      </c>
      <c r="D157" s="628" t="s">
        <v>535</v>
      </c>
      <c r="E157" s="627" t="s">
        <v>529</v>
      </c>
      <c r="F157" s="628" t="s">
        <v>530</v>
      </c>
      <c r="G157" s="627" t="s">
        <v>553</v>
      </c>
      <c r="H157" s="627">
        <v>106264</v>
      </c>
      <c r="I157" s="627">
        <v>6264</v>
      </c>
      <c r="J157" s="627" t="s">
        <v>815</v>
      </c>
      <c r="K157" s="627" t="s">
        <v>816</v>
      </c>
      <c r="L157" s="629">
        <v>33.409640366650528</v>
      </c>
      <c r="M157" s="629">
        <v>9</v>
      </c>
      <c r="N157" s="630">
        <v>300.68744666540317</v>
      </c>
    </row>
    <row r="158" spans="1:14" ht="14.4" customHeight="1" x14ac:dyDescent="0.3">
      <c r="A158" s="625" t="s">
        <v>518</v>
      </c>
      <c r="B158" s="626" t="s">
        <v>520</v>
      </c>
      <c r="C158" s="627" t="s">
        <v>534</v>
      </c>
      <c r="D158" s="628" t="s">
        <v>535</v>
      </c>
      <c r="E158" s="627" t="s">
        <v>529</v>
      </c>
      <c r="F158" s="628" t="s">
        <v>530</v>
      </c>
      <c r="G158" s="627" t="s">
        <v>553</v>
      </c>
      <c r="H158" s="627">
        <v>117149</v>
      </c>
      <c r="I158" s="627">
        <v>17149</v>
      </c>
      <c r="J158" s="627" t="s">
        <v>817</v>
      </c>
      <c r="K158" s="627" t="s">
        <v>818</v>
      </c>
      <c r="L158" s="629">
        <v>181.80023364773524</v>
      </c>
      <c r="M158" s="629">
        <v>4</v>
      </c>
      <c r="N158" s="630">
        <v>727.20093459094096</v>
      </c>
    </row>
    <row r="159" spans="1:14" ht="14.4" customHeight="1" x14ac:dyDescent="0.3">
      <c r="A159" s="625" t="s">
        <v>518</v>
      </c>
      <c r="B159" s="626" t="s">
        <v>520</v>
      </c>
      <c r="C159" s="627" t="s">
        <v>534</v>
      </c>
      <c r="D159" s="628" t="s">
        <v>535</v>
      </c>
      <c r="E159" s="627" t="s">
        <v>529</v>
      </c>
      <c r="F159" s="628" t="s">
        <v>530</v>
      </c>
      <c r="G159" s="627" t="s">
        <v>553</v>
      </c>
      <c r="H159" s="627">
        <v>148262</v>
      </c>
      <c r="I159" s="627">
        <v>48262</v>
      </c>
      <c r="J159" s="627" t="s">
        <v>810</v>
      </c>
      <c r="K159" s="627" t="s">
        <v>819</v>
      </c>
      <c r="L159" s="629">
        <v>36.770000000000003</v>
      </c>
      <c r="M159" s="629">
        <v>2</v>
      </c>
      <c r="N159" s="630">
        <v>73.540000000000006</v>
      </c>
    </row>
    <row r="160" spans="1:14" ht="14.4" customHeight="1" x14ac:dyDescent="0.3">
      <c r="A160" s="625" t="s">
        <v>518</v>
      </c>
      <c r="B160" s="626" t="s">
        <v>520</v>
      </c>
      <c r="C160" s="627" t="s">
        <v>534</v>
      </c>
      <c r="D160" s="628" t="s">
        <v>535</v>
      </c>
      <c r="E160" s="627" t="s">
        <v>529</v>
      </c>
      <c r="F160" s="628" t="s">
        <v>530</v>
      </c>
      <c r="G160" s="627" t="s">
        <v>553</v>
      </c>
      <c r="H160" s="627">
        <v>197000</v>
      </c>
      <c r="I160" s="627">
        <v>97000</v>
      </c>
      <c r="J160" s="627" t="s">
        <v>820</v>
      </c>
      <c r="K160" s="627" t="s">
        <v>821</v>
      </c>
      <c r="L160" s="629">
        <v>30.76</v>
      </c>
      <c r="M160" s="629">
        <v>7</v>
      </c>
      <c r="N160" s="630">
        <v>215.32000000000002</v>
      </c>
    </row>
    <row r="161" spans="1:14" ht="14.4" customHeight="1" x14ac:dyDescent="0.3">
      <c r="A161" s="625" t="s">
        <v>518</v>
      </c>
      <c r="B161" s="626" t="s">
        <v>520</v>
      </c>
      <c r="C161" s="627" t="s">
        <v>534</v>
      </c>
      <c r="D161" s="628" t="s">
        <v>535</v>
      </c>
      <c r="E161" s="627" t="s">
        <v>529</v>
      </c>
      <c r="F161" s="628" t="s">
        <v>530</v>
      </c>
      <c r="G161" s="627" t="s">
        <v>553</v>
      </c>
      <c r="H161" s="627">
        <v>849567</v>
      </c>
      <c r="I161" s="627">
        <v>125249</v>
      </c>
      <c r="J161" s="627" t="s">
        <v>822</v>
      </c>
      <c r="K161" s="627" t="s">
        <v>823</v>
      </c>
      <c r="L161" s="629">
        <v>517.50050459114425</v>
      </c>
      <c r="M161" s="629">
        <v>2</v>
      </c>
      <c r="N161" s="630">
        <v>1035.0010287645259</v>
      </c>
    </row>
    <row r="162" spans="1:14" ht="14.4" customHeight="1" x14ac:dyDescent="0.3">
      <c r="A162" s="625" t="s">
        <v>518</v>
      </c>
      <c r="B162" s="626" t="s">
        <v>520</v>
      </c>
      <c r="C162" s="627" t="s">
        <v>534</v>
      </c>
      <c r="D162" s="628" t="s">
        <v>535</v>
      </c>
      <c r="E162" s="627" t="s">
        <v>529</v>
      </c>
      <c r="F162" s="628" t="s">
        <v>530</v>
      </c>
      <c r="G162" s="627" t="s">
        <v>756</v>
      </c>
      <c r="H162" s="627">
        <v>104234</v>
      </c>
      <c r="I162" s="627">
        <v>4234</v>
      </c>
      <c r="J162" s="627" t="s">
        <v>824</v>
      </c>
      <c r="K162" s="627" t="s">
        <v>825</v>
      </c>
      <c r="L162" s="629">
        <v>74.001923625729503</v>
      </c>
      <c r="M162" s="629">
        <v>4</v>
      </c>
      <c r="N162" s="630">
        <v>296.00769450291801</v>
      </c>
    </row>
    <row r="163" spans="1:14" ht="14.4" customHeight="1" x14ac:dyDescent="0.3">
      <c r="A163" s="625" t="s">
        <v>518</v>
      </c>
      <c r="B163" s="626" t="s">
        <v>520</v>
      </c>
      <c r="C163" s="627" t="s">
        <v>534</v>
      </c>
      <c r="D163" s="628" t="s">
        <v>535</v>
      </c>
      <c r="E163" s="627" t="s">
        <v>529</v>
      </c>
      <c r="F163" s="628" t="s">
        <v>530</v>
      </c>
      <c r="G163" s="627" t="s">
        <v>756</v>
      </c>
      <c r="H163" s="627">
        <v>105951</v>
      </c>
      <c r="I163" s="627">
        <v>5951</v>
      </c>
      <c r="J163" s="627" t="s">
        <v>826</v>
      </c>
      <c r="K163" s="627" t="s">
        <v>827</v>
      </c>
      <c r="L163" s="629">
        <v>265.41596667993002</v>
      </c>
      <c r="M163" s="629">
        <v>3</v>
      </c>
      <c r="N163" s="630">
        <v>796.24790003979001</v>
      </c>
    </row>
    <row r="164" spans="1:14" ht="14.4" customHeight="1" x14ac:dyDescent="0.3">
      <c r="A164" s="625" t="s">
        <v>518</v>
      </c>
      <c r="B164" s="626" t="s">
        <v>520</v>
      </c>
      <c r="C164" s="627" t="s">
        <v>534</v>
      </c>
      <c r="D164" s="628" t="s">
        <v>535</v>
      </c>
      <c r="E164" s="627" t="s">
        <v>529</v>
      </c>
      <c r="F164" s="628" t="s">
        <v>530</v>
      </c>
      <c r="G164" s="627" t="s">
        <v>756</v>
      </c>
      <c r="H164" s="627">
        <v>108807</v>
      </c>
      <c r="I164" s="627">
        <v>8807</v>
      </c>
      <c r="J164" s="627" t="s">
        <v>824</v>
      </c>
      <c r="K164" s="627" t="s">
        <v>828</v>
      </c>
      <c r="L164" s="629">
        <v>88.503461962345298</v>
      </c>
      <c r="M164" s="629">
        <v>22</v>
      </c>
      <c r="N164" s="630">
        <v>1945.918839428168</v>
      </c>
    </row>
    <row r="165" spans="1:14" ht="14.4" customHeight="1" x14ac:dyDescent="0.3">
      <c r="A165" s="625" t="s">
        <v>518</v>
      </c>
      <c r="B165" s="626" t="s">
        <v>520</v>
      </c>
      <c r="C165" s="627" t="s">
        <v>534</v>
      </c>
      <c r="D165" s="628" t="s">
        <v>535</v>
      </c>
      <c r="E165" s="627" t="s">
        <v>529</v>
      </c>
      <c r="F165" s="628" t="s">
        <v>530</v>
      </c>
      <c r="G165" s="627" t="s">
        <v>756</v>
      </c>
      <c r="H165" s="627">
        <v>116600</v>
      </c>
      <c r="I165" s="627">
        <v>16600</v>
      </c>
      <c r="J165" s="627" t="s">
        <v>817</v>
      </c>
      <c r="K165" s="627" t="s">
        <v>829</v>
      </c>
      <c r="L165" s="629">
        <v>45.849776201361799</v>
      </c>
      <c r="M165" s="629">
        <v>20</v>
      </c>
      <c r="N165" s="630">
        <v>916.995524027236</v>
      </c>
    </row>
    <row r="166" spans="1:14" ht="14.4" customHeight="1" x14ac:dyDescent="0.3">
      <c r="A166" s="625" t="s">
        <v>518</v>
      </c>
      <c r="B166" s="626" t="s">
        <v>520</v>
      </c>
      <c r="C166" s="627" t="s">
        <v>534</v>
      </c>
      <c r="D166" s="628" t="s">
        <v>535</v>
      </c>
      <c r="E166" s="627" t="s">
        <v>529</v>
      </c>
      <c r="F166" s="628" t="s">
        <v>530</v>
      </c>
      <c r="G166" s="627" t="s">
        <v>756</v>
      </c>
      <c r="H166" s="627">
        <v>145010</v>
      </c>
      <c r="I166" s="627">
        <v>45010</v>
      </c>
      <c r="J166" s="627" t="s">
        <v>830</v>
      </c>
      <c r="K166" s="627" t="s">
        <v>831</v>
      </c>
      <c r="L166" s="629">
        <v>166.60858617793301</v>
      </c>
      <c r="M166" s="629">
        <v>1</v>
      </c>
      <c r="N166" s="630">
        <v>166.60858617793301</v>
      </c>
    </row>
    <row r="167" spans="1:14" ht="14.4" customHeight="1" x14ac:dyDescent="0.3">
      <c r="A167" s="625" t="s">
        <v>518</v>
      </c>
      <c r="B167" s="626" t="s">
        <v>520</v>
      </c>
      <c r="C167" s="627" t="s">
        <v>534</v>
      </c>
      <c r="D167" s="628" t="s">
        <v>535</v>
      </c>
      <c r="E167" s="627" t="s">
        <v>529</v>
      </c>
      <c r="F167" s="628" t="s">
        <v>530</v>
      </c>
      <c r="G167" s="627" t="s">
        <v>756</v>
      </c>
      <c r="H167" s="627">
        <v>147727</v>
      </c>
      <c r="I167" s="627">
        <v>47727</v>
      </c>
      <c r="J167" s="627" t="s">
        <v>832</v>
      </c>
      <c r="K167" s="627" t="s">
        <v>833</v>
      </c>
      <c r="L167" s="629">
        <v>163.41696560345952</v>
      </c>
      <c r="M167" s="629">
        <v>4</v>
      </c>
      <c r="N167" s="630">
        <v>653.66786241383807</v>
      </c>
    </row>
    <row r="168" spans="1:14" ht="14.4" customHeight="1" x14ac:dyDescent="0.3">
      <c r="A168" s="625" t="s">
        <v>518</v>
      </c>
      <c r="B168" s="626" t="s">
        <v>520</v>
      </c>
      <c r="C168" s="627" t="s">
        <v>534</v>
      </c>
      <c r="D168" s="628" t="s">
        <v>535</v>
      </c>
      <c r="E168" s="627" t="s">
        <v>529</v>
      </c>
      <c r="F168" s="628" t="s">
        <v>530</v>
      </c>
      <c r="G168" s="627" t="s">
        <v>756</v>
      </c>
      <c r="H168" s="627">
        <v>153202</v>
      </c>
      <c r="I168" s="627">
        <v>53202</v>
      </c>
      <c r="J168" s="627" t="s">
        <v>834</v>
      </c>
      <c r="K168" s="627" t="s">
        <v>833</v>
      </c>
      <c r="L168" s="629">
        <v>57.370121336573199</v>
      </c>
      <c r="M168" s="629">
        <v>2</v>
      </c>
      <c r="N168" s="630">
        <v>114.7402426731464</v>
      </c>
    </row>
    <row r="169" spans="1:14" ht="14.4" customHeight="1" x14ac:dyDescent="0.3">
      <c r="A169" s="625" t="s">
        <v>518</v>
      </c>
      <c r="B169" s="626" t="s">
        <v>520</v>
      </c>
      <c r="C169" s="627" t="s">
        <v>534</v>
      </c>
      <c r="D169" s="628" t="s">
        <v>535</v>
      </c>
      <c r="E169" s="627" t="s">
        <v>529</v>
      </c>
      <c r="F169" s="628" t="s">
        <v>530</v>
      </c>
      <c r="G169" s="627" t="s">
        <v>756</v>
      </c>
      <c r="H169" s="627">
        <v>153853</v>
      </c>
      <c r="I169" s="627">
        <v>53853</v>
      </c>
      <c r="J169" s="627" t="s">
        <v>835</v>
      </c>
      <c r="K169" s="627" t="s">
        <v>836</v>
      </c>
      <c r="L169" s="629">
        <v>153.30000000000001</v>
      </c>
      <c r="M169" s="629">
        <v>1</v>
      </c>
      <c r="N169" s="630">
        <v>153.30000000000001</v>
      </c>
    </row>
    <row r="170" spans="1:14" ht="14.4" customHeight="1" x14ac:dyDescent="0.3">
      <c r="A170" s="625" t="s">
        <v>518</v>
      </c>
      <c r="B170" s="626" t="s">
        <v>520</v>
      </c>
      <c r="C170" s="627" t="s">
        <v>534</v>
      </c>
      <c r="D170" s="628" t="s">
        <v>535</v>
      </c>
      <c r="E170" s="627" t="s">
        <v>529</v>
      </c>
      <c r="F170" s="628" t="s">
        <v>530</v>
      </c>
      <c r="G170" s="627" t="s">
        <v>756</v>
      </c>
      <c r="H170" s="627">
        <v>153922</v>
      </c>
      <c r="I170" s="627">
        <v>53922</v>
      </c>
      <c r="J170" s="627" t="s">
        <v>837</v>
      </c>
      <c r="K170" s="627" t="s">
        <v>838</v>
      </c>
      <c r="L170" s="629">
        <v>96.36</v>
      </c>
      <c r="M170" s="629">
        <v>9</v>
      </c>
      <c r="N170" s="630">
        <v>867.24</v>
      </c>
    </row>
    <row r="171" spans="1:14" ht="14.4" customHeight="1" x14ac:dyDescent="0.3">
      <c r="A171" s="625" t="s">
        <v>518</v>
      </c>
      <c r="B171" s="626" t="s">
        <v>520</v>
      </c>
      <c r="C171" s="627" t="s">
        <v>534</v>
      </c>
      <c r="D171" s="628" t="s">
        <v>535</v>
      </c>
      <c r="E171" s="627" t="s">
        <v>529</v>
      </c>
      <c r="F171" s="628" t="s">
        <v>530</v>
      </c>
      <c r="G171" s="627" t="s">
        <v>756</v>
      </c>
      <c r="H171" s="627">
        <v>172972</v>
      </c>
      <c r="I171" s="627">
        <v>72972</v>
      </c>
      <c r="J171" s="627" t="s">
        <v>839</v>
      </c>
      <c r="K171" s="627" t="s">
        <v>840</v>
      </c>
      <c r="L171" s="629">
        <v>226.17235439141126</v>
      </c>
      <c r="M171" s="629">
        <v>11.6</v>
      </c>
      <c r="N171" s="630">
        <v>2624.1696718189392</v>
      </c>
    </row>
    <row r="172" spans="1:14" ht="14.4" customHeight="1" x14ac:dyDescent="0.3">
      <c r="A172" s="625" t="s">
        <v>518</v>
      </c>
      <c r="B172" s="626" t="s">
        <v>520</v>
      </c>
      <c r="C172" s="627" t="s">
        <v>534</v>
      </c>
      <c r="D172" s="628" t="s">
        <v>535</v>
      </c>
      <c r="E172" s="627" t="s">
        <v>529</v>
      </c>
      <c r="F172" s="628" t="s">
        <v>530</v>
      </c>
      <c r="G172" s="627" t="s">
        <v>756</v>
      </c>
      <c r="H172" s="627">
        <v>176360</v>
      </c>
      <c r="I172" s="627">
        <v>76360</v>
      </c>
      <c r="J172" s="627" t="s">
        <v>841</v>
      </c>
      <c r="K172" s="627" t="s">
        <v>842</v>
      </c>
      <c r="L172" s="629">
        <v>75.278959116868819</v>
      </c>
      <c r="M172" s="629">
        <v>463</v>
      </c>
      <c r="N172" s="630">
        <v>34852.26345431299</v>
      </c>
    </row>
    <row r="173" spans="1:14" ht="14.4" customHeight="1" x14ac:dyDescent="0.3">
      <c r="A173" s="625" t="s">
        <v>518</v>
      </c>
      <c r="B173" s="626" t="s">
        <v>520</v>
      </c>
      <c r="C173" s="627" t="s">
        <v>534</v>
      </c>
      <c r="D173" s="628" t="s">
        <v>535</v>
      </c>
      <c r="E173" s="627" t="s">
        <v>529</v>
      </c>
      <c r="F173" s="628" t="s">
        <v>530</v>
      </c>
      <c r="G173" s="627" t="s">
        <v>756</v>
      </c>
      <c r="H173" s="627">
        <v>185524</v>
      </c>
      <c r="I173" s="627">
        <v>85524</v>
      </c>
      <c r="J173" s="627" t="s">
        <v>843</v>
      </c>
      <c r="K173" s="627" t="s">
        <v>844</v>
      </c>
      <c r="L173" s="629">
        <v>245.42</v>
      </c>
      <c r="M173" s="629">
        <v>2</v>
      </c>
      <c r="N173" s="630">
        <v>490.84</v>
      </c>
    </row>
    <row r="174" spans="1:14" ht="14.4" customHeight="1" x14ac:dyDescent="0.3">
      <c r="A174" s="625" t="s">
        <v>518</v>
      </c>
      <c r="B174" s="626" t="s">
        <v>520</v>
      </c>
      <c r="C174" s="627" t="s">
        <v>534</v>
      </c>
      <c r="D174" s="628" t="s">
        <v>535</v>
      </c>
      <c r="E174" s="627" t="s">
        <v>529</v>
      </c>
      <c r="F174" s="628" t="s">
        <v>530</v>
      </c>
      <c r="G174" s="627" t="s">
        <v>756</v>
      </c>
      <c r="H174" s="627">
        <v>185525</v>
      </c>
      <c r="I174" s="627">
        <v>85525</v>
      </c>
      <c r="J174" s="627" t="s">
        <v>843</v>
      </c>
      <c r="K174" s="627" t="s">
        <v>845</v>
      </c>
      <c r="L174" s="629">
        <v>299.37</v>
      </c>
      <c r="M174" s="629">
        <v>1</v>
      </c>
      <c r="N174" s="630">
        <v>299.37</v>
      </c>
    </row>
    <row r="175" spans="1:14" ht="14.4" customHeight="1" x14ac:dyDescent="0.3">
      <c r="A175" s="625" t="s">
        <v>518</v>
      </c>
      <c r="B175" s="626" t="s">
        <v>520</v>
      </c>
      <c r="C175" s="627" t="s">
        <v>534</v>
      </c>
      <c r="D175" s="628" t="s">
        <v>535</v>
      </c>
      <c r="E175" s="627" t="s">
        <v>529</v>
      </c>
      <c r="F175" s="628" t="s">
        <v>530</v>
      </c>
      <c r="G175" s="627" t="s">
        <v>756</v>
      </c>
      <c r="H175" s="627">
        <v>192290</v>
      </c>
      <c r="I175" s="627">
        <v>92290</v>
      </c>
      <c r="J175" s="627" t="s">
        <v>846</v>
      </c>
      <c r="K175" s="627" t="s">
        <v>847</v>
      </c>
      <c r="L175" s="629">
        <v>323.86414056820399</v>
      </c>
      <c r="M175" s="629">
        <v>10</v>
      </c>
      <c r="N175" s="630">
        <v>3238.6414056820399</v>
      </c>
    </row>
    <row r="176" spans="1:14" ht="14.4" customHeight="1" x14ac:dyDescent="0.3">
      <c r="A176" s="625" t="s">
        <v>518</v>
      </c>
      <c r="B176" s="626" t="s">
        <v>520</v>
      </c>
      <c r="C176" s="627" t="s">
        <v>538</v>
      </c>
      <c r="D176" s="628" t="s">
        <v>539</v>
      </c>
      <c r="E176" s="627" t="s">
        <v>521</v>
      </c>
      <c r="F176" s="628" t="s">
        <v>522</v>
      </c>
      <c r="G176" s="627"/>
      <c r="H176" s="627">
        <v>102592</v>
      </c>
      <c r="I176" s="627">
        <v>2592</v>
      </c>
      <c r="J176" s="627" t="s">
        <v>546</v>
      </c>
      <c r="K176" s="627" t="s">
        <v>547</v>
      </c>
      <c r="L176" s="629">
        <v>61.454999999999998</v>
      </c>
      <c r="M176" s="629">
        <v>2</v>
      </c>
      <c r="N176" s="630">
        <v>122.91</v>
      </c>
    </row>
    <row r="177" spans="1:14" ht="14.4" customHeight="1" x14ac:dyDescent="0.3">
      <c r="A177" s="625" t="s">
        <v>518</v>
      </c>
      <c r="B177" s="626" t="s">
        <v>520</v>
      </c>
      <c r="C177" s="627" t="s">
        <v>538</v>
      </c>
      <c r="D177" s="628" t="s">
        <v>539</v>
      </c>
      <c r="E177" s="627" t="s">
        <v>521</v>
      </c>
      <c r="F177" s="628" t="s">
        <v>522</v>
      </c>
      <c r="G177" s="627"/>
      <c r="H177" s="627">
        <v>110604</v>
      </c>
      <c r="I177" s="627">
        <v>10604</v>
      </c>
      <c r="J177" s="627" t="s">
        <v>848</v>
      </c>
      <c r="K177" s="627" t="s">
        <v>849</v>
      </c>
      <c r="L177" s="629">
        <v>80.81</v>
      </c>
      <c r="M177" s="629">
        <v>1</v>
      </c>
      <c r="N177" s="630">
        <v>80.81</v>
      </c>
    </row>
    <row r="178" spans="1:14" ht="14.4" customHeight="1" x14ac:dyDescent="0.3">
      <c r="A178" s="625" t="s">
        <v>518</v>
      </c>
      <c r="B178" s="626" t="s">
        <v>520</v>
      </c>
      <c r="C178" s="627" t="s">
        <v>538</v>
      </c>
      <c r="D178" s="628" t="s">
        <v>539</v>
      </c>
      <c r="E178" s="627" t="s">
        <v>521</v>
      </c>
      <c r="F178" s="628" t="s">
        <v>522</v>
      </c>
      <c r="G178" s="627"/>
      <c r="H178" s="627">
        <v>117187</v>
      </c>
      <c r="I178" s="627">
        <v>17187</v>
      </c>
      <c r="J178" s="627" t="s">
        <v>850</v>
      </c>
      <c r="K178" s="627" t="s">
        <v>851</v>
      </c>
      <c r="L178" s="629">
        <v>121.04998769658701</v>
      </c>
      <c r="M178" s="629">
        <v>3</v>
      </c>
      <c r="N178" s="630">
        <v>362.75028541210003</v>
      </c>
    </row>
    <row r="179" spans="1:14" ht="14.4" customHeight="1" x14ac:dyDescent="0.3">
      <c r="A179" s="625" t="s">
        <v>518</v>
      </c>
      <c r="B179" s="626" t="s">
        <v>520</v>
      </c>
      <c r="C179" s="627" t="s">
        <v>538</v>
      </c>
      <c r="D179" s="628" t="s">
        <v>539</v>
      </c>
      <c r="E179" s="627" t="s">
        <v>521</v>
      </c>
      <c r="F179" s="628" t="s">
        <v>522</v>
      </c>
      <c r="G179" s="627"/>
      <c r="H179" s="627">
        <v>117190</v>
      </c>
      <c r="I179" s="627">
        <v>17190</v>
      </c>
      <c r="J179" s="627" t="s">
        <v>852</v>
      </c>
      <c r="K179" s="627" t="s">
        <v>853</v>
      </c>
      <c r="L179" s="629">
        <v>95.73</v>
      </c>
      <c r="M179" s="629">
        <v>1</v>
      </c>
      <c r="N179" s="630">
        <v>95.73</v>
      </c>
    </row>
    <row r="180" spans="1:14" ht="14.4" customHeight="1" x14ac:dyDescent="0.3">
      <c r="A180" s="625" t="s">
        <v>518</v>
      </c>
      <c r="B180" s="626" t="s">
        <v>520</v>
      </c>
      <c r="C180" s="627" t="s">
        <v>538</v>
      </c>
      <c r="D180" s="628" t="s">
        <v>539</v>
      </c>
      <c r="E180" s="627" t="s">
        <v>521</v>
      </c>
      <c r="F180" s="628" t="s">
        <v>522</v>
      </c>
      <c r="G180" s="627"/>
      <c r="H180" s="627">
        <v>122106</v>
      </c>
      <c r="I180" s="627">
        <v>22106</v>
      </c>
      <c r="J180" s="627" t="s">
        <v>854</v>
      </c>
      <c r="K180" s="627" t="s">
        <v>855</v>
      </c>
      <c r="L180" s="629">
        <v>125.431142038734</v>
      </c>
      <c r="M180" s="629">
        <v>1</v>
      </c>
      <c r="N180" s="630">
        <v>125.431142038734</v>
      </c>
    </row>
    <row r="181" spans="1:14" ht="14.4" customHeight="1" x14ac:dyDescent="0.3">
      <c r="A181" s="625" t="s">
        <v>518</v>
      </c>
      <c r="B181" s="626" t="s">
        <v>520</v>
      </c>
      <c r="C181" s="627" t="s">
        <v>538</v>
      </c>
      <c r="D181" s="628" t="s">
        <v>539</v>
      </c>
      <c r="E181" s="627" t="s">
        <v>521</v>
      </c>
      <c r="F181" s="628" t="s">
        <v>522</v>
      </c>
      <c r="G181" s="627"/>
      <c r="H181" s="627">
        <v>131739</v>
      </c>
      <c r="I181" s="627">
        <v>31739</v>
      </c>
      <c r="J181" s="627" t="s">
        <v>552</v>
      </c>
      <c r="K181" s="627"/>
      <c r="L181" s="629">
        <v>78.636786607483756</v>
      </c>
      <c r="M181" s="629">
        <v>21</v>
      </c>
      <c r="N181" s="630">
        <v>1631.2428785796101</v>
      </c>
    </row>
    <row r="182" spans="1:14" ht="14.4" customHeight="1" x14ac:dyDescent="0.3">
      <c r="A182" s="625" t="s">
        <v>518</v>
      </c>
      <c r="B182" s="626" t="s">
        <v>520</v>
      </c>
      <c r="C182" s="627" t="s">
        <v>538</v>
      </c>
      <c r="D182" s="628" t="s">
        <v>539</v>
      </c>
      <c r="E182" s="627" t="s">
        <v>521</v>
      </c>
      <c r="F182" s="628" t="s">
        <v>522</v>
      </c>
      <c r="G182" s="627"/>
      <c r="H182" s="627">
        <v>132970</v>
      </c>
      <c r="I182" s="627">
        <v>32970</v>
      </c>
      <c r="J182" s="627" t="s">
        <v>856</v>
      </c>
      <c r="K182" s="627" t="s">
        <v>762</v>
      </c>
      <c r="L182" s="629">
        <v>45.0000583968435</v>
      </c>
      <c r="M182" s="629">
        <v>1</v>
      </c>
      <c r="N182" s="630">
        <v>45.0000583968435</v>
      </c>
    </row>
    <row r="183" spans="1:14" ht="14.4" customHeight="1" x14ac:dyDescent="0.3">
      <c r="A183" s="625" t="s">
        <v>518</v>
      </c>
      <c r="B183" s="626" t="s">
        <v>520</v>
      </c>
      <c r="C183" s="627" t="s">
        <v>538</v>
      </c>
      <c r="D183" s="628" t="s">
        <v>539</v>
      </c>
      <c r="E183" s="627" t="s">
        <v>521</v>
      </c>
      <c r="F183" s="628" t="s">
        <v>522</v>
      </c>
      <c r="G183" s="627"/>
      <c r="H183" s="627">
        <v>146981</v>
      </c>
      <c r="I183" s="627">
        <v>46981</v>
      </c>
      <c r="J183" s="627" t="s">
        <v>857</v>
      </c>
      <c r="K183" s="627" t="s">
        <v>858</v>
      </c>
      <c r="L183" s="629">
        <v>104.879691456074</v>
      </c>
      <c r="M183" s="629">
        <v>1</v>
      </c>
      <c r="N183" s="630">
        <v>104.879691456074</v>
      </c>
    </row>
    <row r="184" spans="1:14" ht="14.4" customHeight="1" x14ac:dyDescent="0.3">
      <c r="A184" s="625" t="s">
        <v>518</v>
      </c>
      <c r="B184" s="626" t="s">
        <v>520</v>
      </c>
      <c r="C184" s="627" t="s">
        <v>538</v>
      </c>
      <c r="D184" s="628" t="s">
        <v>539</v>
      </c>
      <c r="E184" s="627" t="s">
        <v>521</v>
      </c>
      <c r="F184" s="628" t="s">
        <v>522</v>
      </c>
      <c r="G184" s="627"/>
      <c r="H184" s="627">
        <v>147476</v>
      </c>
      <c r="I184" s="627">
        <v>47476</v>
      </c>
      <c r="J184" s="627" t="s">
        <v>859</v>
      </c>
      <c r="K184" s="627" t="s">
        <v>860</v>
      </c>
      <c r="L184" s="629">
        <v>66.320175178240206</v>
      </c>
      <c r="M184" s="629">
        <v>2</v>
      </c>
      <c r="N184" s="630">
        <v>132.64035035648041</v>
      </c>
    </row>
    <row r="185" spans="1:14" ht="14.4" customHeight="1" x14ac:dyDescent="0.3">
      <c r="A185" s="625" t="s">
        <v>518</v>
      </c>
      <c r="B185" s="626" t="s">
        <v>520</v>
      </c>
      <c r="C185" s="627" t="s">
        <v>538</v>
      </c>
      <c r="D185" s="628" t="s">
        <v>539</v>
      </c>
      <c r="E185" s="627" t="s">
        <v>521</v>
      </c>
      <c r="F185" s="628" t="s">
        <v>522</v>
      </c>
      <c r="G185" s="627"/>
      <c r="H185" s="627">
        <v>159942</v>
      </c>
      <c r="I185" s="627">
        <v>59942</v>
      </c>
      <c r="J185" s="627" t="s">
        <v>861</v>
      </c>
      <c r="K185" s="627" t="s">
        <v>862</v>
      </c>
      <c r="L185" s="629">
        <v>136.409598698732</v>
      </c>
      <c r="M185" s="629">
        <v>1</v>
      </c>
      <c r="N185" s="630">
        <v>136.409598698732</v>
      </c>
    </row>
    <row r="186" spans="1:14" ht="14.4" customHeight="1" x14ac:dyDescent="0.3">
      <c r="A186" s="625" t="s">
        <v>518</v>
      </c>
      <c r="B186" s="626" t="s">
        <v>520</v>
      </c>
      <c r="C186" s="627" t="s">
        <v>538</v>
      </c>
      <c r="D186" s="628" t="s">
        <v>539</v>
      </c>
      <c r="E186" s="627" t="s">
        <v>521</v>
      </c>
      <c r="F186" s="628" t="s">
        <v>522</v>
      </c>
      <c r="G186" s="627"/>
      <c r="H186" s="627">
        <v>163337</v>
      </c>
      <c r="I186" s="627">
        <v>163337</v>
      </c>
      <c r="J186" s="627" t="s">
        <v>863</v>
      </c>
      <c r="K186" s="627" t="s">
        <v>864</v>
      </c>
      <c r="L186" s="629">
        <v>130.05000000000001</v>
      </c>
      <c r="M186" s="629">
        <v>1</v>
      </c>
      <c r="N186" s="630">
        <v>130.05000000000001</v>
      </c>
    </row>
    <row r="187" spans="1:14" ht="14.4" customHeight="1" x14ac:dyDescent="0.3">
      <c r="A187" s="625" t="s">
        <v>518</v>
      </c>
      <c r="B187" s="626" t="s">
        <v>520</v>
      </c>
      <c r="C187" s="627" t="s">
        <v>538</v>
      </c>
      <c r="D187" s="628" t="s">
        <v>539</v>
      </c>
      <c r="E187" s="627" t="s">
        <v>521</v>
      </c>
      <c r="F187" s="628" t="s">
        <v>522</v>
      </c>
      <c r="G187" s="627"/>
      <c r="H187" s="627">
        <v>167562</v>
      </c>
      <c r="I187" s="627">
        <v>67562</v>
      </c>
      <c r="J187" s="627" t="s">
        <v>865</v>
      </c>
      <c r="K187" s="627" t="s">
        <v>866</v>
      </c>
      <c r="L187" s="629">
        <v>67.680003957344994</v>
      </c>
      <c r="M187" s="629">
        <v>1</v>
      </c>
      <c r="N187" s="630">
        <v>67.680003957344994</v>
      </c>
    </row>
    <row r="188" spans="1:14" ht="14.4" customHeight="1" x14ac:dyDescent="0.3">
      <c r="A188" s="625" t="s">
        <v>518</v>
      </c>
      <c r="B188" s="626" t="s">
        <v>520</v>
      </c>
      <c r="C188" s="627" t="s">
        <v>538</v>
      </c>
      <c r="D188" s="628" t="s">
        <v>539</v>
      </c>
      <c r="E188" s="627" t="s">
        <v>521</v>
      </c>
      <c r="F188" s="628" t="s">
        <v>522</v>
      </c>
      <c r="G188" s="627"/>
      <c r="H188" s="627">
        <v>845242</v>
      </c>
      <c r="I188" s="627">
        <v>109409</v>
      </c>
      <c r="J188" s="627" t="s">
        <v>867</v>
      </c>
      <c r="K188" s="627" t="s">
        <v>868</v>
      </c>
      <c r="L188" s="629">
        <v>70.209999999999994</v>
      </c>
      <c r="M188" s="629">
        <v>1</v>
      </c>
      <c r="N188" s="630">
        <v>70.209999999999994</v>
      </c>
    </row>
    <row r="189" spans="1:14" ht="14.4" customHeight="1" x14ac:dyDescent="0.3">
      <c r="A189" s="625" t="s">
        <v>518</v>
      </c>
      <c r="B189" s="626" t="s">
        <v>520</v>
      </c>
      <c r="C189" s="627" t="s">
        <v>538</v>
      </c>
      <c r="D189" s="628" t="s">
        <v>539</v>
      </c>
      <c r="E189" s="627" t="s">
        <v>521</v>
      </c>
      <c r="F189" s="628" t="s">
        <v>522</v>
      </c>
      <c r="G189" s="627"/>
      <c r="H189" s="627">
        <v>845592</v>
      </c>
      <c r="I189" s="627">
        <v>114287</v>
      </c>
      <c r="J189" s="627" t="s">
        <v>869</v>
      </c>
      <c r="K189" s="627" t="s">
        <v>728</v>
      </c>
      <c r="L189" s="629">
        <v>162.36010365210501</v>
      </c>
      <c r="M189" s="629">
        <v>3</v>
      </c>
      <c r="N189" s="630">
        <v>487.08041460842003</v>
      </c>
    </row>
    <row r="190" spans="1:14" ht="14.4" customHeight="1" x14ac:dyDescent="0.3">
      <c r="A190" s="625" t="s">
        <v>518</v>
      </c>
      <c r="B190" s="626" t="s">
        <v>520</v>
      </c>
      <c r="C190" s="627" t="s">
        <v>538</v>
      </c>
      <c r="D190" s="628" t="s">
        <v>539</v>
      </c>
      <c r="E190" s="627" t="s">
        <v>521</v>
      </c>
      <c r="F190" s="628" t="s">
        <v>522</v>
      </c>
      <c r="G190" s="627"/>
      <c r="H190" s="627">
        <v>846979</v>
      </c>
      <c r="I190" s="627">
        <v>124133</v>
      </c>
      <c r="J190" s="627" t="s">
        <v>870</v>
      </c>
      <c r="K190" s="627" t="s">
        <v>871</v>
      </c>
      <c r="L190" s="629">
        <v>626.04</v>
      </c>
      <c r="M190" s="629">
        <v>1</v>
      </c>
      <c r="N190" s="630">
        <v>626.04</v>
      </c>
    </row>
    <row r="191" spans="1:14" ht="14.4" customHeight="1" x14ac:dyDescent="0.3">
      <c r="A191" s="625" t="s">
        <v>518</v>
      </c>
      <c r="B191" s="626" t="s">
        <v>520</v>
      </c>
      <c r="C191" s="627" t="s">
        <v>538</v>
      </c>
      <c r="D191" s="628" t="s">
        <v>539</v>
      </c>
      <c r="E191" s="627" t="s">
        <v>521</v>
      </c>
      <c r="F191" s="628" t="s">
        <v>522</v>
      </c>
      <c r="G191" s="627"/>
      <c r="H191" s="627">
        <v>848395</v>
      </c>
      <c r="I191" s="627">
        <v>145183</v>
      </c>
      <c r="J191" s="627" t="s">
        <v>872</v>
      </c>
      <c r="K191" s="627" t="s">
        <v>873</v>
      </c>
      <c r="L191" s="629">
        <v>101.59</v>
      </c>
      <c r="M191" s="629">
        <v>1</v>
      </c>
      <c r="N191" s="630">
        <v>101.59</v>
      </c>
    </row>
    <row r="192" spans="1:14" ht="14.4" customHeight="1" x14ac:dyDescent="0.3">
      <c r="A192" s="625" t="s">
        <v>518</v>
      </c>
      <c r="B192" s="626" t="s">
        <v>520</v>
      </c>
      <c r="C192" s="627" t="s">
        <v>538</v>
      </c>
      <c r="D192" s="628" t="s">
        <v>539</v>
      </c>
      <c r="E192" s="627" t="s">
        <v>521</v>
      </c>
      <c r="F192" s="628" t="s">
        <v>522</v>
      </c>
      <c r="G192" s="627"/>
      <c r="H192" s="627">
        <v>848569</v>
      </c>
      <c r="I192" s="627">
        <v>163137</v>
      </c>
      <c r="J192" s="627" t="s">
        <v>874</v>
      </c>
      <c r="K192" s="627" t="s">
        <v>875</v>
      </c>
      <c r="L192" s="629">
        <v>72.19</v>
      </c>
      <c r="M192" s="629">
        <v>1</v>
      </c>
      <c r="N192" s="630">
        <v>72.19</v>
      </c>
    </row>
    <row r="193" spans="1:14" ht="14.4" customHeight="1" x14ac:dyDescent="0.3">
      <c r="A193" s="625" t="s">
        <v>518</v>
      </c>
      <c r="B193" s="626" t="s">
        <v>520</v>
      </c>
      <c r="C193" s="627" t="s">
        <v>538</v>
      </c>
      <c r="D193" s="628" t="s">
        <v>539</v>
      </c>
      <c r="E193" s="627" t="s">
        <v>521</v>
      </c>
      <c r="F193" s="628" t="s">
        <v>522</v>
      </c>
      <c r="G193" s="627"/>
      <c r="H193" s="627">
        <v>849831</v>
      </c>
      <c r="I193" s="627">
        <v>162008</v>
      </c>
      <c r="J193" s="627" t="s">
        <v>876</v>
      </c>
      <c r="K193" s="627" t="s">
        <v>743</v>
      </c>
      <c r="L193" s="629">
        <v>198.86</v>
      </c>
      <c r="M193" s="629">
        <v>1</v>
      </c>
      <c r="N193" s="630">
        <v>198.86</v>
      </c>
    </row>
    <row r="194" spans="1:14" ht="14.4" customHeight="1" x14ac:dyDescent="0.3">
      <c r="A194" s="625" t="s">
        <v>518</v>
      </c>
      <c r="B194" s="626" t="s">
        <v>520</v>
      </c>
      <c r="C194" s="627" t="s">
        <v>538</v>
      </c>
      <c r="D194" s="628" t="s">
        <v>539</v>
      </c>
      <c r="E194" s="627" t="s">
        <v>521</v>
      </c>
      <c r="F194" s="628" t="s">
        <v>522</v>
      </c>
      <c r="G194" s="627" t="s">
        <v>553</v>
      </c>
      <c r="H194" s="627">
        <v>28652</v>
      </c>
      <c r="I194" s="627">
        <v>28652</v>
      </c>
      <c r="J194" s="627" t="s">
        <v>877</v>
      </c>
      <c r="K194" s="627" t="s">
        <v>878</v>
      </c>
      <c r="L194" s="629">
        <v>94.95</v>
      </c>
      <c r="M194" s="629">
        <v>1</v>
      </c>
      <c r="N194" s="630">
        <v>94.95</v>
      </c>
    </row>
    <row r="195" spans="1:14" ht="14.4" customHeight="1" x14ac:dyDescent="0.3">
      <c r="A195" s="625" t="s">
        <v>518</v>
      </c>
      <c r="B195" s="626" t="s">
        <v>520</v>
      </c>
      <c r="C195" s="627" t="s">
        <v>538</v>
      </c>
      <c r="D195" s="628" t="s">
        <v>539</v>
      </c>
      <c r="E195" s="627" t="s">
        <v>521</v>
      </c>
      <c r="F195" s="628" t="s">
        <v>522</v>
      </c>
      <c r="G195" s="627" t="s">
        <v>553</v>
      </c>
      <c r="H195" s="627">
        <v>31915</v>
      </c>
      <c r="I195" s="627">
        <v>31915</v>
      </c>
      <c r="J195" s="627" t="s">
        <v>554</v>
      </c>
      <c r="K195" s="627" t="s">
        <v>555</v>
      </c>
      <c r="L195" s="629">
        <v>181.58927409279983</v>
      </c>
      <c r="M195" s="629">
        <v>8</v>
      </c>
      <c r="N195" s="630">
        <v>1452.709840260804</v>
      </c>
    </row>
    <row r="196" spans="1:14" ht="14.4" customHeight="1" x14ac:dyDescent="0.3">
      <c r="A196" s="625" t="s">
        <v>518</v>
      </c>
      <c r="B196" s="626" t="s">
        <v>520</v>
      </c>
      <c r="C196" s="627" t="s">
        <v>538</v>
      </c>
      <c r="D196" s="628" t="s">
        <v>539</v>
      </c>
      <c r="E196" s="627" t="s">
        <v>521</v>
      </c>
      <c r="F196" s="628" t="s">
        <v>522</v>
      </c>
      <c r="G196" s="627" t="s">
        <v>553</v>
      </c>
      <c r="H196" s="627">
        <v>47244</v>
      </c>
      <c r="I196" s="627">
        <v>47244</v>
      </c>
      <c r="J196" s="627" t="s">
        <v>556</v>
      </c>
      <c r="K196" s="627" t="s">
        <v>555</v>
      </c>
      <c r="L196" s="629">
        <v>162.15</v>
      </c>
      <c r="M196" s="629">
        <v>2</v>
      </c>
      <c r="N196" s="630">
        <v>324.3</v>
      </c>
    </row>
    <row r="197" spans="1:14" ht="14.4" customHeight="1" x14ac:dyDescent="0.3">
      <c r="A197" s="625" t="s">
        <v>518</v>
      </c>
      <c r="B197" s="626" t="s">
        <v>520</v>
      </c>
      <c r="C197" s="627" t="s">
        <v>538</v>
      </c>
      <c r="D197" s="628" t="s">
        <v>539</v>
      </c>
      <c r="E197" s="627" t="s">
        <v>521</v>
      </c>
      <c r="F197" s="628" t="s">
        <v>522</v>
      </c>
      <c r="G197" s="627" t="s">
        <v>553</v>
      </c>
      <c r="H197" s="627">
        <v>51366</v>
      </c>
      <c r="I197" s="627">
        <v>51366</v>
      </c>
      <c r="J197" s="627" t="s">
        <v>557</v>
      </c>
      <c r="K197" s="627" t="s">
        <v>558</v>
      </c>
      <c r="L197" s="629">
        <v>259.44048750912771</v>
      </c>
      <c r="M197" s="629">
        <v>35</v>
      </c>
      <c r="N197" s="630">
        <v>9080.4091010828288</v>
      </c>
    </row>
    <row r="198" spans="1:14" ht="14.4" customHeight="1" x14ac:dyDescent="0.3">
      <c r="A198" s="625" t="s">
        <v>518</v>
      </c>
      <c r="B198" s="626" t="s">
        <v>520</v>
      </c>
      <c r="C198" s="627" t="s">
        <v>538</v>
      </c>
      <c r="D198" s="628" t="s">
        <v>539</v>
      </c>
      <c r="E198" s="627" t="s">
        <v>521</v>
      </c>
      <c r="F198" s="628" t="s">
        <v>522</v>
      </c>
      <c r="G198" s="627" t="s">
        <v>553</v>
      </c>
      <c r="H198" s="627">
        <v>51367</v>
      </c>
      <c r="I198" s="627">
        <v>51367</v>
      </c>
      <c r="J198" s="627" t="s">
        <v>557</v>
      </c>
      <c r="K198" s="627" t="s">
        <v>879</v>
      </c>
      <c r="L198" s="629">
        <v>145.935615366127</v>
      </c>
      <c r="M198" s="629">
        <v>1</v>
      </c>
      <c r="N198" s="630">
        <v>145.935615366127</v>
      </c>
    </row>
    <row r="199" spans="1:14" ht="14.4" customHeight="1" x14ac:dyDescent="0.3">
      <c r="A199" s="625" t="s">
        <v>518</v>
      </c>
      <c r="B199" s="626" t="s">
        <v>520</v>
      </c>
      <c r="C199" s="627" t="s">
        <v>538</v>
      </c>
      <c r="D199" s="628" t="s">
        <v>539</v>
      </c>
      <c r="E199" s="627" t="s">
        <v>521</v>
      </c>
      <c r="F199" s="628" t="s">
        <v>522</v>
      </c>
      <c r="G199" s="627" t="s">
        <v>553</v>
      </c>
      <c r="H199" s="627">
        <v>51383</v>
      </c>
      <c r="I199" s="627">
        <v>51383</v>
      </c>
      <c r="J199" s="627" t="s">
        <v>557</v>
      </c>
      <c r="K199" s="627" t="s">
        <v>559</v>
      </c>
      <c r="L199" s="629">
        <v>152.49</v>
      </c>
      <c r="M199" s="629">
        <v>2</v>
      </c>
      <c r="N199" s="630">
        <v>304.98</v>
      </c>
    </row>
    <row r="200" spans="1:14" ht="14.4" customHeight="1" x14ac:dyDescent="0.3">
      <c r="A200" s="625" t="s">
        <v>518</v>
      </c>
      <c r="B200" s="626" t="s">
        <v>520</v>
      </c>
      <c r="C200" s="627" t="s">
        <v>538</v>
      </c>
      <c r="D200" s="628" t="s">
        <v>539</v>
      </c>
      <c r="E200" s="627" t="s">
        <v>521</v>
      </c>
      <c r="F200" s="628" t="s">
        <v>522</v>
      </c>
      <c r="G200" s="627" t="s">
        <v>553</v>
      </c>
      <c r="H200" s="627">
        <v>96414</v>
      </c>
      <c r="I200" s="627">
        <v>96414</v>
      </c>
      <c r="J200" s="627" t="s">
        <v>880</v>
      </c>
      <c r="K200" s="627" t="s">
        <v>881</v>
      </c>
      <c r="L200" s="629">
        <v>72.84</v>
      </c>
      <c r="M200" s="629">
        <v>1</v>
      </c>
      <c r="N200" s="630">
        <v>72.84</v>
      </c>
    </row>
    <row r="201" spans="1:14" ht="14.4" customHeight="1" x14ac:dyDescent="0.3">
      <c r="A201" s="625" t="s">
        <v>518</v>
      </c>
      <c r="B201" s="626" t="s">
        <v>520</v>
      </c>
      <c r="C201" s="627" t="s">
        <v>538</v>
      </c>
      <c r="D201" s="628" t="s">
        <v>539</v>
      </c>
      <c r="E201" s="627" t="s">
        <v>521</v>
      </c>
      <c r="F201" s="628" t="s">
        <v>522</v>
      </c>
      <c r="G201" s="627" t="s">
        <v>553</v>
      </c>
      <c r="H201" s="627">
        <v>100231</v>
      </c>
      <c r="I201" s="627">
        <v>231</v>
      </c>
      <c r="J201" s="627" t="s">
        <v>882</v>
      </c>
      <c r="K201" s="627" t="s">
        <v>883</v>
      </c>
      <c r="L201" s="629">
        <v>34.630000000000003</v>
      </c>
      <c r="M201" s="629">
        <v>1</v>
      </c>
      <c r="N201" s="630">
        <v>34.630000000000003</v>
      </c>
    </row>
    <row r="202" spans="1:14" ht="14.4" customHeight="1" x14ac:dyDescent="0.3">
      <c r="A202" s="625" t="s">
        <v>518</v>
      </c>
      <c r="B202" s="626" t="s">
        <v>520</v>
      </c>
      <c r="C202" s="627" t="s">
        <v>538</v>
      </c>
      <c r="D202" s="628" t="s">
        <v>539</v>
      </c>
      <c r="E202" s="627" t="s">
        <v>521</v>
      </c>
      <c r="F202" s="628" t="s">
        <v>522</v>
      </c>
      <c r="G202" s="627" t="s">
        <v>553</v>
      </c>
      <c r="H202" s="627">
        <v>100269</v>
      </c>
      <c r="I202" s="627">
        <v>269</v>
      </c>
      <c r="J202" s="627" t="s">
        <v>884</v>
      </c>
      <c r="K202" s="627" t="s">
        <v>579</v>
      </c>
      <c r="L202" s="629">
        <v>54.11</v>
      </c>
      <c r="M202" s="629">
        <v>1</v>
      </c>
      <c r="N202" s="630">
        <v>54.11</v>
      </c>
    </row>
    <row r="203" spans="1:14" ht="14.4" customHeight="1" x14ac:dyDescent="0.3">
      <c r="A203" s="625" t="s">
        <v>518</v>
      </c>
      <c r="B203" s="626" t="s">
        <v>520</v>
      </c>
      <c r="C203" s="627" t="s">
        <v>538</v>
      </c>
      <c r="D203" s="628" t="s">
        <v>539</v>
      </c>
      <c r="E203" s="627" t="s">
        <v>521</v>
      </c>
      <c r="F203" s="628" t="s">
        <v>522</v>
      </c>
      <c r="G203" s="627" t="s">
        <v>553</v>
      </c>
      <c r="H203" s="627">
        <v>100362</v>
      </c>
      <c r="I203" s="627">
        <v>362</v>
      </c>
      <c r="J203" s="627" t="s">
        <v>560</v>
      </c>
      <c r="K203" s="627" t="s">
        <v>561</v>
      </c>
      <c r="L203" s="629">
        <v>84.817441499476203</v>
      </c>
      <c r="M203" s="629">
        <v>4</v>
      </c>
      <c r="N203" s="630">
        <v>339.26976599790481</v>
      </c>
    </row>
    <row r="204" spans="1:14" ht="14.4" customHeight="1" x14ac:dyDescent="0.3">
      <c r="A204" s="625" t="s">
        <v>518</v>
      </c>
      <c r="B204" s="626" t="s">
        <v>520</v>
      </c>
      <c r="C204" s="627" t="s">
        <v>538</v>
      </c>
      <c r="D204" s="628" t="s">
        <v>539</v>
      </c>
      <c r="E204" s="627" t="s">
        <v>521</v>
      </c>
      <c r="F204" s="628" t="s">
        <v>522</v>
      </c>
      <c r="G204" s="627" t="s">
        <v>553</v>
      </c>
      <c r="H204" s="627">
        <v>100394</v>
      </c>
      <c r="I204" s="627">
        <v>394</v>
      </c>
      <c r="J204" s="627" t="s">
        <v>885</v>
      </c>
      <c r="K204" s="627" t="s">
        <v>886</v>
      </c>
      <c r="L204" s="629">
        <v>64.16</v>
      </c>
      <c r="M204" s="629">
        <v>1</v>
      </c>
      <c r="N204" s="630">
        <v>64.16</v>
      </c>
    </row>
    <row r="205" spans="1:14" ht="14.4" customHeight="1" x14ac:dyDescent="0.3">
      <c r="A205" s="625" t="s">
        <v>518</v>
      </c>
      <c r="B205" s="626" t="s">
        <v>520</v>
      </c>
      <c r="C205" s="627" t="s">
        <v>538</v>
      </c>
      <c r="D205" s="628" t="s">
        <v>539</v>
      </c>
      <c r="E205" s="627" t="s">
        <v>521</v>
      </c>
      <c r="F205" s="628" t="s">
        <v>522</v>
      </c>
      <c r="G205" s="627" t="s">
        <v>553</v>
      </c>
      <c r="H205" s="627">
        <v>100489</v>
      </c>
      <c r="I205" s="627">
        <v>489</v>
      </c>
      <c r="J205" s="627" t="s">
        <v>562</v>
      </c>
      <c r="K205" s="627" t="s">
        <v>563</v>
      </c>
      <c r="L205" s="629">
        <v>40.784999999999997</v>
      </c>
      <c r="M205" s="629">
        <v>3</v>
      </c>
      <c r="N205" s="630">
        <v>122.47999999999999</v>
      </c>
    </row>
    <row r="206" spans="1:14" ht="14.4" customHeight="1" x14ac:dyDescent="0.3">
      <c r="A206" s="625" t="s">
        <v>518</v>
      </c>
      <c r="B206" s="626" t="s">
        <v>520</v>
      </c>
      <c r="C206" s="627" t="s">
        <v>538</v>
      </c>
      <c r="D206" s="628" t="s">
        <v>539</v>
      </c>
      <c r="E206" s="627" t="s">
        <v>521</v>
      </c>
      <c r="F206" s="628" t="s">
        <v>522</v>
      </c>
      <c r="G206" s="627" t="s">
        <v>553</v>
      </c>
      <c r="H206" s="627">
        <v>100498</v>
      </c>
      <c r="I206" s="627">
        <v>498</v>
      </c>
      <c r="J206" s="627" t="s">
        <v>564</v>
      </c>
      <c r="K206" s="627" t="s">
        <v>565</v>
      </c>
      <c r="L206" s="629">
        <v>95.223333376410892</v>
      </c>
      <c r="M206" s="629">
        <v>15</v>
      </c>
      <c r="N206" s="630">
        <v>1427.9200005169309</v>
      </c>
    </row>
    <row r="207" spans="1:14" ht="14.4" customHeight="1" x14ac:dyDescent="0.3">
      <c r="A207" s="625" t="s">
        <v>518</v>
      </c>
      <c r="B207" s="626" t="s">
        <v>520</v>
      </c>
      <c r="C207" s="627" t="s">
        <v>538</v>
      </c>
      <c r="D207" s="628" t="s">
        <v>539</v>
      </c>
      <c r="E207" s="627" t="s">
        <v>521</v>
      </c>
      <c r="F207" s="628" t="s">
        <v>522</v>
      </c>
      <c r="G207" s="627" t="s">
        <v>553</v>
      </c>
      <c r="H207" s="627">
        <v>100502</v>
      </c>
      <c r="I207" s="627">
        <v>502</v>
      </c>
      <c r="J207" s="627" t="s">
        <v>585</v>
      </c>
      <c r="K207" s="627" t="s">
        <v>887</v>
      </c>
      <c r="L207" s="629">
        <v>164.09</v>
      </c>
      <c r="M207" s="629">
        <v>1</v>
      </c>
      <c r="N207" s="630">
        <v>164.09</v>
      </c>
    </row>
    <row r="208" spans="1:14" ht="14.4" customHeight="1" x14ac:dyDescent="0.3">
      <c r="A208" s="625" t="s">
        <v>518</v>
      </c>
      <c r="B208" s="626" t="s">
        <v>520</v>
      </c>
      <c r="C208" s="627" t="s">
        <v>538</v>
      </c>
      <c r="D208" s="628" t="s">
        <v>539</v>
      </c>
      <c r="E208" s="627" t="s">
        <v>521</v>
      </c>
      <c r="F208" s="628" t="s">
        <v>522</v>
      </c>
      <c r="G208" s="627" t="s">
        <v>553</v>
      </c>
      <c r="H208" s="627">
        <v>100513</v>
      </c>
      <c r="I208" s="627">
        <v>513</v>
      </c>
      <c r="J208" s="627" t="s">
        <v>566</v>
      </c>
      <c r="K208" s="627" t="s">
        <v>565</v>
      </c>
      <c r="L208" s="629">
        <v>55.949999161482395</v>
      </c>
      <c r="M208" s="629">
        <v>3</v>
      </c>
      <c r="N208" s="630">
        <v>167.9999966459296</v>
      </c>
    </row>
    <row r="209" spans="1:14" ht="14.4" customHeight="1" x14ac:dyDescent="0.3">
      <c r="A209" s="625" t="s">
        <v>518</v>
      </c>
      <c r="B209" s="626" t="s">
        <v>520</v>
      </c>
      <c r="C209" s="627" t="s">
        <v>538</v>
      </c>
      <c r="D209" s="628" t="s">
        <v>539</v>
      </c>
      <c r="E209" s="627" t="s">
        <v>521</v>
      </c>
      <c r="F209" s="628" t="s">
        <v>522</v>
      </c>
      <c r="G209" s="627" t="s">
        <v>553</v>
      </c>
      <c r="H209" s="627">
        <v>100527</v>
      </c>
      <c r="I209" s="627">
        <v>527</v>
      </c>
      <c r="J209" s="627" t="s">
        <v>888</v>
      </c>
      <c r="K209" s="627" t="s">
        <v>889</v>
      </c>
      <c r="L209" s="629">
        <v>118.87</v>
      </c>
      <c r="M209" s="629">
        <v>3</v>
      </c>
      <c r="N209" s="630">
        <v>356.61</v>
      </c>
    </row>
    <row r="210" spans="1:14" ht="14.4" customHeight="1" x14ac:dyDescent="0.3">
      <c r="A210" s="625" t="s">
        <v>518</v>
      </c>
      <c r="B210" s="626" t="s">
        <v>520</v>
      </c>
      <c r="C210" s="627" t="s">
        <v>538</v>
      </c>
      <c r="D210" s="628" t="s">
        <v>539</v>
      </c>
      <c r="E210" s="627" t="s">
        <v>521</v>
      </c>
      <c r="F210" s="628" t="s">
        <v>522</v>
      </c>
      <c r="G210" s="627" t="s">
        <v>553</v>
      </c>
      <c r="H210" s="627">
        <v>100584</v>
      </c>
      <c r="I210" s="627">
        <v>584</v>
      </c>
      <c r="J210" s="627" t="s">
        <v>890</v>
      </c>
      <c r="K210" s="627" t="s">
        <v>891</v>
      </c>
      <c r="L210" s="629">
        <v>22.59</v>
      </c>
      <c r="M210" s="629">
        <v>1</v>
      </c>
      <c r="N210" s="630">
        <v>22.59</v>
      </c>
    </row>
    <row r="211" spans="1:14" ht="14.4" customHeight="1" x14ac:dyDescent="0.3">
      <c r="A211" s="625" t="s">
        <v>518</v>
      </c>
      <c r="B211" s="626" t="s">
        <v>520</v>
      </c>
      <c r="C211" s="627" t="s">
        <v>538</v>
      </c>
      <c r="D211" s="628" t="s">
        <v>539</v>
      </c>
      <c r="E211" s="627" t="s">
        <v>521</v>
      </c>
      <c r="F211" s="628" t="s">
        <v>522</v>
      </c>
      <c r="G211" s="627" t="s">
        <v>553</v>
      </c>
      <c r="H211" s="627">
        <v>100610</v>
      </c>
      <c r="I211" s="627">
        <v>610</v>
      </c>
      <c r="J211" s="627" t="s">
        <v>567</v>
      </c>
      <c r="K211" s="627" t="s">
        <v>568</v>
      </c>
      <c r="L211" s="629">
        <v>63.248571428571417</v>
      </c>
      <c r="M211" s="629">
        <v>7</v>
      </c>
      <c r="N211" s="630">
        <v>442.7399999999999</v>
      </c>
    </row>
    <row r="212" spans="1:14" ht="14.4" customHeight="1" x14ac:dyDescent="0.3">
      <c r="A212" s="625" t="s">
        <v>518</v>
      </c>
      <c r="B212" s="626" t="s">
        <v>520</v>
      </c>
      <c r="C212" s="627" t="s">
        <v>538</v>
      </c>
      <c r="D212" s="628" t="s">
        <v>539</v>
      </c>
      <c r="E212" s="627" t="s">
        <v>521</v>
      </c>
      <c r="F212" s="628" t="s">
        <v>522</v>
      </c>
      <c r="G212" s="627" t="s">
        <v>553</v>
      </c>
      <c r="H212" s="627">
        <v>100643</v>
      </c>
      <c r="I212" s="627">
        <v>643</v>
      </c>
      <c r="J212" s="627" t="s">
        <v>571</v>
      </c>
      <c r="K212" s="627" t="s">
        <v>572</v>
      </c>
      <c r="L212" s="629">
        <v>42.563892308606441</v>
      </c>
      <c r="M212" s="629">
        <v>5</v>
      </c>
      <c r="N212" s="630">
        <v>212.81946154303222</v>
      </c>
    </row>
    <row r="213" spans="1:14" ht="14.4" customHeight="1" x14ac:dyDescent="0.3">
      <c r="A213" s="625" t="s">
        <v>518</v>
      </c>
      <c r="B213" s="626" t="s">
        <v>520</v>
      </c>
      <c r="C213" s="627" t="s">
        <v>538</v>
      </c>
      <c r="D213" s="628" t="s">
        <v>539</v>
      </c>
      <c r="E213" s="627" t="s">
        <v>521</v>
      </c>
      <c r="F213" s="628" t="s">
        <v>522</v>
      </c>
      <c r="G213" s="627" t="s">
        <v>553</v>
      </c>
      <c r="H213" s="627">
        <v>100699</v>
      </c>
      <c r="I213" s="627">
        <v>699</v>
      </c>
      <c r="J213" s="627" t="s">
        <v>892</v>
      </c>
      <c r="K213" s="627" t="s">
        <v>893</v>
      </c>
      <c r="L213" s="629">
        <v>52.899928528462652</v>
      </c>
      <c r="M213" s="629">
        <v>2</v>
      </c>
      <c r="N213" s="630">
        <v>105.7998570569253</v>
      </c>
    </row>
    <row r="214" spans="1:14" ht="14.4" customHeight="1" x14ac:dyDescent="0.3">
      <c r="A214" s="625" t="s">
        <v>518</v>
      </c>
      <c r="B214" s="626" t="s">
        <v>520</v>
      </c>
      <c r="C214" s="627" t="s">
        <v>538</v>
      </c>
      <c r="D214" s="628" t="s">
        <v>539</v>
      </c>
      <c r="E214" s="627" t="s">
        <v>521</v>
      </c>
      <c r="F214" s="628" t="s">
        <v>522</v>
      </c>
      <c r="G214" s="627" t="s">
        <v>553</v>
      </c>
      <c r="H214" s="627">
        <v>100720</v>
      </c>
      <c r="I214" s="627">
        <v>720</v>
      </c>
      <c r="J214" s="627" t="s">
        <v>562</v>
      </c>
      <c r="K214" s="627" t="s">
        <v>894</v>
      </c>
      <c r="L214" s="629">
        <v>66.653333333333322</v>
      </c>
      <c r="M214" s="629">
        <v>6</v>
      </c>
      <c r="N214" s="630">
        <v>422.62</v>
      </c>
    </row>
    <row r="215" spans="1:14" ht="14.4" customHeight="1" x14ac:dyDescent="0.3">
      <c r="A215" s="625" t="s">
        <v>518</v>
      </c>
      <c r="B215" s="626" t="s">
        <v>520</v>
      </c>
      <c r="C215" s="627" t="s">
        <v>538</v>
      </c>
      <c r="D215" s="628" t="s">
        <v>539</v>
      </c>
      <c r="E215" s="627" t="s">
        <v>521</v>
      </c>
      <c r="F215" s="628" t="s">
        <v>522</v>
      </c>
      <c r="G215" s="627" t="s">
        <v>553</v>
      </c>
      <c r="H215" s="627">
        <v>100802</v>
      </c>
      <c r="I215" s="627">
        <v>802</v>
      </c>
      <c r="J215" s="627" t="s">
        <v>573</v>
      </c>
      <c r="K215" s="627" t="s">
        <v>574</v>
      </c>
      <c r="L215" s="629">
        <v>60.599816448817073</v>
      </c>
      <c r="M215" s="629">
        <v>5</v>
      </c>
      <c r="N215" s="630">
        <v>301.7194493464512</v>
      </c>
    </row>
    <row r="216" spans="1:14" ht="14.4" customHeight="1" x14ac:dyDescent="0.3">
      <c r="A216" s="625" t="s">
        <v>518</v>
      </c>
      <c r="B216" s="626" t="s">
        <v>520</v>
      </c>
      <c r="C216" s="627" t="s">
        <v>538</v>
      </c>
      <c r="D216" s="628" t="s">
        <v>539</v>
      </c>
      <c r="E216" s="627" t="s">
        <v>521</v>
      </c>
      <c r="F216" s="628" t="s">
        <v>522</v>
      </c>
      <c r="G216" s="627" t="s">
        <v>553</v>
      </c>
      <c r="H216" s="627">
        <v>100812</v>
      </c>
      <c r="I216" s="627">
        <v>812</v>
      </c>
      <c r="J216" s="627" t="s">
        <v>895</v>
      </c>
      <c r="K216" s="627" t="s">
        <v>896</v>
      </c>
      <c r="L216" s="629">
        <v>52.583340026678052</v>
      </c>
      <c r="M216" s="629">
        <v>8</v>
      </c>
      <c r="N216" s="630">
        <v>420.48012942522814</v>
      </c>
    </row>
    <row r="217" spans="1:14" ht="14.4" customHeight="1" x14ac:dyDescent="0.3">
      <c r="A217" s="625" t="s">
        <v>518</v>
      </c>
      <c r="B217" s="626" t="s">
        <v>520</v>
      </c>
      <c r="C217" s="627" t="s">
        <v>538</v>
      </c>
      <c r="D217" s="628" t="s">
        <v>539</v>
      </c>
      <c r="E217" s="627" t="s">
        <v>521</v>
      </c>
      <c r="F217" s="628" t="s">
        <v>522</v>
      </c>
      <c r="G217" s="627" t="s">
        <v>553</v>
      </c>
      <c r="H217" s="627">
        <v>100874</v>
      </c>
      <c r="I217" s="627">
        <v>874</v>
      </c>
      <c r="J217" s="627" t="s">
        <v>897</v>
      </c>
      <c r="K217" s="627" t="s">
        <v>575</v>
      </c>
      <c r="L217" s="629">
        <v>41.575679848764544</v>
      </c>
      <c r="M217" s="629">
        <v>9</v>
      </c>
      <c r="N217" s="630">
        <v>374.11951788270363</v>
      </c>
    </row>
    <row r="218" spans="1:14" ht="14.4" customHeight="1" x14ac:dyDescent="0.3">
      <c r="A218" s="625" t="s">
        <v>518</v>
      </c>
      <c r="B218" s="626" t="s">
        <v>520</v>
      </c>
      <c r="C218" s="627" t="s">
        <v>538</v>
      </c>
      <c r="D218" s="628" t="s">
        <v>539</v>
      </c>
      <c r="E218" s="627" t="s">
        <v>521</v>
      </c>
      <c r="F218" s="628" t="s">
        <v>522</v>
      </c>
      <c r="G218" s="627" t="s">
        <v>553</v>
      </c>
      <c r="H218" s="627">
        <v>100876</v>
      </c>
      <c r="I218" s="627">
        <v>876</v>
      </c>
      <c r="J218" s="627" t="s">
        <v>573</v>
      </c>
      <c r="K218" s="627" t="s">
        <v>575</v>
      </c>
      <c r="L218" s="629">
        <v>65.23</v>
      </c>
      <c r="M218" s="629">
        <v>2</v>
      </c>
      <c r="N218" s="630">
        <v>130.46</v>
      </c>
    </row>
    <row r="219" spans="1:14" ht="14.4" customHeight="1" x14ac:dyDescent="0.3">
      <c r="A219" s="625" t="s">
        <v>518</v>
      </c>
      <c r="B219" s="626" t="s">
        <v>520</v>
      </c>
      <c r="C219" s="627" t="s">
        <v>538</v>
      </c>
      <c r="D219" s="628" t="s">
        <v>539</v>
      </c>
      <c r="E219" s="627" t="s">
        <v>521</v>
      </c>
      <c r="F219" s="628" t="s">
        <v>522</v>
      </c>
      <c r="G219" s="627" t="s">
        <v>553</v>
      </c>
      <c r="H219" s="627">
        <v>101710</v>
      </c>
      <c r="I219" s="627">
        <v>1710</v>
      </c>
      <c r="J219" s="627" t="s">
        <v>898</v>
      </c>
      <c r="K219" s="627" t="s">
        <v>899</v>
      </c>
      <c r="L219" s="629">
        <v>66.800005309469398</v>
      </c>
      <c r="M219" s="629">
        <v>4</v>
      </c>
      <c r="N219" s="630">
        <v>267.05003185681642</v>
      </c>
    </row>
    <row r="220" spans="1:14" ht="14.4" customHeight="1" x14ac:dyDescent="0.3">
      <c r="A220" s="625" t="s">
        <v>518</v>
      </c>
      <c r="B220" s="626" t="s">
        <v>520</v>
      </c>
      <c r="C220" s="627" t="s">
        <v>538</v>
      </c>
      <c r="D220" s="628" t="s">
        <v>539</v>
      </c>
      <c r="E220" s="627" t="s">
        <v>521</v>
      </c>
      <c r="F220" s="628" t="s">
        <v>522</v>
      </c>
      <c r="G220" s="627" t="s">
        <v>553</v>
      </c>
      <c r="H220" s="627">
        <v>101940</v>
      </c>
      <c r="I220" s="627">
        <v>1940</v>
      </c>
      <c r="J220" s="627" t="s">
        <v>900</v>
      </c>
      <c r="K220" s="627" t="s">
        <v>901</v>
      </c>
      <c r="L220" s="629">
        <v>25.509914075412301</v>
      </c>
      <c r="M220" s="629">
        <v>2</v>
      </c>
      <c r="N220" s="630">
        <v>51.019828150824601</v>
      </c>
    </row>
    <row r="221" spans="1:14" ht="14.4" customHeight="1" x14ac:dyDescent="0.3">
      <c r="A221" s="625" t="s">
        <v>518</v>
      </c>
      <c r="B221" s="626" t="s">
        <v>520</v>
      </c>
      <c r="C221" s="627" t="s">
        <v>538</v>
      </c>
      <c r="D221" s="628" t="s">
        <v>539</v>
      </c>
      <c r="E221" s="627" t="s">
        <v>521</v>
      </c>
      <c r="F221" s="628" t="s">
        <v>522</v>
      </c>
      <c r="G221" s="627" t="s">
        <v>553</v>
      </c>
      <c r="H221" s="627">
        <v>102133</v>
      </c>
      <c r="I221" s="627">
        <v>2133</v>
      </c>
      <c r="J221" s="627" t="s">
        <v>902</v>
      </c>
      <c r="K221" s="627" t="s">
        <v>903</v>
      </c>
      <c r="L221" s="629">
        <v>27.26</v>
      </c>
      <c r="M221" s="629">
        <v>1</v>
      </c>
      <c r="N221" s="630">
        <v>27.26</v>
      </c>
    </row>
    <row r="222" spans="1:14" ht="14.4" customHeight="1" x14ac:dyDescent="0.3">
      <c r="A222" s="625" t="s">
        <v>518</v>
      </c>
      <c r="B222" s="626" t="s">
        <v>520</v>
      </c>
      <c r="C222" s="627" t="s">
        <v>538</v>
      </c>
      <c r="D222" s="628" t="s">
        <v>539</v>
      </c>
      <c r="E222" s="627" t="s">
        <v>521</v>
      </c>
      <c r="F222" s="628" t="s">
        <v>522</v>
      </c>
      <c r="G222" s="627" t="s">
        <v>553</v>
      </c>
      <c r="H222" s="627">
        <v>102360</v>
      </c>
      <c r="I222" s="627">
        <v>2360</v>
      </c>
      <c r="J222" s="627" t="s">
        <v>904</v>
      </c>
      <c r="K222" s="627" t="s">
        <v>579</v>
      </c>
      <c r="L222" s="629">
        <v>94.73</v>
      </c>
      <c r="M222" s="629">
        <v>1</v>
      </c>
      <c r="N222" s="630">
        <v>94.73</v>
      </c>
    </row>
    <row r="223" spans="1:14" ht="14.4" customHeight="1" x14ac:dyDescent="0.3">
      <c r="A223" s="625" t="s">
        <v>518</v>
      </c>
      <c r="B223" s="626" t="s">
        <v>520</v>
      </c>
      <c r="C223" s="627" t="s">
        <v>538</v>
      </c>
      <c r="D223" s="628" t="s">
        <v>539</v>
      </c>
      <c r="E223" s="627" t="s">
        <v>521</v>
      </c>
      <c r="F223" s="628" t="s">
        <v>522</v>
      </c>
      <c r="G223" s="627" t="s">
        <v>553</v>
      </c>
      <c r="H223" s="627">
        <v>102439</v>
      </c>
      <c r="I223" s="627">
        <v>2439</v>
      </c>
      <c r="J223" s="627" t="s">
        <v>905</v>
      </c>
      <c r="K223" s="627" t="s">
        <v>906</v>
      </c>
      <c r="L223" s="629">
        <v>291.5</v>
      </c>
      <c r="M223" s="629">
        <v>2</v>
      </c>
      <c r="N223" s="630">
        <v>583</v>
      </c>
    </row>
    <row r="224" spans="1:14" ht="14.4" customHeight="1" x14ac:dyDescent="0.3">
      <c r="A224" s="625" t="s">
        <v>518</v>
      </c>
      <c r="B224" s="626" t="s">
        <v>520</v>
      </c>
      <c r="C224" s="627" t="s">
        <v>538</v>
      </c>
      <c r="D224" s="628" t="s">
        <v>539</v>
      </c>
      <c r="E224" s="627" t="s">
        <v>521</v>
      </c>
      <c r="F224" s="628" t="s">
        <v>522</v>
      </c>
      <c r="G224" s="627" t="s">
        <v>553</v>
      </c>
      <c r="H224" s="627">
        <v>102478</v>
      </c>
      <c r="I224" s="627">
        <v>2478</v>
      </c>
      <c r="J224" s="627" t="s">
        <v>578</v>
      </c>
      <c r="K224" s="627" t="s">
        <v>580</v>
      </c>
      <c r="L224" s="629">
        <v>81.281564178729681</v>
      </c>
      <c r="M224" s="629">
        <v>49</v>
      </c>
      <c r="N224" s="630">
        <v>3982.5260388431825</v>
      </c>
    </row>
    <row r="225" spans="1:14" ht="14.4" customHeight="1" x14ac:dyDescent="0.3">
      <c r="A225" s="625" t="s">
        <v>518</v>
      </c>
      <c r="B225" s="626" t="s">
        <v>520</v>
      </c>
      <c r="C225" s="627" t="s">
        <v>538</v>
      </c>
      <c r="D225" s="628" t="s">
        <v>539</v>
      </c>
      <c r="E225" s="627" t="s">
        <v>521</v>
      </c>
      <c r="F225" s="628" t="s">
        <v>522</v>
      </c>
      <c r="G225" s="627" t="s">
        <v>553</v>
      </c>
      <c r="H225" s="627">
        <v>102479</v>
      </c>
      <c r="I225" s="627">
        <v>2479</v>
      </c>
      <c r="J225" s="627" t="s">
        <v>581</v>
      </c>
      <c r="K225" s="627" t="s">
        <v>582</v>
      </c>
      <c r="L225" s="629">
        <v>61.07</v>
      </c>
      <c r="M225" s="629">
        <v>1</v>
      </c>
      <c r="N225" s="630">
        <v>61.07</v>
      </c>
    </row>
    <row r="226" spans="1:14" ht="14.4" customHeight="1" x14ac:dyDescent="0.3">
      <c r="A226" s="625" t="s">
        <v>518</v>
      </c>
      <c r="B226" s="626" t="s">
        <v>520</v>
      </c>
      <c r="C226" s="627" t="s">
        <v>538</v>
      </c>
      <c r="D226" s="628" t="s">
        <v>539</v>
      </c>
      <c r="E226" s="627" t="s">
        <v>521</v>
      </c>
      <c r="F226" s="628" t="s">
        <v>522</v>
      </c>
      <c r="G226" s="627" t="s">
        <v>553</v>
      </c>
      <c r="H226" s="627">
        <v>102546</v>
      </c>
      <c r="I226" s="627">
        <v>2546</v>
      </c>
      <c r="J226" s="627" t="s">
        <v>907</v>
      </c>
      <c r="K226" s="627" t="s">
        <v>634</v>
      </c>
      <c r="L226" s="629">
        <v>57.83</v>
      </c>
      <c r="M226" s="629">
        <v>1</v>
      </c>
      <c r="N226" s="630">
        <v>57.83</v>
      </c>
    </row>
    <row r="227" spans="1:14" ht="14.4" customHeight="1" x14ac:dyDescent="0.3">
      <c r="A227" s="625" t="s">
        <v>518</v>
      </c>
      <c r="B227" s="626" t="s">
        <v>520</v>
      </c>
      <c r="C227" s="627" t="s">
        <v>538</v>
      </c>
      <c r="D227" s="628" t="s">
        <v>539</v>
      </c>
      <c r="E227" s="627" t="s">
        <v>521</v>
      </c>
      <c r="F227" s="628" t="s">
        <v>522</v>
      </c>
      <c r="G227" s="627" t="s">
        <v>553</v>
      </c>
      <c r="H227" s="627">
        <v>102957</v>
      </c>
      <c r="I227" s="627">
        <v>2957</v>
      </c>
      <c r="J227" s="627" t="s">
        <v>908</v>
      </c>
      <c r="K227" s="627" t="s">
        <v>909</v>
      </c>
      <c r="L227" s="629">
        <v>67.739999999999995</v>
      </c>
      <c r="M227" s="629">
        <v>1</v>
      </c>
      <c r="N227" s="630">
        <v>67.739999999999995</v>
      </c>
    </row>
    <row r="228" spans="1:14" ht="14.4" customHeight="1" x14ac:dyDescent="0.3">
      <c r="A228" s="625" t="s">
        <v>518</v>
      </c>
      <c r="B228" s="626" t="s">
        <v>520</v>
      </c>
      <c r="C228" s="627" t="s">
        <v>538</v>
      </c>
      <c r="D228" s="628" t="s">
        <v>539</v>
      </c>
      <c r="E228" s="627" t="s">
        <v>521</v>
      </c>
      <c r="F228" s="628" t="s">
        <v>522</v>
      </c>
      <c r="G228" s="627" t="s">
        <v>553</v>
      </c>
      <c r="H228" s="627">
        <v>102961</v>
      </c>
      <c r="I228" s="627">
        <v>2961</v>
      </c>
      <c r="J228" s="627" t="s">
        <v>910</v>
      </c>
      <c r="K228" s="627" t="s">
        <v>911</v>
      </c>
      <c r="L228" s="629">
        <v>57.43</v>
      </c>
      <c r="M228" s="629">
        <v>1</v>
      </c>
      <c r="N228" s="630">
        <v>57.43</v>
      </c>
    </row>
    <row r="229" spans="1:14" ht="14.4" customHeight="1" x14ac:dyDescent="0.3">
      <c r="A229" s="625" t="s">
        <v>518</v>
      </c>
      <c r="B229" s="626" t="s">
        <v>520</v>
      </c>
      <c r="C229" s="627" t="s">
        <v>538</v>
      </c>
      <c r="D229" s="628" t="s">
        <v>539</v>
      </c>
      <c r="E229" s="627" t="s">
        <v>521</v>
      </c>
      <c r="F229" s="628" t="s">
        <v>522</v>
      </c>
      <c r="G229" s="627" t="s">
        <v>553</v>
      </c>
      <c r="H229" s="627">
        <v>103550</v>
      </c>
      <c r="I229" s="627">
        <v>3550</v>
      </c>
      <c r="J229" s="627" t="s">
        <v>591</v>
      </c>
      <c r="K229" s="627" t="s">
        <v>592</v>
      </c>
      <c r="L229" s="629">
        <v>40.68</v>
      </c>
      <c r="M229" s="629">
        <v>3</v>
      </c>
      <c r="N229" s="630">
        <v>122.04</v>
      </c>
    </row>
    <row r="230" spans="1:14" ht="14.4" customHeight="1" x14ac:dyDescent="0.3">
      <c r="A230" s="625" t="s">
        <v>518</v>
      </c>
      <c r="B230" s="626" t="s">
        <v>520</v>
      </c>
      <c r="C230" s="627" t="s">
        <v>538</v>
      </c>
      <c r="D230" s="628" t="s">
        <v>539</v>
      </c>
      <c r="E230" s="627" t="s">
        <v>521</v>
      </c>
      <c r="F230" s="628" t="s">
        <v>522</v>
      </c>
      <c r="G230" s="627" t="s">
        <v>553</v>
      </c>
      <c r="H230" s="627">
        <v>103575</v>
      </c>
      <c r="I230" s="627">
        <v>3575</v>
      </c>
      <c r="J230" s="627" t="s">
        <v>593</v>
      </c>
      <c r="K230" s="627" t="s">
        <v>594</v>
      </c>
      <c r="L230" s="629">
        <v>67.375</v>
      </c>
      <c r="M230" s="629">
        <v>3</v>
      </c>
      <c r="N230" s="630">
        <v>202.22</v>
      </c>
    </row>
    <row r="231" spans="1:14" ht="14.4" customHeight="1" x14ac:dyDescent="0.3">
      <c r="A231" s="625" t="s">
        <v>518</v>
      </c>
      <c r="B231" s="626" t="s">
        <v>520</v>
      </c>
      <c r="C231" s="627" t="s">
        <v>538</v>
      </c>
      <c r="D231" s="628" t="s">
        <v>539</v>
      </c>
      <c r="E231" s="627" t="s">
        <v>521</v>
      </c>
      <c r="F231" s="628" t="s">
        <v>522</v>
      </c>
      <c r="G231" s="627" t="s">
        <v>553</v>
      </c>
      <c r="H231" s="627">
        <v>104178</v>
      </c>
      <c r="I231" s="627">
        <v>4178</v>
      </c>
      <c r="J231" s="627" t="s">
        <v>595</v>
      </c>
      <c r="K231" s="627" t="s">
        <v>596</v>
      </c>
      <c r="L231" s="629">
        <v>41.12</v>
      </c>
      <c r="M231" s="629">
        <v>1</v>
      </c>
      <c r="N231" s="630">
        <v>41.12</v>
      </c>
    </row>
    <row r="232" spans="1:14" ht="14.4" customHeight="1" x14ac:dyDescent="0.3">
      <c r="A232" s="625" t="s">
        <v>518</v>
      </c>
      <c r="B232" s="626" t="s">
        <v>520</v>
      </c>
      <c r="C232" s="627" t="s">
        <v>538</v>
      </c>
      <c r="D232" s="628" t="s">
        <v>539</v>
      </c>
      <c r="E232" s="627" t="s">
        <v>521</v>
      </c>
      <c r="F232" s="628" t="s">
        <v>522</v>
      </c>
      <c r="G232" s="627" t="s">
        <v>553</v>
      </c>
      <c r="H232" s="627">
        <v>107981</v>
      </c>
      <c r="I232" s="627">
        <v>7981</v>
      </c>
      <c r="J232" s="627" t="s">
        <v>597</v>
      </c>
      <c r="K232" s="627" t="s">
        <v>598</v>
      </c>
      <c r="L232" s="629">
        <v>60.349983152342602</v>
      </c>
      <c r="M232" s="629">
        <v>81</v>
      </c>
      <c r="N232" s="630">
        <v>4888.3486698894703</v>
      </c>
    </row>
    <row r="233" spans="1:14" ht="14.4" customHeight="1" x14ac:dyDescent="0.3">
      <c r="A233" s="625" t="s">
        <v>518</v>
      </c>
      <c r="B233" s="626" t="s">
        <v>520</v>
      </c>
      <c r="C233" s="627" t="s">
        <v>538</v>
      </c>
      <c r="D233" s="628" t="s">
        <v>539</v>
      </c>
      <c r="E233" s="627" t="s">
        <v>521</v>
      </c>
      <c r="F233" s="628" t="s">
        <v>522</v>
      </c>
      <c r="G233" s="627" t="s">
        <v>553</v>
      </c>
      <c r="H233" s="627">
        <v>108499</v>
      </c>
      <c r="I233" s="627">
        <v>8499</v>
      </c>
      <c r="J233" s="627" t="s">
        <v>599</v>
      </c>
      <c r="K233" s="627" t="s">
        <v>600</v>
      </c>
      <c r="L233" s="629">
        <v>117.73908823161082</v>
      </c>
      <c r="M233" s="629">
        <v>88</v>
      </c>
      <c r="N233" s="630">
        <v>10361.05509479094</v>
      </c>
    </row>
    <row r="234" spans="1:14" ht="14.4" customHeight="1" x14ac:dyDescent="0.3">
      <c r="A234" s="625" t="s">
        <v>518</v>
      </c>
      <c r="B234" s="626" t="s">
        <v>520</v>
      </c>
      <c r="C234" s="627" t="s">
        <v>538</v>
      </c>
      <c r="D234" s="628" t="s">
        <v>539</v>
      </c>
      <c r="E234" s="627" t="s">
        <v>521</v>
      </c>
      <c r="F234" s="628" t="s">
        <v>522</v>
      </c>
      <c r="G234" s="627" t="s">
        <v>553</v>
      </c>
      <c r="H234" s="627">
        <v>109139</v>
      </c>
      <c r="I234" s="627">
        <v>9139</v>
      </c>
      <c r="J234" s="627" t="s">
        <v>601</v>
      </c>
      <c r="K234" s="627" t="s">
        <v>602</v>
      </c>
      <c r="L234" s="629">
        <v>627.08710063662795</v>
      </c>
      <c r="M234" s="629">
        <v>3</v>
      </c>
      <c r="N234" s="630">
        <v>1881.261301909884</v>
      </c>
    </row>
    <row r="235" spans="1:14" ht="14.4" customHeight="1" x14ac:dyDescent="0.3">
      <c r="A235" s="625" t="s">
        <v>518</v>
      </c>
      <c r="B235" s="626" t="s">
        <v>520</v>
      </c>
      <c r="C235" s="627" t="s">
        <v>538</v>
      </c>
      <c r="D235" s="628" t="s">
        <v>539</v>
      </c>
      <c r="E235" s="627" t="s">
        <v>521</v>
      </c>
      <c r="F235" s="628" t="s">
        <v>522</v>
      </c>
      <c r="G235" s="627" t="s">
        <v>553</v>
      </c>
      <c r="H235" s="627">
        <v>110086</v>
      </c>
      <c r="I235" s="627">
        <v>10086</v>
      </c>
      <c r="J235" s="627" t="s">
        <v>603</v>
      </c>
      <c r="K235" s="627" t="s">
        <v>604</v>
      </c>
      <c r="L235" s="629">
        <v>1676.3379852123103</v>
      </c>
      <c r="M235" s="629">
        <v>2.6000000000000005</v>
      </c>
      <c r="N235" s="630">
        <v>4349.5683608629424</v>
      </c>
    </row>
    <row r="236" spans="1:14" ht="14.4" customHeight="1" x14ac:dyDescent="0.3">
      <c r="A236" s="625" t="s">
        <v>518</v>
      </c>
      <c r="B236" s="626" t="s">
        <v>520</v>
      </c>
      <c r="C236" s="627" t="s">
        <v>538</v>
      </c>
      <c r="D236" s="628" t="s">
        <v>539</v>
      </c>
      <c r="E236" s="627" t="s">
        <v>521</v>
      </c>
      <c r="F236" s="628" t="s">
        <v>522</v>
      </c>
      <c r="G236" s="627" t="s">
        <v>553</v>
      </c>
      <c r="H236" s="627">
        <v>110555</v>
      </c>
      <c r="I236" s="627">
        <v>10555</v>
      </c>
      <c r="J236" s="627" t="s">
        <v>912</v>
      </c>
      <c r="K236" s="627" t="s">
        <v>913</v>
      </c>
      <c r="L236" s="629">
        <v>274.97000000000003</v>
      </c>
      <c r="M236" s="629">
        <v>5</v>
      </c>
      <c r="N236" s="630">
        <v>1374.8500000000001</v>
      </c>
    </row>
    <row r="237" spans="1:14" ht="14.4" customHeight="1" x14ac:dyDescent="0.3">
      <c r="A237" s="625" t="s">
        <v>518</v>
      </c>
      <c r="B237" s="626" t="s">
        <v>520</v>
      </c>
      <c r="C237" s="627" t="s">
        <v>538</v>
      </c>
      <c r="D237" s="628" t="s">
        <v>539</v>
      </c>
      <c r="E237" s="627" t="s">
        <v>521</v>
      </c>
      <c r="F237" s="628" t="s">
        <v>522</v>
      </c>
      <c r="G237" s="627" t="s">
        <v>553</v>
      </c>
      <c r="H237" s="627">
        <v>111242</v>
      </c>
      <c r="I237" s="627">
        <v>11242</v>
      </c>
      <c r="J237" s="627" t="s">
        <v>605</v>
      </c>
      <c r="K237" s="627" t="s">
        <v>606</v>
      </c>
      <c r="L237" s="629">
        <v>119.73749945339375</v>
      </c>
      <c r="M237" s="629">
        <v>6</v>
      </c>
      <c r="N237" s="630">
        <v>719.11999562715005</v>
      </c>
    </row>
    <row r="238" spans="1:14" ht="14.4" customHeight="1" x14ac:dyDescent="0.3">
      <c r="A238" s="625" t="s">
        <v>518</v>
      </c>
      <c r="B238" s="626" t="s">
        <v>520</v>
      </c>
      <c r="C238" s="627" t="s">
        <v>538</v>
      </c>
      <c r="D238" s="628" t="s">
        <v>539</v>
      </c>
      <c r="E238" s="627" t="s">
        <v>521</v>
      </c>
      <c r="F238" s="628" t="s">
        <v>522</v>
      </c>
      <c r="G238" s="627" t="s">
        <v>553</v>
      </c>
      <c r="H238" s="627">
        <v>111671</v>
      </c>
      <c r="I238" s="627">
        <v>11671</v>
      </c>
      <c r="J238" s="627" t="s">
        <v>607</v>
      </c>
      <c r="K238" s="627" t="s">
        <v>608</v>
      </c>
      <c r="L238" s="629">
        <v>289.43999999999994</v>
      </c>
      <c r="M238" s="629">
        <v>6</v>
      </c>
      <c r="N238" s="630">
        <v>1780.8000000000002</v>
      </c>
    </row>
    <row r="239" spans="1:14" ht="14.4" customHeight="1" x14ac:dyDescent="0.3">
      <c r="A239" s="625" t="s">
        <v>518</v>
      </c>
      <c r="B239" s="626" t="s">
        <v>520</v>
      </c>
      <c r="C239" s="627" t="s">
        <v>538</v>
      </c>
      <c r="D239" s="628" t="s">
        <v>539</v>
      </c>
      <c r="E239" s="627" t="s">
        <v>521</v>
      </c>
      <c r="F239" s="628" t="s">
        <v>522</v>
      </c>
      <c r="G239" s="627" t="s">
        <v>553</v>
      </c>
      <c r="H239" s="627">
        <v>113441</v>
      </c>
      <c r="I239" s="627">
        <v>13441</v>
      </c>
      <c r="J239" s="627" t="s">
        <v>914</v>
      </c>
      <c r="K239" s="627" t="s">
        <v>608</v>
      </c>
      <c r="L239" s="629">
        <v>257.7</v>
      </c>
      <c r="M239" s="629">
        <v>2</v>
      </c>
      <c r="N239" s="630">
        <v>515.4</v>
      </c>
    </row>
    <row r="240" spans="1:14" ht="14.4" customHeight="1" x14ac:dyDescent="0.3">
      <c r="A240" s="625" t="s">
        <v>518</v>
      </c>
      <c r="B240" s="626" t="s">
        <v>520</v>
      </c>
      <c r="C240" s="627" t="s">
        <v>538</v>
      </c>
      <c r="D240" s="628" t="s">
        <v>539</v>
      </c>
      <c r="E240" s="627" t="s">
        <v>521</v>
      </c>
      <c r="F240" s="628" t="s">
        <v>522</v>
      </c>
      <c r="G240" s="627" t="s">
        <v>553</v>
      </c>
      <c r="H240" s="627">
        <v>114075</v>
      </c>
      <c r="I240" s="627">
        <v>14075</v>
      </c>
      <c r="J240" s="627" t="s">
        <v>915</v>
      </c>
      <c r="K240" s="627" t="s">
        <v>916</v>
      </c>
      <c r="L240" s="629">
        <v>311.97005959319102</v>
      </c>
      <c r="M240" s="629">
        <v>1</v>
      </c>
      <c r="N240" s="630">
        <v>311.97005959319102</v>
      </c>
    </row>
    <row r="241" spans="1:14" ht="14.4" customHeight="1" x14ac:dyDescent="0.3">
      <c r="A241" s="625" t="s">
        <v>518</v>
      </c>
      <c r="B241" s="626" t="s">
        <v>520</v>
      </c>
      <c r="C241" s="627" t="s">
        <v>538</v>
      </c>
      <c r="D241" s="628" t="s">
        <v>539</v>
      </c>
      <c r="E241" s="627" t="s">
        <v>521</v>
      </c>
      <c r="F241" s="628" t="s">
        <v>522</v>
      </c>
      <c r="G241" s="627" t="s">
        <v>553</v>
      </c>
      <c r="H241" s="627">
        <v>114811</v>
      </c>
      <c r="I241" s="627">
        <v>14811</v>
      </c>
      <c r="J241" s="627" t="s">
        <v>917</v>
      </c>
      <c r="K241" s="627" t="s">
        <v>918</v>
      </c>
      <c r="L241" s="629">
        <v>363.76833367536</v>
      </c>
      <c r="M241" s="629">
        <v>1</v>
      </c>
      <c r="N241" s="630">
        <v>363.76833367536</v>
      </c>
    </row>
    <row r="242" spans="1:14" ht="14.4" customHeight="1" x14ac:dyDescent="0.3">
      <c r="A242" s="625" t="s">
        <v>518</v>
      </c>
      <c r="B242" s="626" t="s">
        <v>520</v>
      </c>
      <c r="C242" s="627" t="s">
        <v>538</v>
      </c>
      <c r="D242" s="628" t="s">
        <v>539</v>
      </c>
      <c r="E242" s="627" t="s">
        <v>521</v>
      </c>
      <c r="F242" s="628" t="s">
        <v>522</v>
      </c>
      <c r="G242" s="627" t="s">
        <v>553</v>
      </c>
      <c r="H242" s="627">
        <v>116055</v>
      </c>
      <c r="I242" s="627">
        <v>16055</v>
      </c>
      <c r="J242" s="627" t="s">
        <v>919</v>
      </c>
      <c r="K242" s="627" t="s">
        <v>920</v>
      </c>
      <c r="L242" s="629">
        <v>175.49</v>
      </c>
      <c r="M242" s="629">
        <v>1</v>
      </c>
      <c r="N242" s="630">
        <v>175.49</v>
      </c>
    </row>
    <row r="243" spans="1:14" ht="14.4" customHeight="1" x14ac:dyDescent="0.3">
      <c r="A243" s="625" t="s">
        <v>518</v>
      </c>
      <c r="B243" s="626" t="s">
        <v>520</v>
      </c>
      <c r="C243" s="627" t="s">
        <v>538</v>
      </c>
      <c r="D243" s="628" t="s">
        <v>539</v>
      </c>
      <c r="E243" s="627" t="s">
        <v>521</v>
      </c>
      <c r="F243" s="628" t="s">
        <v>522</v>
      </c>
      <c r="G243" s="627" t="s">
        <v>553</v>
      </c>
      <c r="H243" s="627">
        <v>116439</v>
      </c>
      <c r="I243" s="627">
        <v>16439</v>
      </c>
      <c r="J243" s="627" t="s">
        <v>921</v>
      </c>
      <c r="K243" s="627" t="s">
        <v>922</v>
      </c>
      <c r="L243" s="629">
        <v>119.59</v>
      </c>
      <c r="M243" s="629">
        <v>1</v>
      </c>
      <c r="N243" s="630">
        <v>119.59</v>
      </c>
    </row>
    <row r="244" spans="1:14" ht="14.4" customHeight="1" x14ac:dyDescent="0.3">
      <c r="A244" s="625" t="s">
        <v>518</v>
      </c>
      <c r="B244" s="626" t="s">
        <v>520</v>
      </c>
      <c r="C244" s="627" t="s">
        <v>538</v>
      </c>
      <c r="D244" s="628" t="s">
        <v>539</v>
      </c>
      <c r="E244" s="627" t="s">
        <v>521</v>
      </c>
      <c r="F244" s="628" t="s">
        <v>522</v>
      </c>
      <c r="G244" s="627" t="s">
        <v>553</v>
      </c>
      <c r="H244" s="627">
        <v>116444</v>
      </c>
      <c r="I244" s="627">
        <v>16444</v>
      </c>
      <c r="J244" s="627" t="s">
        <v>923</v>
      </c>
      <c r="K244" s="627" t="s">
        <v>924</v>
      </c>
      <c r="L244" s="629">
        <v>155.28</v>
      </c>
      <c r="M244" s="629">
        <v>1</v>
      </c>
      <c r="N244" s="630">
        <v>155.28</v>
      </c>
    </row>
    <row r="245" spans="1:14" ht="14.4" customHeight="1" x14ac:dyDescent="0.3">
      <c r="A245" s="625" t="s">
        <v>518</v>
      </c>
      <c r="B245" s="626" t="s">
        <v>520</v>
      </c>
      <c r="C245" s="627" t="s">
        <v>538</v>
      </c>
      <c r="D245" s="628" t="s">
        <v>539</v>
      </c>
      <c r="E245" s="627" t="s">
        <v>521</v>
      </c>
      <c r="F245" s="628" t="s">
        <v>522</v>
      </c>
      <c r="G245" s="627" t="s">
        <v>553</v>
      </c>
      <c r="H245" s="627">
        <v>116467</v>
      </c>
      <c r="I245" s="627">
        <v>16467</v>
      </c>
      <c r="J245" s="627" t="s">
        <v>925</v>
      </c>
      <c r="K245" s="627" t="s">
        <v>926</v>
      </c>
      <c r="L245" s="629">
        <v>65.58</v>
      </c>
      <c r="M245" s="629">
        <v>1</v>
      </c>
      <c r="N245" s="630">
        <v>65.58</v>
      </c>
    </row>
    <row r="246" spans="1:14" ht="14.4" customHeight="1" x14ac:dyDescent="0.3">
      <c r="A246" s="625" t="s">
        <v>518</v>
      </c>
      <c r="B246" s="626" t="s">
        <v>520</v>
      </c>
      <c r="C246" s="627" t="s">
        <v>538</v>
      </c>
      <c r="D246" s="628" t="s">
        <v>539</v>
      </c>
      <c r="E246" s="627" t="s">
        <v>521</v>
      </c>
      <c r="F246" s="628" t="s">
        <v>522</v>
      </c>
      <c r="G246" s="627" t="s">
        <v>553</v>
      </c>
      <c r="H246" s="627">
        <v>117189</v>
      </c>
      <c r="I246" s="627">
        <v>17189</v>
      </c>
      <c r="J246" s="627" t="s">
        <v>611</v>
      </c>
      <c r="K246" s="627" t="s">
        <v>612</v>
      </c>
      <c r="L246" s="629">
        <v>38.549999999999997</v>
      </c>
      <c r="M246" s="629">
        <v>2</v>
      </c>
      <c r="N246" s="630">
        <v>77.099999999999994</v>
      </c>
    </row>
    <row r="247" spans="1:14" ht="14.4" customHeight="1" x14ac:dyDescent="0.3">
      <c r="A247" s="625" t="s">
        <v>518</v>
      </c>
      <c r="B247" s="626" t="s">
        <v>520</v>
      </c>
      <c r="C247" s="627" t="s">
        <v>538</v>
      </c>
      <c r="D247" s="628" t="s">
        <v>539</v>
      </c>
      <c r="E247" s="627" t="s">
        <v>521</v>
      </c>
      <c r="F247" s="628" t="s">
        <v>522</v>
      </c>
      <c r="G247" s="627" t="s">
        <v>553</v>
      </c>
      <c r="H247" s="627">
        <v>118305</v>
      </c>
      <c r="I247" s="627">
        <v>18305</v>
      </c>
      <c r="J247" s="627" t="s">
        <v>613</v>
      </c>
      <c r="K247" s="627" t="s">
        <v>615</v>
      </c>
      <c r="L247" s="629">
        <v>268.03939502374482</v>
      </c>
      <c r="M247" s="629">
        <v>24</v>
      </c>
      <c r="N247" s="630">
        <v>6384.7095745239112</v>
      </c>
    </row>
    <row r="248" spans="1:14" ht="14.4" customHeight="1" x14ac:dyDescent="0.3">
      <c r="A248" s="625" t="s">
        <v>518</v>
      </c>
      <c r="B248" s="626" t="s">
        <v>520</v>
      </c>
      <c r="C248" s="627" t="s">
        <v>538</v>
      </c>
      <c r="D248" s="628" t="s">
        <v>539</v>
      </c>
      <c r="E248" s="627" t="s">
        <v>521</v>
      </c>
      <c r="F248" s="628" t="s">
        <v>522</v>
      </c>
      <c r="G248" s="627" t="s">
        <v>553</v>
      </c>
      <c r="H248" s="627">
        <v>118563</v>
      </c>
      <c r="I248" s="627">
        <v>18563</v>
      </c>
      <c r="J248" s="627" t="s">
        <v>927</v>
      </c>
      <c r="K248" s="627" t="s">
        <v>928</v>
      </c>
      <c r="L248" s="629">
        <v>496.57037089708598</v>
      </c>
      <c r="M248" s="629">
        <v>1</v>
      </c>
      <c r="N248" s="630">
        <v>496.57037089708598</v>
      </c>
    </row>
    <row r="249" spans="1:14" ht="14.4" customHeight="1" x14ac:dyDescent="0.3">
      <c r="A249" s="625" t="s">
        <v>518</v>
      </c>
      <c r="B249" s="626" t="s">
        <v>520</v>
      </c>
      <c r="C249" s="627" t="s">
        <v>538</v>
      </c>
      <c r="D249" s="628" t="s">
        <v>539</v>
      </c>
      <c r="E249" s="627" t="s">
        <v>521</v>
      </c>
      <c r="F249" s="628" t="s">
        <v>522</v>
      </c>
      <c r="G249" s="627" t="s">
        <v>553</v>
      </c>
      <c r="H249" s="627">
        <v>124067</v>
      </c>
      <c r="I249" s="627">
        <v>124067</v>
      </c>
      <c r="J249" s="627" t="s">
        <v>622</v>
      </c>
      <c r="K249" s="627" t="s">
        <v>623</v>
      </c>
      <c r="L249" s="629">
        <v>38.143347266515384</v>
      </c>
      <c r="M249" s="629">
        <v>56</v>
      </c>
      <c r="N249" s="630">
        <v>2135.8404308695926</v>
      </c>
    </row>
    <row r="250" spans="1:14" ht="14.4" customHeight="1" x14ac:dyDescent="0.3">
      <c r="A250" s="625" t="s">
        <v>518</v>
      </c>
      <c r="B250" s="626" t="s">
        <v>520</v>
      </c>
      <c r="C250" s="627" t="s">
        <v>538</v>
      </c>
      <c r="D250" s="628" t="s">
        <v>539</v>
      </c>
      <c r="E250" s="627" t="s">
        <v>521</v>
      </c>
      <c r="F250" s="628" t="s">
        <v>522</v>
      </c>
      <c r="G250" s="627" t="s">
        <v>553</v>
      </c>
      <c r="H250" s="627">
        <v>125366</v>
      </c>
      <c r="I250" s="627">
        <v>25366</v>
      </c>
      <c r="J250" s="627" t="s">
        <v>624</v>
      </c>
      <c r="K250" s="627" t="s">
        <v>625</v>
      </c>
      <c r="L250" s="629">
        <v>281.44725847404658</v>
      </c>
      <c r="M250" s="629">
        <v>11</v>
      </c>
      <c r="N250" s="630">
        <v>3095.9198432145126</v>
      </c>
    </row>
    <row r="251" spans="1:14" ht="14.4" customHeight="1" x14ac:dyDescent="0.3">
      <c r="A251" s="625" t="s">
        <v>518</v>
      </c>
      <c r="B251" s="626" t="s">
        <v>520</v>
      </c>
      <c r="C251" s="627" t="s">
        <v>538</v>
      </c>
      <c r="D251" s="628" t="s">
        <v>539</v>
      </c>
      <c r="E251" s="627" t="s">
        <v>521</v>
      </c>
      <c r="F251" s="628" t="s">
        <v>522</v>
      </c>
      <c r="G251" s="627" t="s">
        <v>553</v>
      </c>
      <c r="H251" s="627">
        <v>126329</v>
      </c>
      <c r="I251" s="627">
        <v>26329</v>
      </c>
      <c r="J251" s="627" t="s">
        <v>626</v>
      </c>
      <c r="K251" s="627" t="s">
        <v>627</v>
      </c>
      <c r="L251" s="629">
        <v>125.79</v>
      </c>
      <c r="M251" s="629">
        <v>2</v>
      </c>
      <c r="N251" s="630">
        <v>251.58</v>
      </c>
    </row>
    <row r="252" spans="1:14" ht="14.4" customHeight="1" x14ac:dyDescent="0.3">
      <c r="A252" s="625" t="s">
        <v>518</v>
      </c>
      <c r="B252" s="626" t="s">
        <v>520</v>
      </c>
      <c r="C252" s="627" t="s">
        <v>538</v>
      </c>
      <c r="D252" s="628" t="s">
        <v>539</v>
      </c>
      <c r="E252" s="627" t="s">
        <v>521</v>
      </c>
      <c r="F252" s="628" t="s">
        <v>522</v>
      </c>
      <c r="G252" s="627" t="s">
        <v>553</v>
      </c>
      <c r="H252" s="627">
        <v>126578</v>
      </c>
      <c r="I252" s="627">
        <v>26578</v>
      </c>
      <c r="J252" s="627" t="s">
        <v>929</v>
      </c>
      <c r="K252" s="627" t="s">
        <v>930</v>
      </c>
      <c r="L252" s="629">
        <v>184.73500000000001</v>
      </c>
      <c r="M252" s="629">
        <v>1</v>
      </c>
      <c r="N252" s="630">
        <v>184.73500000000001</v>
      </c>
    </row>
    <row r="253" spans="1:14" ht="14.4" customHeight="1" x14ac:dyDescent="0.3">
      <c r="A253" s="625" t="s">
        <v>518</v>
      </c>
      <c r="B253" s="626" t="s">
        <v>520</v>
      </c>
      <c r="C253" s="627" t="s">
        <v>538</v>
      </c>
      <c r="D253" s="628" t="s">
        <v>539</v>
      </c>
      <c r="E253" s="627" t="s">
        <v>521</v>
      </c>
      <c r="F253" s="628" t="s">
        <v>522</v>
      </c>
      <c r="G253" s="627" t="s">
        <v>553</v>
      </c>
      <c r="H253" s="627">
        <v>130056</v>
      </c>
      <c r="I253" s="627">
        <v>30056</v>
      </c>
      <c r="J253" s="627" t="s">
        <v>931</v>
      </c>
      <c r="K253" s="627" t="s">
        <v>932</v>
      </c>
      <c r="L253" s="629">
        <v>75.05</v>
      </c>
      <c r="M253" s="629">
        <v>1</v>
      </c>
      <c r="N253" s="630">
        <v>75.05</v>
      </c>
    </row>
    <row r="254" spans="1:14" ht="14.4" customHeight="1" x14ac:dyDescent="0.3">
      <c r="A254" s="625" t="s">
        <v>518</v>
      </c>
      <c r="B254" s="626" t="s">
        <v>520</v>
      </c>
      <c r="C254" s="627" t="s">
        <v>538</v>
      </c>
      <c r="D254" s="628" t="s">
        <v>539</v>
      </c>
      <c r="E254" s="627" t="s">
        <v>521</v>
      </c>
      <c r="F254" s="628" t="s">
        <v>522</v>
      </c>
      <c r="G254" s="627" t="s">
        <v>553</v>
      </c>
      <c r="H254" s="627">
        <v>130229</v>
      </c>
      <c r="I254" s="627">
        <v>30229</v>
      </c>
      <c r="J254" s="627" t="s">
        <v>933</v>
      </c>
      <c r="K254" s="627" t="s">
        <v>934</v>
      </c>
      <c r="L254" s="629">
        <v>129.180053928456</v>
      </c>
      <c r="M254" s="629">
        <v>1</v>
      </c>
      <c r="N254" s="630">
        <v>129.180053928456</v>
      </c>
    </row>
    <row r="255" spans="1:14" ht="14.4" customHeight="1" x14ac:dyDescent="0.3">
      <c r="A255" s="625" t="s">
        <v>518</v>
      </c>
      <c r="B255" s="626" t="s">
        <v>520</v>
      </c>
      <c r="C255" s="627" t="s">
        <v>538</v>
      </c>
      <c r="D255" s="628" t="s">
        <v>539</v>
      </c>
      <c r="E255" s="627" t="s">
        <v>521</v>
      </c>
      <c r="F255" s="628" t="s">
        <v>522</v>
      </c>
      <c r="G255" s="627" t="s">
        <v>553</v>
      </c>
      <c r="H255" s="627">
        <v>130526</v>
      </c>
      <c r="I255" s="627">
        <v>30526</v>
      </c>
      <c r="J255" s="627" t="s">
        <v>935</v>
      </c>
      <c r="K255" s="627" t="s">
        <v>936</v>
      </c>
      <c r="L255" s="629">
        <v>752.01</v>
      </c>
      <c r="M255" s="629">
        <v>1</v>
      </c>
      <c r="N255" s="630">
        <v>752.01</v>
      </c>
    </row>
    <row r="256" spans="1:14" ht="14.4" customHeight="1" x14ac:dyDescent="0.3">
      <c r="A256" s="625" t="s">
        <v>518</v>
      </c>
      <c r="B256" s="626" t="s">
        <v>520</v>
      </c>
      <c r="C256" s="627" t="s">
        <v>538</v>
      </c>
      <c r="D256" s="628" t="s">
        <v>539</v>
      </c>
      <c r="E256" s="627" t="s">
        <v>521</v>
      </c>
      <c r="F256" s="628" t="s">
        <v>522</v>
      </c>
      <c r="G256" s="627" t="s">
        <v>553</v>
      </c>
      <c r="H256" s="627">
        <v>131215</v>
      </c>
      <c r="I256" s="627">
        <v>31215</v>
      </c>
      <c r="J256" s="627" t="s">
        <v>937</v>
      </c>
      <c r="K256" s="627" t="s">
        <v>938</v>
      </c>
      <c r="L256" s="629">
        <v>56.01</v>
      </c>
      <c r="M256" s="629">
        <v>1</v>
      </c>
      <c r="N256" s="630">
        <v>56.01</v>
      </c>
    </row>
    <row r="257" spans="1:14" ht="14.4" customHeight="1" x14ac:dyDescent="0.3">
      <c r="A257" s="625" t="s">
        <v>518</v>
      </c>
      <c r="B257" s="626" t="s">
        <v>520</v>
      </c>
      <c r="C257" s="627" t="s">
        <v>538</v>
      </c>
      <c r="D257" s="628" t="s">
        <v>539</v>
      </c>
      <c r="E257" s="627" t="s">
        <v>521</v>
      </c>
      <c r="F257" s="628" t="s">
        <v>522</v>
      </c>
      <c r="G257" s="627" t="s">
        <v>553</v>
      </c>
      <c r="H257" s="627">
        <v>131654</v>
      </c>
      <c r="I257" s="627">
        <v>131654</v>
      </c>
      <c r="J257" s="627" t="s">
        <v>939</v>
      </c>
      <c r="K257" s="627" t="s">
        <v>940</v>
      </c>
      <c r="L257" s="629">
        <v>604.62</v>
      </c>
      <c r="M257" s="629">
        <v>3</v>
      </c>
      <c r="N257" s="630">
        <v>1813.8600000000001</v>
      </c>
    </row>
    <row r="258" spans="1:14" ht="14.4" customHeight="1" x14ac:dyDescent="0.3">
      <c r="A258" s="625" t="s">
        <v>518</v>
      </c>
      <c r="B258" s="626" t="s">
        <v>520</v>
      </c>
      <c r="C258" s="627" t="s">
        <v>538</v>
      </c>
      <c r="D258" s="628" t="s">
        <v>539</v>
      </c>
      <c r="E258" s="627" t="s">
        <v>521</v>
      </c>
      <c r="F258" s="628" t="s">
        <v>522</v>
      </c>
      <c r="G258" s="627" t="s">
        <v>553</v>
      </c>
      <c r="H258" s="627">
        <v>131656</v>
      </c>
      <c r="I258" s="627">
        <v>131656</v>
      </c>
      <c r="J258" s="627" t="s">
        <v>941</v>
      </c>
      <c r="K258" s="627" t="s">
        <v>942</v>
      </c>
      <c r="L258" s="629">
        <v>810.64499999999998</v>
      </c>
      <c r="M258" s="629">
        <v>1</v>
      </c>
      <c r="N258" s="630">
        <v>809.05099999999993</v>
      </c>
    </row>
    <row r="259" spans="1:14" ht="14.4" customHeight="1" x14ac:dyDescent="0.3">
      <c r="A259" s="625" t="s">
        <v>518</v>
      </c>
      <c r="B259" s="626" t="s">
        <v>520</v>
      </c>
      <c r="C259" s="627" t="s">
        <v>538</v>
      </c>
      <c r="D259" s="628" t="s">
        <v>539</v>
      </c>
      <c r="E259" s="627" t="s">
        <v>521</v>
      </c>
      <c r="F259" s="628" t="s">
        <v>522</v>
      </c>
      <c r="G259" s="627" t="s">
        <v>553</v>
      </c>
      <c r="H259" s="627">
        <v>132225</v>
      </c>
      <c r="I259" s="627">
        <v>32225</v>
      </c>
      <c r="J259" s="627" t="s">
        <v>943</v>
      </c>
      <c r="K259" s="627" t="s">
        <v>944</v>
      </c>
      <c r="L259" s="629">
        <v>77.139999999999958</v>
      </c>
      <c r="M259" s="629">
        <v>2</v>
      </c>
      <c r="N259" s="630">
        <v>154.27999999999992</v>
      </c>
    </row>
    <row r="260" spans="1:14" ht="14.4" customHeight="1" x14ac:dyDescent="0.3">
      <c r="A260" s="625" t="s">
        <v>518</v>
      </c>
      <c r="B260" s="626" t="s">
        <v>520</v>
      </c>
      <c r="C260" s="627" t="s">
        <v>538</v>
      </c>
      <c r="D260" s="628" t="s">
        <v>539</v>
      </c>
      <c r="E260" s="627" t="s">
        <v>521</v>
      </c>
      <c r="F260" s="628" t="s">
        <v>522</v>
      </c>
      <c r="G260" s="627" t="s">
        <v>553</v>
      </c>
      <c r="H260" s="627">
        <v>132302</v>
      </c>
      <c r="I260" s="627">
        <v>32302</v>
      </c>
      <c r="J260" s="627" t="s">
        <v>945</v>
      </c>
      <c r="K260" s="627" t="s">
        <v>946</v>
      </c>
      <c r="L260" s="629">
        <v>28.28</v>
      </c>
      <c r="M260" s="629">
        <v>1</v>
      </c>
      <c r="N260" s="630">
        <v>28.28</v>
      </c>
    </row>
    <row r="261" spans="1:14" ht="14.4" customHeight="1" x14ac:dyDescent="0.3">
      <c r="A261" s="625" t="s">
        <v>518</v>
      </c>
      <c r="B261" s="626" t="s">
        <v>520</v>
      </c>
      <c r="C261" s="627" t="s">
        <v>538</v>
      </c>
      <c r="D261" s="628" t="s">
        <v>539</v>
      </c>
      <c r="E261" s="627" t="s">
        <v>521</v>
      </c>
      <c r="F261" s="628" t="s">
        <v>522</v>
      </c>
      <c r="G261" s="627" t="s">
        <v>553</v>
      </c>
      <c r="H261" s="627">
        <v>140122</v>
      </c>
      <c r="I261" s="627">
        <v>40122</v>
      </c>
      <c r="J261" s="627" t="s">
        <v>632</v>
      </c>
      <c r="K261" s="627" t="s">
        <v>623</v>
      </c>
      <c r="L261" s="629">
        <v>37.19</v>
      </c>
      <c r="M261" s="629">
        <v>10</v>
      </c>
      <c r="N261" s="630">
        <v>371.9</v>
      </c>
    </row>
    <row r="262" spans="1:14" ht="14.4" customHeight="1" x14ac:dyDescent="0.3">
      <c r="A262" s="625" t="s">
        <v>518</v>
      </c>
      <c r="B262" s="626" t="s">
        <v>520</v>
      </c>
      <c r="C262" s="627" t="s">
        <v>538</v>
      </c>
      <c r="D262" s="628" t="s">
        <v>539</v>
      </c>
      <c r="E262" s="627" t="s">
        <v>521</v>
      </c>
      <c r="F262" s="628" t="s">
        <v>522</v>
      </c>
      <c r="G262" s="627" t="s">
        <v>553</v>
      </c>
      <c r="H262" s="627">
        <v>140274</v>
      </c>
      <c r="I262" s="627">
        <v>40274</v>
      </c>
      <c r="J262" s="627" t="s">
        <v>947</v>
      </c>
      <c r="K262" s="627" t="s">
        <v>948</v>
      </c>
      <c r="L262" s="629">
        <v>54.6</v>
      </c>
      <c r="M262" s="629">
        <v>1</v>
      </c>
      <c r="N262" s="630">
        <v>54.6</v>
      </c>
    </row>
    <row r="263" spans="1:14" ht="14.4" customHeight="1" x14ac:dyDescent="0.3">
      <c r="A263" s="625" t="s">
        <v>518</v>
      </c>
      <c r="B263" s="626" t="s">
        <v>520</v>
      </c>
      <c r="C263" s="627" t="s">
        <v>538</v>
      </c>
      <c r="D263" s="628" t="s">
        <v>539</v>
      </c>
      <c r="E263" s="627" t="s">
        <v>521</v>
      </c>
      <c r="F263" s="628" t="s">
        <v>522</v>
      </c>
      <c r="G263" s="627" t="s">
        <v>553</v>
      </c>
      <c r="H263" s="627">
        <v>140275</v>
      </c>
      <c r="I263" s="627">
        <v>40275</v>
      </c>
      <c r="J263" s="627" t="s">
        <v>947</v>
      </c>
      <c r="K263" s="627" t="s">
        <v>949</v>
      </c>
      <c r="L263" s="629">
        <v>109.08</v>
      </c>
      <c r="M263" s="629">
        <v>2</v>
      </c>
      <c r="N263" s="630">
        <v>218.16</v>
      </c>
    </row>
    <row r="264" spans="1:14" ht="14.4" customHeight="1" x14ac:dyDescent="0.3">
      <c r="A264" s="625" t="s">
        <v>518</v>
      </c>
      <c r="B264" s="626" t="s">
        <v>520</v>
      </c>
      <c r="C264" s="627" t="s">
        <v>538</v>
      </c>
      <c r="D264" s="628" t="s">
        <v>539</v>
      </c>
      <c r="E264" s="627" t="s">
        <v>521</v>
      </c>
      <c r="F264" s="628" t="s">
        <v>522</v>
      </c>
      <c r="G264" s="627" t="s">
        <v>553</v>
      </c>
      <c r="H264" s="627">
        <v>146444</v>
      </c>
      <c r="I264" s="627">
        <v>46444</v>
      </c>
      <c r="J264" s="627" t="s">
        <v>950</v>
      </c>
      <c r="K264" s="627" t="s">
        <v>951</v>
      </c>
      <c r="L264" s="629">
        <v>424.53999999999996</v>
      </c>
      <c r="M264" s="629">
        <v>2</v>
      </c>
      <c r="N264" s="630">
        <v>849.07999999999993</v>
      </c>
    </row>
    <row r="265" spans="1:14" ht="14.4" customHeight="1" x14ac:dyDescent="0.3">
      <c r="A265" s="625" t="s">
        <v>518</v>
      </c>
      <c r="B265" s="626" t="s">
        <v>520</v>
      </c>
      <c r="C265" s="627" t="s">
        <v>538</v>
      </c>
      <c r="D265" s="628" t="s">
        <v>539</v>
      </c>
      <c r="E265" s="627" t="s">
        <v>521</v>
      </c>
      <c r="F265" s="628" t="s">
        <v>522</v>
      </c>
      <c r="G265" s="627" t="s">
        <v>553</v>
      </c>
      <c r="H265" s="627">
        <v>146475</v>
      </c>
      <c r="I265" s="627">
        <v>46475</v>
      </c>
      <c r="J265" s="627" t="s">
        <v>635</v>
      </c>
      <c r="K265" s="627" t="s">
        <v>636</v>
      </c>
      <c r="L265" s="629">
        <v>162.60987787208904</v>
      </c>
      <c r="M265" s="629">
        <v>60</v>
      </c>
      <c r="N265" s="630">
        <v>9752.6871765693468</v>
      </c>
    </row>
    <row r="266" spans="1:14" ht="14.4" customHeight="1" x14ac:dyDescent="0.3">
      <c r="A266" s="625" t="s">
        <v>518</v>
      </c>
      <c r="B266" s="626" t="s">
        <v>520</v>
      </c>
      <c r="C266" s="627" t="s">
        <v>538</v>
      </c>
      <c r="D266" s="628" t="s">
        <v>539</v>
      </c>
      <c r="E266" s="627" t="s">
        <v>521</v>
      </c>
      <c r="F266" s="628" t="s">
        <v>522</v>
      </c>
      <c r="G266" s="627" t="s">
        <v>553</v>
      </c>
      <c r="H266" s="627">
        <v>146692</v>
      </c>
      <c r="I266" s="627">
        <v>46692</v>
      </c>
      <c r="J266" s="627" t="s">
        <v>952</v>
      </c>
      <c r="K266" s="627" t="s">
        <v>953</v>
      </c>
      <c r="L266" s="629">
        <v>78.250100356338137</v>
      </c>
      <c r="M266" s="629">
        <v>3</v>
      </c>
      <c r="N266" s="630">
        <v>234.7503010690144</v>
      </c>
    </row>
    <row r="267" spans="1:14" ht="14.4" customHeight="1" x14ac:dyDescent="0.3">
      <c r="A267" s="625" t="s">
        <v>518</v>
      </c>
      <c r="B267" s="626" t="s">
        <v>520</v>
      </c>
      <c r="C267" s="627" t="s">
        <v>538</v>
      </c>
      <c r="D267" s="628" t="s">
        <v>539</v>
      </c>
      <c r="E267" s="627" t="s">
        <v>521</v>
      </c>
      <c r="F267" s="628" t="s">
        <v>522</v>
      </c>
      <c r="G267" s="627" t="s">
        <v>553</v>
      </c>
      <c r="H267" s="627">
        <v>147193</v>
      </c>
      <c r="I267" s="627">
        <v>47193</v>
      </c>
      <c r="J267" s="627" t="s">
        <v>637</v>
      </c>
      <c r="K267" s="627" t="s">
        <v>638</v>
      </c>
      <c r="L267" s="629">
        <v>339.95525958449002</v>
      </c>
      <c r="M267" s="629">
        <v>4</v>
      </c>
      <c r="N267" s="630">
        <v>1359.8210383379601</v>
      </c>
    </row>
    <row r="268" spans="1:14" ht="14.4" customHeight="1" x14ac:dyDescent="0.3">
      <c r="A268" s="625" t="s">
        <v>518</v>
      </c>
      <c r="B268" s="626" t="s">
        <v>520</v>
      </c>
      <c r="C268" s="627" t="s">
        <v>538</v>
      </c>
      <c r="D268" s="628" t="s">
        <v>539</v>
      </c>
      <c r="E268" s="627" t="s">
        <v>521</v>
      </c>
      <c r="F268" s="628" t="s">
        <v>522</v>
      </c>
      <c r="G268" s="627" t="s">
        <v>553</v>
      </c>
      <c r="H268" s="627">
        <v>147664</v>
      </c>
      <c r="I268" s="627">
        <v>47664</v>
      </c>
      <c r="J268" s="627" t="s">
        <v>954</v>
      </c>
      <c r="K268" s="627" t="s">
        <v>955</v>
      </c>
      <c r="L268" s="629">
        <v>98.029657318604606</v>
      </c>
      <c r="M268" s="629">
        <v>1</v>
      </c>
      <c r="N268" s="630">
        <v>98.029657318604606</v>
      </c>
    </row>
    <row r="269" spans="1:14" ht="14.4" customHeight="1" x14ac:dyDescent="0.3">
      <c r="A269" s="625" t="s">
        <v>518</v>
      </c>
      <c r="B269" s="626" t="s">
        <v>520</v>
      </c>
      <c r="C269" s="627" t="s">
        <v>538</v>
      </c>
      <c r="D269" s="628" t="s">
        <v>539</v>
      </c>
      <c r="E269" s="627" t="s">
        <v>521</v>
      </c>
      <c r="F269" s="628" t="s">
        <v>522</v>
      </c>
      <c r="G269" s="627" t="s">
        <v>553</v>
      </c>
      <c r="H269" s="627">
        <v>147845</v>
      </c>
      <c r="I269" s="627">
        <v>47845</v>
      </c>
      <c r="J269" s="627" t="s">
        <v>956</v>
      </c>
      <c r="K269" s="627" t="s">
        <v>957</v>
      </c>
      <c r="L269" s="629">
        <v>254.27600000000001</v>
      </c>
      <c r="M269" s="629">
        <v>1</v>
      </c>
      <c r="N269" s="630">
        <v>254.27600000000001</v>
      </c>
    </row>
    <row r="270" spans="1:14" ht="14.4" customHeight="1" x14ac:dyDescent="0.3">
      <c r="A270" s="625" t="s">
        <v>518</v>
      </c>
      <c r="B270" s="626" t="s">
        <v>520</v>
      </c>
      <c r="C270" s="627" t="s">
        <v>538</v>
      </c>
      <c r="D270" s="628" t="s">
        <v>539</v>
      </c>
      <c r="E270" s="627" t="s">
        <v>521</v>
      </c>
      <c r="F270" s="628" t="s">
        <v>522</v>
      </c>
      <c r="G270" s="627" t="s">
        <v>553</v>
      </c>
      <c r="H270" s="627">
        <v>148578</v>
      </c>
      <c r="I270" s="627">
        <v>48578</v>
      </c>
      <c r="J270" s="627" t="s">
        <v>958</v>
      </c>
      <c r="K270" s="627" t="s">
        <v>959</v>
      </c>
      <c r="L270" s="629">
        <v>76.92</v>
      </c>
      <c r="M270" s="629">
        <v>1</v>
      </c>
      <c r="N270" s="630">
        <v>76.92</v>
      </c>
    </row>
    <row r="271" spans="1:14" ht="14.4" customHeight="1" x14ac:dyDescent="0.3">
      <c r="A271" s="625" t="s">
        <v>518</v>
      </c>
      <c r="B271" s="626" t="s">
        <v>520</v>
      </c>
      <c r="C271" s="627" t="s">
        <v>538</v>
      </c>
      <c r="D271" s="628" t="s">
        <v>539</v>
      </c>
      <c r="E271" s="627" t="s">
        <v>521</v>
      </c>
      <c r="F271" s="628" t="s">
        <v>522</v>
      </c>
      <c r="G271" s="627" t="s">
        <v>553</v>
      </c>
      <c r="H271" s="627">
        <v>149952</v>
      </c>
      <c r="I271" s="627">
        <v>49952</v>
      </c>
      <c r="J271" s="627" t="s">
        <v>960</v>
      </c>
      <c r="K271" s="627" t="s">
        <v>961</v>
      </c>
      <c r="L271" s="629">
        <v>72.63</v>
      </c>
      <c r="M271" s="629">
        <v>1</v>
      </c>
      <c r="N271" s="630">
        <v>72.63</v>
      </c>
    </row>
    <row r="272" spans="1:14" ht="14.4" customHeight="1" x14ac:dyDescent="0.3">
      <c r="A272" s="625" t="s">
        <v>518</v>
      </c>
      <c r="B272" s="626" t="s">
        <v>520</v>
      </c>
      <c r="C272" s="627" t="s">
        <v>538</v>
      </c>
      <c r="D272" s="628" t="s">
        <v>539</v>
      </c>
      <c r="E272" s="627" t="s">
        <v>521</v>
      </c>
      <c r="F272" s="628" t="s">
        <v>522</v>
      </c>
      <c r="G272" s="627" t="s">
        <v>553</v>
      </c>
      <c r="H272" s="627">
        <v>150335</v>
      </c>
      <c r="I272" s="627">
        <v>50335</v>
      </c>
      <c r="J272" s="627" t="s">
        <v>639</v>
      </c>
      <c r="K272" s="627" t="s">
        <v>640</v>
      </c>
      <c r="L272" s="629">
        <v>46.000078302771797</v>
      </c>
      <c r="M272" s="629">
        <v>1</v>
      </c>
      <c r="N272" s="630">
        <v>46.000078302771797</v>
      </c>
    </row>
    <row r="273" spans="1:14" ht="14.4" customHeight="1" x14ac:dyDescent="0.3">
      <c r="A273" s="625" t="s">
        <v>518</v>
      </c>
      <c r="B273" s="626" t="s">
        <v>520</v>
      </c>
      <c r="C273" s="627" t="s">
        <v>538</v>
      </c>
      <c r="D273" s="628" t="s">
        <v>539</v>
      </c>
      <c r="E273" s="627" t="s">
        <v>521</v>
      </c>
      <c r="F273" s="628" t="s">
        <v>522</v>
      </c>
      <c r="G273" s="627" t="s">
        <v>553</v>
      </c>
      <c r="H273" s="627">
        <v>151365</v>
      </c>
      <c r="I273" s="627">
        <v>51365</v>
      </c>
      <c r="J273" s="627" t="s">
        <v>641</v>
      </c>
      <c r="K273" s="627" t="s">
        <v>642</v>
      </c>
      <c r="L273" s="629">
        <v>259.44</v>
      </c>
      <c r="M273" s="629">
        <v>2</v>
      </c>
      <c r="N273" s="630">
        <v>518.88</v>
      </c>
    </row>
    <row r="274" spans="1:14" ht="14.4" customHeight="1" x14ac:dyDescent="0.3">
      <c r="A274" s="625" t="s">
        <v>518</v>
      </c>
      <c r="B274" s="626" t="s">
        <v>520</v>
      </c>
      <c r="C274" s="627" t="s">
        <v>538</v>
      </c>
      <c r="D274" s="628" t="s">
        <v>539</v>
      </c>
      <c r="E274" s="627" t="s">
        <v>521</v>
      </c>
      <c r="F274" s="628" t="s">
        <v>522</v>
      </c>
      <c r="G274" s="627" t="s">
        <v>553</v>
      </c>
      <c r="H274" s="627">
        <v>152334</v>
      </c>
      <c r="I274" s="627">
        <v>52334</v>
      </c>
      <c r="J274" s="627" t="s">
        <v>643</v>
      </c>
      <c r="K274" s="627" t="s">
        <v>644</v>
      </c>
      <c r="L274" s="629">
        <v>304.40509198077496</v>
      </c>
      <c r="M274" s="629">
        <v>13</v>
      </c>
      <c r="N274" s="630">
        <v>3955.751308343541</v>
      </c>
    </row>
    <row r="275" spans="1:14" ht="14.4" customHeight="1" x14ac:dyDescent="0.3">
      <c r="A275" s="625" t="s">
        <v>518</v>
      </c>
      <c r="B275" s="626" t="s">
        <v>520</v>
      </c>
      <c r="C275" s="627" t="s">
        <v>538</v>
      </c>
      <c r="D275" s="628" t="s">
        <v>539</v>
      </c>
      <c r="E275" s="627" t="s">
        <v>521</v>
      </c>
      <c r="F275" s="628" t="s">
        <v>522</v>
      </c>
      <c r="G275" s="627" t="s">
        <v>553</v>
      </c>
      <c r="H275" s="627">
        <v>154267</v>
      </c>
      <c r="I275" s="627">
        <v>54267</v>
      </c>
      <c r="J275" s="627" t="s">
        <v>962</v>
      </c>
      <c r="K275" s="627" t="s">
        <v>963</v>
      </c>
      <c r="L275" s="629">
        <v>125.01</v>
      </c>
      <c r="M275" s="629">
        <v>2</v>
      </c>
      <c r="N275" s="630">
        <v>250.02</v>
      </c>
    </row>
    <row r="276" spans="1:14" ht="14.4" customHeight="1" x14ac:dyDescent="0.3">
      <c r="A276" s="625" t="s">
        <v>518</v>
      </c>
      <c r="B276" s="626" t="s">
        <v>520</v>
      </c>
      <c r="C276" s="627" t="s">
        <v>538</v>
      </c>
      <c r="D276" s="628" t="s">
        <v>539</v>
      </c>
      <c r="E276" s="627" t="s">
        <v>521</v>
      </c>
      <c r="F276" s="628" t="s">
        <v>522</v>
      </c>
      <c r="G276" s="627" t="s">
        <v>553</v>
      </c>
      <c r="H276" s="627">
        <v>154539</v>
      </c>
      <c r="I276" s="627">
        <v>54539</v>
      </c>
      <c r="J276" s="627" t="s">
        <v>647</v>
      </c>
      <c r="K276" s="627" t="s">
        <v>648</v>
      </c>
      <c r="L276" s="629">
        <v>63.407650812326111</v>
      </c>
      <c r="M276" s="629">
        <v>20</v>
      </c>
      <c r="N276" s="630">
        <v>1268.6294590364555</v>
      </c>
    </row>
    <row r="277" spans="1:14" ht="14.4" customHeight="1" x14ac:dyDescent="0.3">
      <c r="A277" s="625" t="s">
        <v>518</v>
      </c>
      <c r="B277" s="626" t="s">
        <v>520</v>
      </c>
      <c r="C277" s="627" t="s">
        <v>538</v>
      </c>
      <c r="D277" s="628" t="s">
        <v>539</v>
      </c>
      <c r="E277" s="627" t="s">
        <v>521</v>
      </c>
      <c r="F277" s="628" t="s">
        <v>522</v>
      </c>
      <c r="G277" s="627" t="s">
        <v>553</v>
      </c>
      <c r="H277" s="627">
        <v>155823</v>
      </c>
      <c r="I277" s="627">
        <v>55823</v>
      </c>
      <c r="J277" s="627" t="s">
        <v>597</v>
      </c>
      <c r="K277" s="627" t="s">
        <v>649</v>
      </c>
      <c r="L277" s="629">
        <v>22.758427484398194</v>
      </c>
      <c r="M277" s="629">
        <v>156</v>
      </c>
      <c r="N277" s="630">
        <v>3550.9639597816649</v>
      </c>
    </row>
    <row r="278" spans="1:14" ht="14.4" customHeight="1" x14ac:dyDescent="0.3">
      <c r="A278" s="625" t="s">
        <v>518</v>
      </c>
      <c r="B278" s="626" t="s">
        <v>520</v>
      </c>
      <c r="C278" s="627" t="s">
        <v>538</v>
      </c>
      <c r="D278" s="628" t="s">
        <v>539</v>
      </c>
      <c r="E278" s="627" t="s">
        <v>521</v>
      </c>
      <c r="F278" s="628" t="s">
        <v>522</v>
      </c>
      <c r="G278" s="627" t="s">
        <v>553</v>
      </c>
      <c r="H278" s="627">
        <v>155824</v>
      </c>
      <c r="I278" s="627">
        <v>55824</v>
      </c>
      <c r="J278" s="627" t="s">
        <v>597</v>
      </c>
      <c r="K278" s="627" t="s">
        <v>650</v>
      </c>
      <c r="L278" s="629">
        <v>60.350001750525045</v>
      </c>
      <c r="M278" s="629">
        <v>28</v>
      </c>
      <c r="N278" s="630">
        <v>1689.7998723299872</v>
      </c>
    </row>
    <row r="279" spans="1:14" ht="14.4" customHeight="1" x14ac:dyDescent="0.3">
      <c r="A279" s="625" t="s">
        <v>518</v>
      </c>
      <c r="B279" s="626" t="s">
        <v>520</v>
      </c>
      <c r="C279" s="627" t="s">
        <v>538</v>
      </c>
      <c r="D279" s="628" t="s">
        <v>539</v>
      </c>
      <c r="E279" s="627" t="s">
        <v>521</v>
      </c>
      <c r="F279" s="628" t="s">
        <v>522</v>
      </c>
      <c r="G279" s="627" t="s">
        <v>553</v>
      </c>
      <c r="H279" s="627">
        <v>155911</v>
      </c>
      <c r="I279" s="627">
        <v>0</v>
      </c>
      <c r="J279" s="627" t="s">
        <v>964</v>
      </c>
      <c r="K279" s="627" t="s">
        <v>965</v>
      </c>
      <c r="L279" s="629">
        <v>35.869999999999997</v>
      </c>
      <c r="M279" s="629">
        <v>1</v>
      </c>
      <c r="N279" s="630">
        <v>35.869999999999997</v>
      </c>
    </row>
    <row r="280" spans="1:14" ht="14.4" customHeight="1" x14ac:dyDescent="0.3">
      <c r="A280" s="625" t="s">
        <v>518</v>
      </c>
      <c r="B280" s="626" t="s">
        <v>520</v>
      </c>
      <c r="C280" s="627" t="s">
        <v>538</v>
      </c>
      <c r="D280" s="628" t="s">
        <v>539</v>
      </c>
      <c r="E280" s="627" t="s">
        <v>521</v>
      </c>
      <c r="F280" s="628" t="s">
        <v>522</v>
      </c>
      <c r="G280" s="627" t="s">
        <v>553</v>
      </c>
      <c r="H280" s="627">
        <v>155947</v>
      </c>
      <c r="I280" s="627">
        <v>55947</v>
      </c>
      <c r="J280" s="627" t="s">
        <v>651</v>
      </c>
      <c r="K280" s="627"/>
      <c r="L280" s="629">
        <v>102.01</v>
      </c>
      <c r="M280" s="629">
        <v>1</v>
      </c>
      <c r="N280" s="630">
        <v>102.01</v>
      </c>
    </row>
    <row r="281" spans="1:14" ht="14.4" customHeight="1" x14ac:dyDescent="0.3">
      <c r="A281" s="625" t="s">
        <v>518</v>
      </c>
      <c r="B281" s="626" t="s">
        <v>520</v>
      </c>
      <c r="C281" s="627" t="s">
        <v>538</v>
      </c>
      <c r="D281" s="628" t="s">
        <v>539</v>
      </c>
      <c r="E281" s="627" t="s">
        <v>521</v>
      </c>
      <c r="F281" s="628" t="s">
        <v>522</v>
      </c>
      <c r="G281" s="627" t="s">
        <v>553</v>
      </c>
      <c r="H281" s="627">
        <v>156351</v>
      </c>
      <c r="I281" s="627">
        <v>56351</v>
      </c>
      <c r="J281" s="627" t="s">
        <v>966</v>
      </c>
      <c r="K281" s="627" t="s">
        <v>726</v>
      </c>
      <c r="L281" s="629">
        <v>28.41</v>
      </c>
      <c r="M281" s="629">
        <v>1</v>
      </c>
      <c r="N281" s="630">
        <v>28.41</v>
      </c>
    </row>
    <row r="282" spans="1:14" ht="14.4" customHeight="1" x14ac:dyDescent="0.3">
      <c r="A282" s="625" t="s">
        <v>518</v>
      </c>
      <c r="B282" s="626" t="s">
        <v>520</v>
      </c>
      <c r="C282" s="627" t="s">
        <v>538</v>
      </c>
      <c r="D282" s="628" t="s">
        <v>539</v>
      </c>
      <c r="E282" s="627" t="s">
        <v>521</v>
      </c>
      <c r="F282" s="628" t="s">
        <v>522</v>
      </c>
      <c r="G282" s="627" t="s">
        <v>553</v>
      </c>
      <c r="H282" s="627">
        <v>157351</v>
      </c>
      <c r="I282" s="627">
        <v>57351</v>
      </c>
      <c r="J282" s="627" t="s">
        <v>967</v>
      </c>
      <c r="K282" s="627" t="s">
        <v>968</v>
      </c>
      <c r="L282" s="629">
        <v>36.24</v>
      </c>
      <c r="M282" s="629">
        <v>5</v>
      </c>
      <c r="N282" s="630">
        <v>181.20000000000002</v>
      </c>
    </row>
    <row r="283" spans="1:14" ht="14.4" customHeight="1" x14ac:dyDescent="0.3">
      <c r="A283" s="625" t="s">
        <v>518</v>
      </c>
      <c r="B283" s="626" t="s">
        <v>520</v>
      </c>
      <c r="C283" s="627" t="s">
        <v>538</v>
      </c>
      <c r="D283" s="628" t="s">
        <v>539</v>
      </c>
      <c r="E283" s="627" t="s">
        <v>521</v>
      </c>
      <c r="F283" s="628" t="s">
        <v>522</v>
      </c>
      <c r="G283" s="627" t="s">
        <v>553</v>
      </c>
      <c r="H283" s="627">
        <v>157364</v>
      </c>
      <c r="I283" s="627">
        <v>57364</v>
      </c>
      <c r="J283" s="627" t="s">
        <v>969</v>
      </c>
      <c r="K283" s="627" t="s">
        <v>970</v>
      </c>
      <c r="L283" s="629">
        <v>347.06</v>
      </c>
      <c r="M283" s="629">
        <v>1</v>
      </c>
      <c r="N283" s="630">
        <v>347.06</v>
      </c>
    </row>
    <row r="284" spans="1:14" ht="14.4" customHeight="1" x14ac:dyDescent="0.3">
      <c r="A284" s="625" t="s">
        <v>518</v>
      </c>
      <c r="B284" s="626" t="s">
        <v>520</v>
      </c>
      <c r="C284" s="627" t="s">
        <v>538</v>
      </c>
      <c r="D284" s="628" t="s">
        <v>539</v>
      </c>
      <c r="E284" s="627" t="s">
        <v>521</v>
      </c>
      <c r="F284" s="628" t="s">
        <v>522</v>
      </c>
      <c r="G284" s="627" t="s">
        <v>553</v>
      </c>
      <c r="H284" s="627">
        <v>157525</v>
      </c>
      <c r="I284" s="627">
        <v>57525</v>
      </c>
      <c r="J284" s="627" t="s">
        <v>971</v>
      </c>
      <c r="K284" s="627" t="s">
        <v>972</v>
      </c>
      <c r="L284" s="629">
        <v>103.5651353793325</v>
      </c>
      <c r="M284" s="629">
        <v>4</v>
      </c>
      <c r="N284" s="630">
        <v>414.26054151733001</v>
      </c>
    </row>
    <row r="285" spans="1:14" ht="14.4" customHeight="1" x14ac:dyDescent="0.3">
      <c r="A285" s="625" t="s">
        <v>518</v>
      </c>
      <c r="B285" s="626" t="s">
        <v>520</v>
      </c>
      <c r="C285" s="627" t="s">
        <v>538</v>
      </c>
      <c r="D285" s="628" t="s">
        <v>539</v>
      </c>
      <c r="E285" s="627" t="s">
        <v>521</v>
      </c>
      <c r="F285" s="628" t="s">
        <v>522</v>
      </c>
      <c r="G285" s="627" t="s">
        <v>553</v>
      </c>
      <c r="H285" s="627">
        <v>157586</v>
      </c>
      <c r="I285" s="627">
        <v>57586</v>
      </c>
      <c r="J285" s="627" t="s">
        <v>656</v>
      </c>
      <c r="K285" s="627" t="s">
        <v>657</v>
      </c>
      <c r="L285" s="629">
        <v>67.334815058577135</v>
      </c>
      <c r="M285" s="629">
        <v>4</v>
      </c>
      <c r="N285" s="630">
        <v>269.33926023430854</v>
      </c>
    </row>
    <row r="286" spans="1:14" ht="14.4" customHeight="1" x14ac:dyDescent="0.3">
      <c r="A286" s="625" t="s">
        <v>518</v>
      </c>
      <c r="B286" s="626" t="s">
        <v>520</v>
      </c>
      <c r="C286" s="627" t="s">
        <v>538</v>
      </c>
      <c r="D286" s="628" t="s">
        <v>539</v>
      </c>
      <c r="E286" s="627" t="s">
        <v>521</v>
      </c>
      <c r="F286" s="628" t="s">
        <v>522</v>
      </c>
      <c r="G286" s="627" t="s">
        <v>553</v>
      </c>
      <c r="H286" s="627">
        <v>158249</v>
      </c>
      <c r="I286" s="627">
        <v>58249</v>
      </c>
      <c r="J286" s="627" t="s">
        <v>973</v>
      </c>
      <c r="K286" s="627"/>
      <c r="L286" s="629">
        <v>174.88478056111848</v>
      </c>
      <c r="M286" s="629">
        <v>4</v>
      </c>
      <c r="N286" s="630">
        <v>699.5391222444739</v>
      </c>
    </row>
    <row r="287" spans="1:14" ht="14.4" customHeight="1" x14ac:dyDescent="0.3">
      <c r="A287" s="625" t="s">
        <v>518</v>
      </c>
      <c r="B287" s="626" t="s">
        <v>520</v>
      </c>
      <c r="C287" s="627" t="s">
        <v>538</v>
      </c>
      <c r="D287" s="628" t="s">
        <v>539</v>
      </c>
      <c r="E287" s="627" t="s">
        <v>521</v>
      </c>
      <c r="F287" s="628" t="s">
        <v>522</v>
      </c>
      <c r="G287" s="627" t="s">
        <v>553</v>
      </c>
      <c r="H287" s="627">
        <v>158659</v>
      </c>
      <c r="I287" s="627">
        <v>58659</v>
      </c>
      <c r="J287" s="627" t="s">
        <v>974</v>
      </c>
      <c r="K287" s="627" t="s">
        <v>975</v>
      </c>
      <c r="L287" s="629">
        <v>32.4999997905675</v>
      </c>
      <c r="M287" s="629">
        <v>1</v>
      </c>
      <c r="N287" s="630">
        <v>32.4999997905675</v>
      </c>
    </row>
    <row r="288" spans="1:14" ht="14.4" customHeight="1" x14ac:dyDescent="0.3">
      <c r="A288" s="625" t="s">
        <v>518</v>
      </c>
      <c r="B288" s="626" t="s">
        <v>520</v>
      </c>
      <c r="C288" s="627" t="s">
        <v>538</v>
      </c>
      <c r="D288" s="628" t="s">
        <v>539</v>
      </c>
      <c r="E288" s="627" t="s">
        <v>521</v>
      </c>
      <c r="F288" s="628" t="s">
        <v>522</v>
      </c>
      <c r="G288" s="627" t="s">
        <v>553</v>
      </c>
      <c r="H288" s="627">
        <v>159357</v>
      </c>
      <c r="I288" s="627">
        <v>59357</v>
      </c>
      <c r="J288" s="627" t="s">
        <v>658</v>
      </c>
      <c r="K288" s="627" t="s">
        <v>659</v>
      </c>
      <c r="L288" s="629">
        <v>197.47</v>
      </c>
      <c r="M288" s="629">
        <v>3</v>
      </c>
      <c r="N288" s="630">
        <v>592.41</v>
      </c>
    </row>
    <row r="289" spans="1:14" ht="14.4" customHeight="1" x14ac:dyDescent="0.3">
      <c r="A289" s="625" t="s">
        <v>518</v>
      </c>
      <c r="B289" s="626" t="s">
        <v>520</v>
      </c>
      <c r="C289" s="627" t="s">
        <v>538</v>
      </c>
      <c r="D289" s="628" t="s">
        <v>539</v>
      </c>
      <c r="E289" s="627" t="s">
        <v>521</v>
      </c>
      <c r="F289" s="628" t="s">
        <v>522</v>
      </c>
      <c r="G289" s="627" t="s">
        <v>553</v>
      </c>
      <c r="H289" s="627">
        <v>159511</v>
      </c>
      <c r="I289" s="627">
        <v>59511</v>
      </c>
      <c r="J289" s="627" t="s">
        <v>976</v>
      </c>
      <c r="K289" s="627" t="s">
        <v>977</v>
      </c>
      <c r="L289" s="629">
        <v>86.21</v>
      </c>
      <c r="M289" s="629">
        <v>1</v>
      </c>
      <c r="N289" s="630">
        <v>86.21</v>
      </c>
    </row>
    <row r="290" spans="1:14" ht="14.4" customHeight="1" x14ac:dyDescent="0.3">
      <c r="A290" s="625" t="s">
        <v>518</v>
      </c>
      <c r="B290" s="626" t="s">
        <v>520</v>
      </c>
      <c r="C290" s="627" t="s">
        <v>538</v>
      </c>
      <c r="D290" s="628" t="s">
        <v>539</v>
      </c>
      <c r="E290" s="627" t="s">
        <v>521</v>
      </c>
      <c r="F290" s="628" t="s">
        <v>522</v>
      </c>
      <c r="G290" s="627" t="s">
        <v>553</v>
      </c>
      <c r="H290" s="627">
        <v>162914</v>
      </c>
      <c r="I290" s="627">
        <v>62914</v>
      </c>
      <c r="J290" s="627" t="s">
        <v>978</v>
      </c>
      <c r="K290" s="627" t="s">
        <v>979</v>
      </c>
      <c r="L290" s="629">
        <v>115.77</v>
      </c>
      <c r="M290" s="629">
        <v>1</v>
      </c>
      <c r="N290" s="630">
        <v>115.77</v>
      </c>
    </row>
    <row r="291" spans="1:14" ht="14.4" customHeight="1" x14ac:dyDescent="0.3">
      <c r="A291" s="625" t="s">
        <v>518</v>
      </c>
      <c r="B291" s="626" t="s">
        <v>520</v>
      </c>
      <c r="C291" s="627" t="s">
        <v>538</v>
      </c>
      <c r="D291" s="628" t="s">
        <v>539</v>
      </c>
      <c r="E291" s="627" t="s">
        <v>521</v>
      </c>
      <c r="F291" s="628" t="s">
        <v>522</v>
      </c>
      <c r="G291" s="627" t="s">
        <v>553</v>
      </c>
      <c r="H291" s="627">
        <v>166555</v>
      </c>
      <c r="I291" s="627">
        <v>66555</v>
      </c>
      <c r="J291" s="627" t="s">
        <v>980</v>
      </c>
      <c r="K291" s="627" t="s">
        <v>981</v>
      </c>
      <c r="L291" s="629">
        <v>118.67500000000001</v>
      </c>
      <c r="M291" s="629">
        <v>2</v>
      </c>
      <c r="N291" s="630">
        <v>237.35000000000002</v>
      </c>
    </row>
    <row r="292" spans="1:14" ht="14.4" customHeight="1" x14ac:dyDescent="0.3">
      <c r="A292" s="625" t="s">
        <v>518</v>
      </c>
      <c r="B292" s="626" t="s">
        <v>520</v>
      </c>
      <c r="C292" s="627" t="s">
        <v>538</v>
      </c>
      <c r="D292" s="628" t="s">
        <v>539</v>
      </c>
      <c r="E292" s="627" t="s">
        <v>521</v>
      </c>
      <c r="F292" s="628" t="s">
        <v>522</v>
      </c>
      <c r="G292" s="627" t="s">
        <v>553</v>
      </c>
      <c r="H292" s="627">
        <v>167547</v>
      </c>
      <c r="I292" s="627">
        <v>67547</v>
      </c>
      <c r="J292" s="627" t="s">
        <v>664</v>
      </c>
      <c r="K292" s="627" t="s">
        <v>665</v>
      </c>
      <c r="L292" s="629">
        <v>49.7</v>
      </c>
      <c r="M292" s="629">
        <v>7</v>
      </c>
      <c r="N292" s="630">
        <v>347.90000000000003</v>
      </c>
    </row>
    <row r="293" spans="1:14" ht="14.4" customHeight="1" x14ac:dyDescent="0.3">
      <c r="A293" s="625" t="s">
        <v>518</v>
      </c>
      <c r="B293" s="626" t="s">
        <v>520</v>
      </c>
      <c r="C293" s="627" t="s">
        <v>538</v>
      </c>
      <c r="D293" s="628" t="s">
        <v>539</v>
      </c>
      <c r="E293" s="627" t="s">
        <v>521</v>
      </c>
      <c r="F293" s="628" t="s">
        <v>522</v>
      </c>
      <c r="G293" s="627" t="s">
        <v>553</v>
      </c>
      <c r="H293" s="627">
        <v>168579</v>
      </c>
      <c r="I293" s="627">
        <v>68579</v>
      </c>
      <c r="J293" s="627" t="s">
        <v>982</v>
      </c>
      <c r="K293" s="627" t="s">
        <v>547</v>
      </c>
      <c r="L293" s="629">
        <v>62.930001136551098</v>
      </c>
      <c r="M293" s="629">
        <v>1</v>
      </c>
      <c r="N293" s="630">
        <v>62.930001136551098</v>
      </c>
    </row>
    <row r="294" spans="1:14" ht="14.4" customHeight="1" x14ac:dyDescent="0.3">
      <c r="A294" s="625" t="s">
        <v>518</v>
      </c>
      <c r="B294" s="626" t="s">
        <v>520</v>
      </c>
      <c r="C294" s="627" t="s">
        <v>538</v>
      </c>
      <c r="D294" s="628" t="s">
        <v>539</v>
      </c>
      <c r="E294" s="627" t="s">
        <v>521</v>
      </c>
      <c r="F294" s="628" t="s">
        <v>522</v>
      </c>
      <c r="G294" s="627" t="s">
        <v>553</v>
      </c>
      <c r="H294" s="627">
        <v>169189</v>
      </c>
      <c r="I294" s="627">
        <v>69189</v>
      </c>
      <c r="J294" s="627" t="s">
        <v>983</v>
      </c>
      <c r="K294" s="627" t="s">
        <v>785</v>
      </c>
      <c r="L294" s="629">
        <v>68</v>
      </c>
      <c r="M294" s="629">
        <v>1</v>
      </c>
      <c r="N294" s="630">
        <v>68</v>
      </c>
    </row>
    <row r="295" spans="1:14" ht="14.4" customHeight="1" x14ac:dyDescent="0.3">
      <c r="A295" s="625" t="s">
        <v>518</v>
      </c>
      <c r="B295" s="626" t="s">
        <v>520</v>
      </c>
      <c r="C295" s="627" t="s">
        <v>538</v>
      </c>
      <c r="D295" s="628" t="s">
        <v>539</v>
      </c>
      <c r="E295" s="627" t="s">
        <v>521</v>
      </c>
      <c r="F295" s="628" t="s">
        <v>522</v>
      </c>
      <c r="G295" s="627" t="s">
        <v>553</v>
      </c>
      <c r="H295" s="627">
        <v>169654</v>
      </c>
      <c r="I295" s="627">
        <v>169654</v>
      </c>
      <c r="J295" s="627" t="s">
        <v>984</v>
      </c>
      <c r="K295" s="627" t="s">
        <v>728</v>
      </c>
      <c r="L295" s="629">
        <v>114.279999263571</v>
      </c>
      <c r="M295" s="629">
        <v>1</v>
      </c>
      <c r="N295" s="630">
        <v>114.279999263571</v>
      </c>
    </row>
    <row r="296" spans="1:14" ht="14.4" customHeight="1" x14ac:dyDescent="0.3">
      <c r="A296" s="625" t="s">
        <v>518</v>
      </c>
      <c r="B296" s="626" t="s">
        <v>520</v>
      </c>
      <c r="C296" s="627" t="s">
        <v>538</v>
      </c>
      <c r="D296" s="628" t="s">
        <v>539</v>
      </c>
      <c r="E296" s="627" t="s">
        <v>521</v>
      </c>
      <c r="F296" s="628" t="s">
        <v>522</v>
      </c>
      <c r="G296" s="627" t="s">
        <v>553</v>
      </c>
      <c r="H296" s="627">
        <v>175124</v>
      </c>
      <c r="I296" s="627">
        <v>75124</v>
      </c>
      <c r="J296" s="627" t="s">
        <v>985</v>
      </c>
      <c r="K296" s="627" t="s">
        <v>986</v>
      </c>
      <c r="L296" s="629">
        <v>134.84</v>
      </c>
      <c r="M296" s="629">
        <v>1</v>
      </c>
      <c r="N296" s="630">
        <v>134.84</v>
      </c>
    </row>
    <row r="297" spans="1:14" ht="14.4" customHeight="1" x14ac:dyDescent="0.3">
      <c r="A297" s="625" t="s">
        <v>518</v>
      </c>
      <c r="B297" s="626" t="s">
        <v>520</v>
      </c>
      <c r="C297" s="627" t="s">
        <v>538</v>
      </c>
      <c r="D297" s="628" t="s">
        <v>539</v>
      </c>
      <c r="E297" s="627" t="s">
        <v>521</v>
      </c>
      <c r="F297" s="628" t="s">
        <v>522</v>
      </c>
      <c r="G297" s="627" t="s">
        <v>553</v>
      </c>
      <c r="H297" s="627">
        <v>175939</v>
      </c>
      <c r="I297" s="627">
        <v>75939</v>
      </c>
      <c r="J297" s="627" t="s">
        <v>987</v>
      </c>
      <c r="K297" s="627" t="s">
        <v>988</v>
      </c>
      <c r="L297" s="629">
        <v>103.97</v>
      </c>
      <c r="M297" s="629">
        <v>1</v>
      </c>
      <c r="N297" s="630">
        <v>103.97</v>
      </c>
    </row>
    <row r="298" spans="1:14" ht="14.4" customHeight="1" x14ac:dyDescent="0.3">
      <c r="A298" s="625" t="s">
        <v>518</v>
      </c>
      <c r="B298" s="626" t="s">
        <v>520</v>
      </c>
      <c r="C298" s="627" t="s">
        <v>538</v>
      </c>
      <c r="D298" s="628" t="s">
        <v>539</v>
      </c>
      <c r="E298" s="627" t="s">
        <v>521</v>
      </c>
      <c r="F298" s="628" t="s">
        <v>522</v>
      </c>
      <c r="G298" s="627" t="s">
        <v>553</v>
      </c>
      <c r="H298" s="627">
        <v>176205</v>
      </c>
      <c r="I298" s="627">
        <v>76205</v>
      </c>
      <c r="J298" s="627" t="s">
        <v>989</v>
      </c>
      <c r="K298" s="627" t="s">
        <v>580</v>
      </c>
      <c r="L298" s="629">
        <v>110.39166666666667</v>
      </c>
      <c r="M298" s="629">
        <v>7</v>
      </c>
      <c r="N298" s="630">
        <v>772.64</v>
      </c>
    </row>
    <row r="299" spans="1:14" ht="14.4" customHeight="1" x14ac:dyDescent="0.3">
      <c r="A299" s="625" t="s">
        <v>518</v>
      </c>
      <c r="B299" s="626" t="s">
        <v>520</v>
      </c>
      <c r="C299" s="627" t="s">
        <v>538</v>
      </c>
      <c r="D299" s="628" t="s">
        <v>539</v>
      </c>
      <c r="E299" s="627" t="s">
        <v>521</v>
      </c>
      <c r="F299" s="628" t="s">
        <v>522</v>
      </c>
      <c r="G299" s="627" t="s">
        <v>553</v>
      </c>
      <c r="H299" s="627">
        <v>176432</v>
      </c>
      <c r="I299" s="627">
        <v>76432</v>
      </c>
      <c r="J299" s="627" t="s">
        <v>670</v>
      </c>
      <c r="K299" s="627" t="s">
        <v>671</v>
      </c>
      <c r="L299" s="629">
        <v>37.426666666666669</v>
      </c>
      <c r="M299" s="629">
        <v>4</v>
      </c>
      <c r="N299" s="630">
        <v>149.55000000000001</v>
      </c>
    </row>
    <row r="300" spans="1:14" ht="14.4" customHeight="1" x14ac:dyDescent="0.3">
      <c r="A300" s="625" t="s">
        <v>518</v>
      </c>
      <c r="B300" s="626" t="s">
        <v>520</v>
      </c>
      <c r="C300" s="627" t="s">
        <v>538</v>
      </c>
      <c r="D300" s="628" t="s">
        <v>539</v>
      </c>
      <c r="E300" s="627" t="s">
        <v>521</v>
      </c>
      <c r="F300" s="628" t="s">
        <v>522</v>
      </c>
      <c r="G300" s="627" t="s">
        <v>553</v>
      </c>
      <c r="H300" s="627">
        <v>176653</v>
      </c>
      <c r="I300" s="627">
        <v>76653</v>
      </c>
      <c r="J300" s="627" t="s">
        <v>990</v>
      </c>
      <c r="K300" s="627" t="s">
        <v>991</v>
      </c>
      <c r="L300" s="629">
        <v>57.829810942550502</v>
      </c>
      <c r="M300" s="629">
        <v>1</v>
      </c>
      <c r="N300" s="630">
        <v>57.829810942550502</v>
      </c>
    </row>
    <row r="301" spans="1:14" ht="14.4" customHeight="1" x14ac:dyDescent="0.3">
      <c r="A301" s="625" t="s">
        <v>518</v>
      </c>
      <c r="B301" s="626" t="s">
        <v>520</v>
      </c>
      <c r="C301" s="627" t="s">
        <v>538</v>
      </c>
      <c r="D301" s="628" t="s">
        <v>539</v>
      </c>
      <c r="E301" s="627" t="s">
        <v>521</v>
      </c>
      <c r="F301" s="628" t="s">
        <v>522</v>
      </c>
      <c r="G301" s="627" t="s">
        <v>553</v>
      </c>
      <c r="H301" s="627">
        <v>180058</v>
      </c>
      <c r="I301" s="627">
        <v>80058</v>
      </c>
      <c r="J301" s="627" t="s">
        <v>992</v>
      </c>
      <c r="K301" s="627" t="s">
        <v>988</v>
      </c>
      <c r="L301" s="629">
        <v>108.19</v>
      </c>
      <c r="M301" s="629">
        <v>2</v>
      </c>
      <c r="N301" s="630">
        <v>216.38</v>
      </c>
    </row>
    <row r="302" spans="1:14" ht="14.4" customHeight="1" x14ac:dyDescent="0.3">
      <c r="A302" s="625" t="s">
        <v>518</v>
      </c>
      <c r="B302" s="626" t="s">
        <v>520</v>
      </c>
      <c r="C302" s="627" t="s">
        <v>538</v>
      </c>
      <c r="D302" s="628" t="s">
        <v>539</v>
      </c>
      <c r="E302" s="627" t="s">
        <v>521</v>
      </c>
      <c r="F302" s="628" t="s">
        <v>522</v>
      </c>
      <c r="G302" s="627" t="s">
        <v>553</v>
      </c>
      <c r="H302" s="627">
        <v>183272</v>
      </c>
      <c r="I302" s="627">
        <v>83272</v>
      </c>
      <c r="J302" s="627" t="s">
        <v>993</v>
      </c>
      <c r="K302" s="627" t="s">
        <v>994</v>
      </c>
      <c r="L302" s="629">
        <v>184.25</v>
      </c>
      <c r="M302" s="629">
        <v>1</v>
      </c>
      <c r="N302" s="630">
        <v>184.25</v>
      </c>
    </row>
    <row r="303" spans="1:14" ht="14.4" customHeight="1" x14ac:dyDescent="0.3">
      <c r="A303" s="625" t="s">
        <v>518</v>
      </c>
      <c r="B303" s="626" t="s">
        <v>520</v>
      </c>
      <c r="C303" s="627" t="s">
        <v>538</v>
      </c>
      <c r="D303" s="628" t="s">
        <v>539</v>
      </c>
      <c r="E303" s="627" t="s">
        <v>521</v>
      </c>
      <c r="F303" s="628" t="s">
        <v>522</v>
      </c>
      <c r="G303" s="627" t="s">
        <v>553</v>
      </c>
      <c r="H303" s="627">
        <v>184090</v>
      </c>
      <c r="I303" s="627">
        <v>84090</v>
      </c>
      <c r="J303" s="627" t="s">
        <v>676</v>
      </c>
      <c r="K303" s="627" t="s">
        <v>677</v>
      </c>
      <c r="L303" s="629">
        <v>63.15</v>
      </c>
      <c r="M303" s="629">
        <v>3</v>
      </c>
      <c r="N303" s="630">
        <v>189.45</v>
      </c>
    </row>
    <row r="304" spans="1:14" ht="14.4" customHeight="1" x14ac:dyDescent="0.3">
      <c r="A304" s="625" t="s">
        <v>518</v>
      </c>
      <c r="B304" s="626" t="s">
        <v>520</v>
      </c>
      <c r="C304" s="627" t="s">
        <v>538</v>
      </c>
      <c r="D304" s="628" t="s">
        <v>539</v>
      </c>
      <c r="E304" s="627" t="s">
        <v>521</v>
      </c>
      <c r="F304" s="628" t="s">
        <v>522</v>
      </c>
      <c r="G304" s="627" t="s">
        <v>553</v>
      </c>
      <c r="H304" s="627">
        <v>184292</v>
      </c>
      <c r="I304" s="627">
        <v>184292</v>
      </c>
      <c r="J304" s="627" t="s">
        <v>995</v>
      </c>
      <c r="K304" s="627" t="s">
        <v>996</v>
      </c>
      <c r="L304" s="629">
        <v>165.52895092585399</v>
      </c>
      <c r="M304" s="629">
        <v>1</v>
      </c>
      <c r="N304" s="630">
        <v>165.52895092585399</v>
      </c>
    </row>
    <row r="305" spans="1:14" ht="14.4" customHeight="1" x14ac:dyDescent="0.3">
      <c r="A305" s="625" t="s">
        <v>518</v>
      </c>
      <c r="B305" s="626" t="s">
        <v>520</v>
      </c>
      <c r="C305" s="627" t="s">
        <v>538</v>
      </c>
      <c r="D305" s="628" t="s">
        <v>539</v>
      </c>
      <c r="E305" s="627" t="s">
        <v>521</v>
      </c>
      <c r="F305" s="628" t="s">
        <v>522</v>
      </c>
      <c r="G305" s="627" t="s">
        <v>553</v>
      </c>
      <c r="H305" s="627">
        <v>184360</v>
      </c>
      <c r="I305" s="627">
        <v>84360</v>
      </c>
      <c r="J305" s="627" t="s">
        <v>678</v>
      </c>
      <c r="K305" s="627" t="s">
        <v>679</v>
      </c>
      <c r="L305" s="629">
        <v>144.449400923431</v>
      </c>
      <c r="M305" s="629">
        <v>1</v>
      </c>
      <c r="N305" s="630">
        <v>144.449400923431</v>
      </c>
    </row>
    <row r="306" spans="1:14" ht="14.4" customHeight="1" x14ac:dyDescent="0.3">
      <c r="A306" s="625" t="s">
        <v>518</v>
      </c>
      <c r="B306" s="626" t="s">
        <v>520</v>
      </c>
      <c r="C306" s="627" t="s">
        <v>538</v>
      </c>
      <c r="D306" s="628" t="s">
        <v>539</v>
      </c>
      <c r="E306" s="627" t="s">
        <v>521</v>
      </c>
      <c r="F306" s="628" t="s">
        <v>522</v>
      </c>
      <c r="G306" s="627" t="s">
        <v>553</v>
      </c>
      <c r="H306" s="627">
        <v>185656</v>
      </c>
      <c r="I306" s="627">
        <v>85656</v>
      </c>
      <c r="J306" s="627" t="s">
        <v>997</v>
      </c>
      <c r="K306" s="627" t="s">
        <v>998</v>
      </c>
      <c r="L306" s="629">
        <v>73.740094152577399</v>
      </c>
      <c r="M306" s="629">
        <v>1</v>
      </c>
      <c r="N306" s="630">
        <v>73.740094152577399</v>
      </c>
    </row>
    <row r="307" spans="1:14" ht="14.4" customHeight="1" x14ac:dyDescent="0.3">
      <c r="A307" s="625" t="s">
        <v>518</v>
      </c>
      <c r="B307" s="626" t="s">
        <v>520</v>
      </c>
      <c r="C307" s="627" t="s">
        <v>538</v>
      </c>
      <c r="D307" s="628" t="s">
        <v>539</v>
      </c>
      <c r="E307" s="627" t="s">
        <v>521</v>
      </c>
      <c r="F307" s="628" t="s">
        <v>522</v>
      </c>
      <c r="G307" s="627" t="s">
        <v>553</v>
      </c>
      <c r="H307" s="627">
        <v>187000</v>
      </c>
      <c r="I307" s="627">
        <v>87000</v>
      </c>
      <c r="J307" s="627" t="s">
        <v>999</v>
      </c>
      <c r="K307" s="627" t="s">
        <v>1000</v>
      </c>
      <c r="L307" s="629">
        <v>36.64</v>
      </c>
      <c r="M307" s="629">
        <v>10</v>
      </c>
      <c r="N307" s="630">
        <v>366.4</v>
      </c>
    </row>
    <row r="308" spans="1:14" ht="14.4" customHeight="1" x14ac:dyDescent="0.3">
      <c r="A308" s="625" t="s">
        <v>518</v>
      </c>
      <c r="B308" s="626" t="s">
        <v>520</v>
      </c>
      <c r="C308" s="627" t="s">
        <v>538</v>
      </c>
      <c r="D308" s="628" t="s">
        <v>539</v>
      </c>
      <c r="E308" s="627" t="s">
        <v>521</v>
      </c>
      <c r="F308" s="628" t="s">
        <v>522</v>
      </c>
      <c r="G308" s="627" t="s">
        <v>553</v>
      </c>
      <c r="H308" s="627">
        <v>187076</v>
      </c>
      <c r="I308" s="627">
        <v>87076</v>
      </c>
      <c r="J308" s="627" t="s">
        <v>1001</v>
      </c>
      <c r="K308" s="627" t="s">
        <v>1002</v>
      </c>
      <c r="L308" s="629">
        <v>116.240307037374</v>
      </c>
      <c r="M308" s="629">
        <v>1</v>
      </c>
      <c r="N308" s="630">
        <v>116.240307037374</v>
      </c>
    </row>
    <row r="309" spans="1:14" ht="14.4" customHeight="1" x14ac:dyDescent="0.3">
      <c r="A309" s="625" t="s">
        <v>518</v>
      </c>
      <c r="B309" s="626" t="s">
        <v>520</v>
      </c>
      <c r="C309" s="627" t="s">
        <v>538</v>
      </c>
      <c r="D309" s="628" t="s">
        <v>539</v>
      </c>
      <c r="E309" s="627" t="s">
        <v>521</v>
      </c>
      <c r="F309" s="628" t="s">
        <v>522</v>
      </c>
      <c r="G309" s="627" t="s">
        <v>553</v>
      </c>
      <c r="H309" s="627">
        <v>187906</v>
      </c>
      <c r="I309" s="627">
        <v>87906</v>
      </c>
      <c r="J309" s="627" t="s">
        <v>680</v>
      </c>
      <c r="K309" s="627" t="s">
        <v>681</v>
      </c>
      <c r="L309" s="629">
        <v>47.378054357844078</v>
      </c>
      <c r="M309" s="629">
        <v>8</v>
      </c>
      <c r="N309" s="630">
        <v>378.61027178922041</v>
      </c>
    </row>
    <row r="310" spans="1:14" ht="14.4" customHeight="1" x14ac:dyDescent="0.3">
      <c r="A310" s="625" t="s">
        <v>518</v>
      </c>
      <c r="B310" s="626" t="s">
        <v>520</v>
      </c>
      <c r="C310" s="627" t="s">
        <v>538</v>
      </c>
      <c r="D310" s="628" t="s">
        <v>539</v>
      </c>
      <c r="E310" s="627" t="s">
        <v>521</v>
      </c>
      <c r="F310" s="628" t="s">
        <v>522</v>
      </c>
      <c r="G310" s="627" t="s">
        <v>553</v>
      </c>
      <c r="H310" s="627">
        <v>188217</v>
      </c>
      <c r="I310" s="627">
        <v>88217</v>
      </c>
      <c r="J310" s="627" t="s">
        <v>682</v>
      </c>
      <c r="K310" s="627" t="s">
        <v>683</v>
      </c>
      <c r="L310" s="629">
        <v>118.99</v>
      </c>
      <c r="M310" s="629">
        <v>1</v>
      </c>
      <c r="N310" s="630">
        <v>118.99</v>
      </c>
    </row>
    <row r="311" spans="1:14" ht="14.4" customHeight="1" x14ac:dyDescent="0.3">
      <c r="A311" s="625" t="s">
        <v>518</v>
      </c>
      <c r="B311" s="626" t="s">
        <v>520</v>
      </c>
      <c r="C311" s="627" t="s">
        <v>538</v>
      </c>
      <c r="D311" s="628" t="s">
        <v>539</v>
      </c>
      <c r="E311" s="627" t="s">
        <v>521</v>
      </c>
      <c r="F311" s="628" t="s">
        <v>522</v>
      </c>
      <c r="G311" s="627" t="s">
        <v>553</v>
      </c>
      <c r="H311" s="627">
        <v>188219</v>
      </c>
      <c r="I311" s="627">
        <v>88219</v>
      </c>
      <c r="J311" s="627" t="s">
        <v>682</v>
      </c>
      <c r="K311" s="627" t="s">
        <v>1003</v>
      </c>
      <c r="L311" s="629">
        <v>136.67481611644689</v>
      </c>
      <c r="M311" s="629">
        <v>13</v>
      </c>
      <c r="N311" s="630">
        <v>1777.6079950382759</v>
      </c>
    </row>
    <row r="312" spans="1:14" ht="14.4" customHeight="1" x14ac:dyDescent="0.3">
      <c r="A312" s="625" t="s">
        <v>518</v>
      </c>
      <c r="B312" s="626" t="s">
        <v>520</v>
      </c>
      <c r="C312" s="627" t="s">
        <v>538</v>
      </c>
      <c r="D312" s="628" t="s">
        <v>539</v>
      </c>
      <c r="E312" s="627" t="s">
        <v>521</v>
      </c>
      <c r="F312" s="628" t="s">
        <v>522</v>
      </c>
      <c r="G312" s="627" t="s">
        <v>553</v>
      </c>
      <c r="H312" s="627">
        <v>188630</v>
      </c>
      <c r="I312" s="627">
        <v>88630</v>
      </c>
      <c r="J312" s="627" t="s">
        <v>1004</v>
      </c>
      <c r="K312" s="627" t="s">
        <v>1005</v>
      </c>
      <c r="L312" s="629">
        <v>71.2</v>
      </c>
      <c r="M312" s="629">
        <v>1</v>
      </c>
      <c r="N312" s="630">
        <v>71.2</v>
      </c>
    </row>
    <row r="313" spans="1:14" ht="14.4" customHeight="1" x14ac:dyDescent="0.3">
      <c r="A313" s="625" t="s">
        <v>518</v>
      </c>
      <c r="B313" s="626" t="s">
        <v>520</v>
      </c>
      <c r="C313" s="627" t="s">
        <v>538</v>
      </c>
      <c r="D313" s="628" t="s">
        <v>539</v>
      </c>
      <c r="E313" s="627" t="s">
        <v>521</v>
      </c>
      <c r="F313" s="628" t="s">
        <v>522</v>
      </c>
      <c r="G313" s="627" t="s">
        <v>553</v>
      </c>
      <c r="H313" s="627">
        <v>188860</v>
      </c>
      <c r="I313" s="627">
        <v>88860</v>
      </c>
      <c r="J313" s="627" t="s">
        <v>684</v>
      </c>
      <c r="K313" s="627" t="s">
        <v>685</v>
      </c>
      <c r="L313" s="629">
        <v>600.70599071664253</v>
      </c>
      <c r="M313" s="629">
        <v>7</v>
      </c>
      <c r="N313" s="630">
        <v>4204.9419350164981</v>
      </c>
    </row>
    <row r="314" spans="1:14" ht="14.4" customHeight="1" x14ac:dyDescent="0.3">
      <c r="A314" s="625" t="s">
        <v>518</v>
      </c>
      <c r="B314" s="626" t="s">
        <v>520</v>
      </c>
      <c r="C314" s="627" t="s">
        <v>538</v>
      </c>
      <c r="D314" s="628" t="s">
        <v>539</v>
      </c>
      <c r="E314" s="627" t="s">
        <v>521</v>
      </c>
      <c r="F314" s="628" t="s">
        <v>522</v>
      </c>
      <c r="G314" s="627" t="s">
        <v>553</v>
      </c>
      <c r="H314" s="627">
        <v>188900</v>
      </c>
      <c r="I314" s="627">
        <v>88900</v>
      </c>
      <c r="J314" s="627" t="s">
        <v>686</v>
      </c>
      <c r="K314" s="627" t="s">
        <v>640</v>
      </c>
      <c r="L314" s="629">
        <v>63.81</v>
      </c>
      <c r="M314" s="629">
        <v>1</v>
      </c>
      <c r="N314" s="630">
        <v>63.81</v>
      </c>
    </row>
    <row r="315" spans="1:14" ht="14.4" customHeight="1" x14ac:dyDescent="0.3">
      <c r="A315" s="625" t="s">
        <v>518</v>
      </c>
      <c r="B315" s="626" t="s">
        <v>520</v>
      </c>
      <c r="C315" s="627" t="s">
        <v>538</v>
      </c>
      <c r="D315" s="628" t="s">
        <v>539</v>
      </c>
      <c r="E315" s="627" t="s">
        <v>521</v>
      </c>
      <c r="F315" s="628" t="s">
        <v>522</v>
      </c>
      <c r="G315" s="627" t="s">
        <v>553</v>
      </c>
      <c r="H315" s="627">
        <v>189212</v>
      </c>
      <c r="I315" s="627">
        <v>89212</v>
      </c>
      <c r="J315" s="627" t="s">
        <v>1006</v>
      </c>
      <c r="K315" s="627" t="s">
        <v>1007</v>
      </c>
      <c r="L315" s="629">
        <v>60.232847826301409</v>
      </c>
      <c r="M315" s="629">
        <v>39</v>
      </c>
      <c r="N315" s="630">
        <v>2302.269844249488</v>
      </c>
    </row>
    <row r="316" spans="1:14" ht="14.4" customHeight="1" x14ac:dyDescent="0.3">
      <c r="A316" s="625" t="s">
        <v>518</v>
      </c>
      <c r="B316" s="626" t="s">
        <v>520</v>
      </c>
      <c r="C316" s="627" t="s">
        <v>538</v>
      </c>
      <c r="D316" s="628" t="s">
        <v>539</v>
      </c>
      <c r="E316" s="627" t="s">
        <v>521</v>
      </c>
      <c r="F316" s="628" t="s">
        <v>522</v>
      </c>
      <c r="G316" s="627" t="s">
        <v>553</v>
      </c>
      <c r="H316" s="627">
        <v>189244</v>
      </c>
      <c r="I316" s="627">
        <v>89244</v>
      </c>
      <c r="J316" s="627" t="s">
        <v>1008</v>
      </c>
      <c r="K316" s="627" t="s">
        <v>1009</v>
      </c>
      <c r="L316" s="629">
        <v>21.8987570165481</v>
      </c>
      <c r="M316" s="629">
        <v>20</v>
      </c>
      <c r="N316" s="630">
        <v>437.97514033096201</v>
      </c>
    </row>
    <row r="317" spans="1:14" ht="14.4" customHeight="1" x14ac:dyDescent="0.3">
      <c r="A317" s="625" t="s">
        <v>518</v>
      </c>
      <c r="B317" s="626" t="s">
        <v>520</v>
      </c>
      <c r="C317" s="627" t="s">
        <v>538</v>
      </c>
      <c r="D317" s="628" t="s">
        <v>539</v>
      </c>
      <c r="E317" s="627" t="s">
        <v>521</v>
      </c>
      <c r="F317" s="628" t="s">
        <v>522</v>
      </c>
      <c r="G317" s="627" t="s">
        <v>553</v>
      </c>
      <c r="H317" s="627">
        <v>189869</v>
      </c>
      <c r="I317" s="627">
        <v>89869</v>
      </c>
      <c r="J317" s="627" t="s">
        <v>1010</v>
      </c>
      <c r="K317" s="627" t="s">
        <v>1011</v>
      </c>
      <c r="L317" s="629">
        <v>215.600646533786</v>
      </c>
      <c r="M317" s="629">
        <v>2</v>
      </c>
      <c r="N317" s="630">
        <v>431.20129306757201</v>
      </c>
    </row>
    <row r="318" spans="1:14" ht="14.4" customHeight="1" x14ac:dyDescent="0.3">
      <c r="A318" s="625" t="s">
        <v>518</v>
      </c>
      <c r="B318" s="626" t="s">
        <v>520</v>
      </c>
      <c r="C318" s="627" t="s">
        <v>538</v>
      </c>
      <c r="D318" s="628" t="s">
        <v>539</v>
      </c>
      <c r="E318" s="627" t="s">
        <v>521</v>
      </c>
      <c r="F318" s="628" t="s">
        <v>522</v>
      </c>
      <c r="G318" s="627" t="s">
        <v>553</v>
      </c>
      <c r="H318" s="627">
        <v>190991</v>
      </c>
      <c r="I318" s="627">
        <v>90991</v>
      </c>
      <c r="J318" s="627" t="s">
        <v>1012</v>
      </c>
      <c r="K318" s="627" t="s">
        <v>1013</v>
      </c>
      <c r="L318" s="629">
        <v>47.83</v>
      </c>
      <c r="M318" s="629">
        <v>1</v>
      </c>
      <c r="N318" s="630">
        <v>47.83</v>
      </c>
    </row>
    <row r="319" spans="1:14" ht="14.4" customHeight="1" x14ac:dyDescent="0.3">
      <c r="A319" s="625" t="s">
        <v>518</v>
      </c>
      <c r="B319" s="626" t="s">
        <v>520</v>
      </c>
      <c r="C319" s="627" t="s">
        <v>538</v>
      </c>
      <c r="D319" s="628" t="s">
        <v>539</v>
      </c>
      <c r="E319" s="627" t="s">
        <v>521</v>
      </c>
      <c r="F319" s="628" t="s">
        <v>522</v>
      </c>
      <c r="G319" s="627" t="s">
        <v>553</v>
      </c>
      <c r="H319" s="627">
        <v>191836</v>
      </c>
      <c r="I319" s="627">
        <v>91836</v>
      </c>
      <c r="J319" s="627" t="s">
        <v>689</v>
      </c>
      <c r="K319" s="627" t="s">
        <v>690</v>
      </c>
      <c r="L319" s="629">
        <v>47.025026656455729</v>
      </c>
      <c r="M319" s="629">
        <v>10</v>
      </c>
      <c r="N319" s="630">
        <v>470.28023975011826</v>
      </c>
    </row>
    <row r="320" spans="1:14" ht="14.4" customHeight="1" x14ac:dyDescent="0.3">
      <c r="A320" s="625" t="s">
        <v>518</v>
      </c>
      <c r="B320" s="626" t="s">
        <v>520</v>
      </c>
      <c r="C320" s="627" t="s">
        <v>538</v>
      </c>
      <c r="D320" s="628" t="s">
        <v>539</v>
      </c>
      <c r="E320" s="627" t="s">
        <v>521</v>
      </c>
      <c r="F320" s="628" t="s">
        <v>522</v>
      </c>
      <c r="G320" s="627" t="s">
        <v>553</v>
      </c>
      <c r="H320" s="627">
        <v>192204</v>
      </c>
      <c r="I320" s="627">
        <v>192204</v>
      </c>
      <c r="J320" s="627" t="s">
        <v>691</v>
      </c>
      <c r="K320" s="627" t="s">
        <v>692</v>
      </c>
      <c r="L320" s="629">
        <v>78.069999999999993</v>
      </c>
      <c r="M320" s="629">
        <v>1</v>
      </c>
      <c r="N320" s="630">
        <v>78.069999999999993</v>
      </c>
    </row>
    <row r="321" spans="1:14" ht="14.4" customHeight="1" x14ac:dyDescent="0.3">
      <c r="A321" s="625" t="s">
        <v>518</v>
      </c>
      <c r="B321" s="626" t="s">
        <v>520</v>
      </c>
      <c r="C321" s="627" t="s">
        <v>538</v>
      </c>
      <c r="D321" s="628" t="s">
        <v>539</v>
      </c>
      <c r="E321" s="627" t="s">
        <v>521</v>
      </c>
      <c r="F321" s="628" t="s">
        <v>522</v>
      </c>
      <c r="G321" s="627" t="s">
        <v>553</v>
      </c>
      <c r="H321" s="627">
        <v>192489</v>
      </c>
      <c r="I321" s="627">
        <v>92489</v>
      </c>
      <c r="J321" s="627" t="s">
        <v>609</v>
      </c>
      <c r="K321" s="627" t="s">
        <v>693</v>
      </c>
      <c r="L321" s="629">
        <v>723.75376711814567</v>
      </c>
      <c r="M321" s="629">
        <v>10</v>
      </c>
      <c r="N321" s="630">
        <v>7237.537671181457</v>
      </c>
    </row>
    <row r="322" spans="1:14" ht="14.4" customHeight="1" x14ac:dyDescent="0.3">
      <c r="A322" s="625" t="s">
        <v>518</v>
      </c>
      <c r="B322" s="626" t="s">
        <v>520</v>
      </c>
      <c r="C322" s="627" t="s">
        <v>538</v>
      </c>
      <c r="D322" s="628" t="s">
        <v>539</v>
      </c>
      <c r="E322" s="627" t="s">
        <v>521</v>
      </c>
      <c r="F322" s="628" t="s">
        <v>522</v>
      </c>
      <c r="G322" s="627" t="s">
        <v>553</v>
      </c>
      <c r="H322" s="627">
        <v>193104</v>
      </c>
      <c r="I322" s="627">
        <v>93104</v>
      </c>
      <c r="J322" s="627" t="s">
        <v>694</v>
      </c>
      <c r="K322" s="627" t="s">
        <v>695</v>
      </c>
      <c r="L322" s="629">
        <v>41.62</v>
      </c>
      <c r="M322" s="629">
        <v>4</v>
      </c>
      <c r="N322" s="630">
        <v>166.48</v>
      </c>
    </row>
    <row r="323" spans="1:14" ht="14.4" customHeight="1" x14ac:dyDescent="0.3">
      <c r="A323" s="625" t="s">
        <v>518</v>
      </c>
      <c r="B323" s="626" t="s">
        <v>520</v>
      </c>
      <c r="C323" s="627" t="s">
        <v>538</v>
      </c>
      <c r="D323" s="628" t="s">
        <v>539</v>
      </c>
      <c r="E323" s="627" t="s">
        <v>521</v>
      </c>
      <c r="F323" s="628" t="s">
        <v>522</v>
      </c>
      <c r="G323" s="627" t="s">
        <v>553</v>
      </c>
      <c r="H323" s="627">
        <v>193105</v>
      </c>
      <c r="I323" s="627">
        <v>93105</v>
      </c>
      <c r="J323" s="627" t="s">
        <v>694</v>
      </c>
      <c r="K323" s="627" t="s">
        <v>1014</v>
      </c>
      <c r="L323" s="629">
        <v>292.8744243127245</v>
      </c>
      <c r="M323" s="629">
        <v>2</v>
      </c>
      <c r="N323" s="630">
        <v>585.748848625449</v>
      </c>
    </row>
    <row r="324" spans="1:14" ht="14.4" customHeight="1" x14ac:dyDescent="0.3">
      <c r="A324" s="625" t="s">
        <v>518</v>
      </c>
      <c r="B324" s="626" t="s">
        <v>520</v>
      </c>
      <c r="C324" s="627" t="s">
        <v>538</v>
      </c>
      <c r="D324" s="628" t="s">
        <v>539</v>
      </c>
      <c r="E324" s="627" t="s">
        <v>521</v>
      </c>
      <c r="F324" s="628" t="s">
        <v>522</v>
      </c>
      <c r="G324" s="627" t="s">
        <v>553</v>
      </c>
      <c r="H324" s="627">
        <v>194174</v>
      </c>
      <c r="I324" s="627">
        <v>94174</v>
      </c>
      <c r="J324" s="627" t="s">
        <v>1015</v>
      </c>
      <c r="K324" s="627" t="s">
        <v>1016</v>
      </c>
      <c r="L324" s="629">
        <v>105.26</v>
      </c>
      <c r="M324" s="629">
        <v>1</v>
      </c>
      <c r="N324" s="630">
        <v>105.26</v>
      </c>
    </row>
    <row r="325" spans="1:14" ht="14.4" customHeight="1" x14ac:dyDescent="0.3">
      <c r="A325" s="625" t="s">
        <v>518</v>
      </c>
      <c r="B325" s="626" t="s">
        <v>520</v>
      </c>
      <c r="C325" s="627" t="s">
        <v>538</v>
      </c>
      <c r="D325" s="628" t="s">
        <v>539</v>
      </c>
      <c r="E325" s="627" t="s">
        <v>521</v>
      </c>
      <c r="F325" s="628" t="s">
        <v>522</v>
      </c>
      <c r="G325" s="627" t="s">
        <v>553</v>
      </c>
      <c r="H325" s="627">
        <v>194234</v>
      </c>
      <c r="I325" s="627">
        <v>94234</v>
      </c>
      <c r="J325" s="627" t="s">
        <v>1017</v>
      </c>
      <c r="K325" s="627" t="s">
        <v>1018</v>
      </c>
      <c r="L325" s="629">
        <v>54.814999999999998</v>
      </c>
      <c r="M325" s="629">
        <v>2</v>
      </c>
      <c r="N325" s="630">
        <v>109.63</v>
      </c>
    </row>
    <row r="326" spans="1:14" ht="14.4" customHeight="1" x14ac:dyDescent="0.3">
      <c r="A326" s="625" t="s">
        <v>518</v>
      </c>
      <c r="B326" s="626" t="s">
        <v>520</v>
      </c>
      <c r="C326" s="627" t="s">
        <v>538</v>
      </c>
      <c r="D326" s="628" t="s">
        <v>539</v>
      </c>
      <c r="E326" s="627" t="s">
        <v>521</v>
      </c>
      <c r="F326" s="628" t="s">
        <v>522</v>
      </c>
      <c r="G326" s="627" t="s">
        <v>553</v>
      </c>
      <c r="H326" s="627">
        <v>194292</v>
      </c>
      <c r="I326" s="627">
        <v>94292</v>
      </c>
      <c r="J326" s="627" t="s">
        <v>696</v>
      </c>
      <c r="K326" s="627" t="s">
        <v>1019</v>
      </c>
      <c r="L326" s="629">
        <v>92.18</v>
      </c>
      <c r="M326" s="629">
        <v>4</v>
      </c>
      <c r="N326" s="630">
        <v>368.72</v>
      </c>
    </row>
    <row r="327" spans="1:14" ht="14.4" customHeight="1" x14ac:dyDescent="0.3">
      <c r="A327" s="625" t="s">
        <v>518</v>
      </c>
      <c r="B327" s="626" t="s">
        <v>520</v>
      </c>
      <c r="C327" s="627" t="s">
        <v>538</v>
      </c>
      <c r="D327" s="628" t="s">
        <v>539</v>
      </c>
      <c r="E327" s="627" t="s">
        <v>521</v>
      </c>
      <c r="F327" s="628" t="s">
        <v>522</v>
      </c>
      <c r="G327" s="627" t="s">
        <v>553</v>
      </c>
      <c r="H327" s="627">
        <v>194916</v>
      </c>
      <c r="I327" s="627">
        <v>94916</v>
      </c>
      <c r="J327" s="627" t="s">
        <v>1020</v>
      </c>
      <c r="K327" s="627" t="s">
        <v>1021</v>
      </c>
      <c r="L327" s="629">
        <v>90.949827894072996</v>
      </c>
      <c r="M327" s="629">
        <v>3</v>
      </c>
      <c r="N327" s="630">
        <v>272.84948368221899</v>
      </c>
    </row>
    <row r="328" spans="1:14" ht="14.4" customHeight="1" x14ac:dyDescent="0.3">
      <c r="A328" s="625" t="s">
        <v>518</v>
      </c>
      <c r="B328" s="626" t="s">
        <v>520</v>
      </c>
      <c r="C328" s="627" t="s">
        <v>538</v>
      </c>
      <c r="D328" s="628" t="s">
        <v>539</v>
      </c>
      <c r="E328" s="627" t="s">
        <v>521</v>
      </c>
      <c r="F328" s="628" t="s">
        <v>522</v>
      </c>
      <c r="G328" s="627" t="s">
        <v>553</v>
      </c>
      <c r="H328" s="627">
        <v>194918</v>
      </c>
      <c r="I328" s="627">
        <v>94918</v>
      </c>
      <c r="J328" s="627" t="s">
        <v>1020</v>
      </c>
      <c r="K328" s="627" t="s">
        <v>1022</v>
      </c>
      <c r="L328" s="629">
        <v>42.49</v>
      </c>
      <c r="M328" s="629">
        <v>1</v>
      </c>
      <c r="N328" s="630">
        <v>42.49</v>
      </c>
    </row>
    <row r="329" spans="1:14" ht="14.4" customHeight="1" x14ac:dyDescent="0.3">
      <c r="A329" s="625" t="s">
        <v>518</v>
      </c>
      <c r="B329" s="626" t="s">
        <v>520</v>
      </c>
      <c r="C329" s="627" t="s">
        <v>538</v>
      </c>
      <c r="D329" s="628" t="s">
        <v>539</v>
      </c>
      <c r="E329" s="627" t="s">
        <v>521</v>
      </c>
      <c r="F329" s="628" t="s">
        <v>522</v>
      </c>
      <c r="G329" s="627" t="s">
        <v>553</v>
      </c>
      <c r="H329" s="627">
        <v>196303</v>
      </c>
      <c r="I329" s="627">
        <v>96303</v>
      </c>
      <c r="J329" s="627" t="s">
        <v>1023</v>
      </c>
      <c r="K329" s="627" t="s">
        <v>1024</v>
      </c>
      <c r="L329" s="629">
        <v>38.030003317406297</v>
      </c>
      <c r="M329" s="629">
        <v>1</v>
      </c>
      <c r="N329" s="630">
        <v>38.030003317406297</v>
      </c>
    </row>
    <row r="330" spans="1:14" ht="14.4" customHeight="1" x14ac:dyDescent="0.3">
      <c r="A330" s="625" t="s">
        <v>518</v>
      </c>
      <c r="B330" s="626" t="s">
        <v>520</v>
      </c>
      <c r="C330" s="627" t="s">
        <v>538</v>
      </c>
      <c r="D330" s="628" t="s">
        <v>539</v>
      </c>
      <c r="E330" s="627" t="s">
        <v>521</v>
      </c>
      <c r="F330" s="628" t="s">
        <v>522</v>
      </c>
      <c r="G330" s="627" t="s">
        <v>553</v>
      </c>
      <c r="H330" s="627">
        <v>196884</v>
      </c>
      <c r="I330" s="627">
        <v>96884</v>
      </c>
      <c r="J330" s="627" t="s">
        <v>1025</v>
      </c>
      <c r="K330" s="627" t="s">
        <v>1026</v>
      </c>
      <c r="L330" s="629">
        <v>152.49</v>
      </c>
      <c r="M330" s="629">
        <v>1</v>
      </c>
      <c r="N330" s="630">
        <v>152.49</v>
      </c>
    </row>
    <row r="331" spans="1:14" ht="14.4" customHeight="1" x14ac:dyDescent="0.3">
      <c r="A331" s="625" t="s">
        <v>518</v>
      </c>
      <c r="B331" s="626" t="s">
        <v>520</v>
      </c>
      <c r="C331" s="627" t="s">
        <v>538</v>
      </c>
      <c r="D331" s="628" t="s">
        <v>539</v>
      </c>
      <c r="E331" s="627" t="s">
        <v>521</v>
      </c>
      <c r="F331" s="628" t="s">
        <v>522</v>
      </c>
      <c r="G331" s="627" t="s">
        <v>553</v>
      </c>
      <c r="H331" s="627">
        <v>197402</v>
      </c>
      <c r="I331" s="627">
        <v>97402</v>
      </c>
      <c r="J331" s="627" t="s">
        <v>700</v>
      </c>
      <c r="K331" s="627" t="s">
        <v>701</v>
      </c>
      <c r="L331" s="629">
        <v>116.84497691488889</v>
      </c>
      <c r="M331" s="629">
        <v>8</v>
      </c>
      <c r="N331" s="630">
        <v>934.75981531911111</v>
      </c>
    </row>
    <row r="332" spans="1:14" ht="14.4" customHeight="1" x14ac:dyDescent="0.3">
      <c r="A332" s="625" t="s">
        <v>518</v>
      </c>
      <c r="B332" s="626" t="s">
        <v>520</v>
      </c>
      <c r="C332" s="627" t="s">
        <v>538</v>
      </c>
      <c r="D332" s="628" t="s">
        <v>539</v>
      </c>
      <c r="E332" s="627" t="s">
        <v>521</v>
      </c>
      <c r="F332" s="628" t="s">
        <v>522</v>
      </c>
      <c r="G332" s="627" t="s">
        <v>553</v>
      </c>
      <c r="H332" s="627">
        <v>197522</v>
      </c>
      <c r="I332" s="627">
        <v>97522</v>
      </c>
      <c r="J332" s="627" t="s">
        <v>915</v>
      </c>
      <c r="K332" s="627" t="s">
        <v>1027</v>
      </c>
      <c r="L332" s="629">
        <v>166.66</v>
      </c>
      <c r="M332" s="629">
        <v>1</v>
      </c>
      <c r="N332" s="630">
        <v>166.66</v>
      </c>
    </row>
    <row r="333" spans="1:14" ht="14.4" customHeight="1" x14ac:dyDescent="0.3">
      <c r="A333" s="625" t="s">
        <v>518</v>
      </c>
      <c r="B333" s="626" t="s">
        <v>520</v>
      </c>
      <c r="C333" s="627" t="s">
        <v>538</v>
      </c>
      <c r="D333" s="628" t="s">
        <v>539</v>
      </c>
      <c r="E333" s="627" t="s">
        <v>521</v>
      </c>
      <c r="F333" s="628" t="s">
        <v>522</v>
      </c>
      <c r="G333" s="627" t="s">
        <v>553</v>
      </c>
      <c r="H333" s="627">
        <v>197698</v>
      </c>
      <c r="I333" s="627">
        <v>97698</v>
      </c>
      <c r="J333" s="627" t="s">
        <v>702</v>
      </c>
      <c r="K333" s="627" t="s">
        <v>703</v>
      </c>
      <c r="L333" s="629">
        <v>27.22</v>
      </c>
      <c r="M333" s="629">
        <v>1</v>
      </c>
      <c r="N333" s="630">
        <v>27.22</v>
      </c>
    </row>
    <row r="334" spans="1:14" ht="14.4" customHeight="1" x14ac:dyDescent="0.3">
      <c r="A334" s="625" t="s">
        <v>518</v>
      </c>
      <c r="B334" s="626" t="s">
        <v>520</v>
      </c>
      <c r="C334" s="627" t="s">
        <v>538</v>
      </c>
      <c r="D334" s="628" t="s">
        <v>539</v>
      </c>
      <c r="E334" s="627" t="s">
        <v>521</v>
      </c>
      <c r="F334" s="628" t="s">
        <v>522</v>
      </c>
      <c r="G334" s="627" t="s">
        <v>553</v>
      </c>
      <c r="H334" s="627">
        <v>198032</v>
      </c>
      <c r="I334" s="627">
        <v>98032</v>
      </c>
      <c r="J334" s="627" t="s">
        <v>1028</v>
      </c>
      <c r="K334" s="627" t="s">
        <v>594</v>
      </c>
      <c r="L334" s="629">
        <v>80.739314855088395</v>
      </c>
      <c r="M334" s="629">
        <v>1</v>
      </c>
      <c r="N334" s="630">
        <v>80.739314855088395</v>
      </c>
    </row>
    <row r="335" spans="1:14" ht="14.4" customHeight="1" x14ac:dyDescent="0.3">
      <c r="A335" s="625" t="s">
        <v>518</v>
      </c>
      <c r="B335" s="626" t="s">
        <v>520</v>
      </c>
      <c r="C335" s="627" t="s">
        <v>538</v>
      </c>
      <c r="D335" s="628" t="s">
        <v>539</v>
      </c>
      <c r="E335" s="627" t="s">
        <v>521</v>
      </c>
      <c r="F335" s="628" t="s">
        <v>522</v>
      </c>
      <c r="G335" s="627" t="s">
        <v>553</v>
      </c>
      <c r="H335" s="627">
        <v>198219</v>
      </c>
      <c r="I335" s="627">
        <v>98219</v>
      </c>
      <c r="J335" s="627" t="s">
        <v>1029</v>
      </c>
      <c r="K335" s="627" t="s">
        <v>1030</v>
      </c>
      <c r="L335" s="629">
        <v>40.584958089125898</v>
      </c>
      <c r="M335" s="629">
        <v>2</v>
      </c>
      <c r="N335" s="630">
        <v>81.169916178251796</v>
      </c>
    </row>
    <row r="336" spans="1:14" ht="14.4" customHeight="1" x14ac:dyDescent="0.3">
      <c r="A336" s="625" t="s">
        <v>518</v>
      </c>
      <c r="B336" s="626" t="s">
        <v>520</v>
      </c>
      <c r="C336" s="627" t="s">
        <v>538</v>
      </c>
      <c r="D336" s="628" t="s">
        <v>539</v>
      </c>
      <c r="E336" s="627" t="s">
        <v>521</v>
      </c>
      <c r="F336" s="628" t="s">
        <v>522</v>
      </c>
      <c r="G336" s="627" t="s">
        <v>553</v>
      </c>
      <c r="H336" s="627">
        <v>199295</v>
      </c>
      <c r="I336" s="627">
        <v>99295</v>
      </c>
      <c r="J336" s="627" t="s">
        <v>1031</v>
      </c>
      <c r="K336" s="627" t="s">
        <v>1032</v>
      </c>
      <c r="L336" s="629">
        <v>27.47</v>
      </c>
      <c r="M336" s="629">
        <v>3</v>
      </c>
      <c r="N336" s="630">
        <v>82.41</v>
      </c>
    </row>
    <row r="337" spans="1:14" ht="14.4" customHeight="1" x14ac:dyDescent="0.3">
      <c r="A337" s="625" t="s">
        <v>518</v>
      </c>
      <c r="B337" s="626" t="s">
        <v>520</v>
      </c>
      <c r="C337" s="627" t="s">
        <v>538</v>
      </c>
      <c r="D337" s="628" t="s">
        <v>539</v>
      </c>
      <c r="E337" s="627" t="s">
        <v>521</v>
      </c>
      <c r="F337" s="628" t="s">
        <v>522</v>
      </c>
      <c r="G337" s="627" t="s">
        <v>553</v>
      </c>
      <c r="H337" s="627">
        <v>380758</v>
      </c>
      <c r="I337" s="627">
        <v>80758</v>
      </c>
      <c r="J337" s="627" t="s">
        <v>708</v>
      </c>
      <c r="K337" s="627" t="s">
        <v>709</v>
      </c>
      <c r="L337" s="629">
        <v>94.20000254854456</v>
      </c>
      <c r="M337" s="629">
        <v>3</v>
      </c>
      <c r="N337" s="630">
        <v>282.6000076456337</v>
      </c>
    </row>
    <row r="338" spans="1:14" ht="14.4" customHeight="1" x14ac:dyDescent="0.3">
      <c r="A338" s="625" t="s">
        <v>518</v>
      </c>
      <c r="B338" s="626" t="s">
        <v>520</v>
      </c>
      <c r="C338" s="627" t="s">
        <v>538</v>
      </c>
      <c r="D338" s="628" t="s">
        <v>539</v>
      </c>
      <c r="E338" s="627" t="s">
        <v>521</v>
      </c>
      <c r="F338" s="628" t="s">
        <v>522</v>
      </c>
      <c r="G338" s="627" t="s">
        <v>553</v>
      </c>
      <c r="H338" s="627">
        <v>395210</v>
      </c>
      <c r="I338" s="627">
        <v>0</v>
      </c>
      <c r="J338" s="627" t="s">
        <v>1033</v>
      </c>
      <c r="K338" s="627"/>
      <c r="L338" s="629">
        <v>657.11500000000001</v>
      </c>
      <c r="M338" s="629">
        <v>2</v>
      </c>
      <c r="N338" s="630">
        <v>1314.23</v>
      </c>
    </row>
    <row r="339" spans="1:14" ht="14.4" customHeight="1" x14ac:dyDescent="0.3">
      <c r="A339" s="625" t="s">
        <v>518</v>
      </c>
      <c r="B339" s="626" t="s">
        <v>520</v>
      </c>
      <c r="C339" s="627" t="s">
        <v>538</v>
      </c>
      <c r="D339" s="628" t="s">
        <v>539</v>
      </c>
      <c r="E339" s="627" t="s">
        <v>521</v>
      </c>
      <c r="F339" s="628" t="s">
        <v>522</v>
      </c>
      <c r="G339" s="627" t="s">
        <v>553</v>
      </c>
      <c r="H339" s="627">
        <v>395294</v>
      </c>
      <c r="I339" s="627">
        <v>180306</v>
      </c>
      <c r="J339" s="627" t="s">
        <v>1034</v>
      </c>
      <c r="K339" s="627" t="s">
        <v>1035</v>
      </c>
      <c r="L339" s="629">
        <v>159.4</v>
      </c>
      <c r="M339" s="629">
        <v>1</v>
      </c>
      <c r="N339" s="630">
        <v>159.4</v>
      </c>
    </row>
    <row r="340" spans="1:14" ht="14.4" customHeight="1" x14ac:dyDescent="0.3">
      <c r="A340" s="625" t="s">
        <v>518</v>
      </c>
      <c r="B340" s="626" t="s">
        <v>520</v>
      </c>
      <c r="C340" s="627" t="s">
        <v>538</v>
      </c>
      <c r="D340" s="628" t="s">
        <v>539</v>
      </c>
      <c r="E340" s="627" t="s">
        <v>521</v>
      </c>
      <c r="F340" s="628" t="s">
        <v>522</v>
      </c>
      <c r="G340" s="627" t="s">
        <v>553</v>
      </c>
      <c r="H340" s="627">
        <v>395997</v>
      </c>
      <c r="I340" s="627">
        <v>0</v>
      </c>
      <c r="J340" s="627" t="s">
        <v>715</v>
      </c>
      <c r="K340" s="627"/>
      <c r="L340" s="629">
        <v>98.089799643960276</v>
      </c>
      <c r="M340" s="629">
        <v>21</v>
      </c>
      <c r="N340" s="630">
        <v>2063.1580280671915</v>
      </c>
    </row>
    <row r="341" spans="1:14" ht="14.4" customHeight="1" x14ac:dyDescent="0.3">
      <c r="A341" s="625" t="s">
        <v>518</v>
      </c>
      <c r="B341" s="626" t="s">
        <v>520</v>
      </c>
      <c r="C341" s="627" t="s">
        <v>538</v>
      </c>
      <c r="D341" s="628" t="s">
        <v>539</v>
      </c>
      <c r="E341" s="627" t="s">
        <v>521</v>
      </c>
      <c r="F341" s="628" t="s">
        <v>522</v>
      </c>
      <c r="G341" s="627" t="s">
        <v>553</v>
      </c>
      <c r="H341" s="627">
        <v>396228</v>
      </c>
      <c r="I341" s="627">
        <v>0</v>
      </c>
      <c r="J341" s="627" t="s">
        <v>1036</v>
      </c>
      <c r="K341" s="627" t="s">
        <v>1037</v>
      </c>
      <c r="L341" s="629">
        <v>175.89129275078901</v>
      </c>
      <c r="M341" s="629">
        <v>1</v>
      </c>
      <c r="N341" s="630">
        <v>175.89129275078901</v>
      </c>
    </row>
    <row r="342" spans="1:14" ht="14.4" customHeight="1" x14ac:dyDescent="0.3">
      <c r="A342" s="625" t="s">
        <v>518</v>
      </c>
      <c r="B342" s="626" t="s">
        <v>520</v>
      </c>
      <c r="C342" s="627" t="s">
        <v>538</v>
      </c>
      <c r="D342" s="628" t="s">
        <v>539</v>
      </c>
      <c r="E342" s="627" t="s">
        <v>521</v>
      </c>
      <c r="F342" s="628" t="s">
        <v>522</v>
      </c>
      <c r="G342" s="627" t="s">
        <v>553</v>
      </c>
      <c r="H342" s="627">
        <v>790011</v>
      </c>
      <c r="I342" s="627">
        <v>0</v>
      </c>
      <c r="J342" s="627" t="s">
        <v>1038</v>
      </c>
      <c r="K342" s="627"/>
      <c r="L342" s="629">
        <v>71.39</v>
      </c>
      <c r="M342" s="629">
        <v>7</v>
      </c>
      <c r="N342" s="630">
        <v>493.1</v>
      </c>
    </row>
    <row r="343" spans="1:14" ht="14.4" customHeight="1" x14ac:dyDescent="0.3">
      <c r="A343" s="625" t="s">
        <v>518</v>
      </c>
      <c r="B343" s="626" t="s">
        <v>520</v>
      </c>
      <c r="C343" s="627" t="s">
        <v>538</v>
      </c>
      <c r="D343" s="628" t="s">
        <v>539</v>
      </c>
      <c r="E343" s="627" t="s">
        <v>521</v>
      </c>
      <c r="F343" s="628" t="s">
        <v>522</v>
      </c>
      <c r="G343" s="627" t="s">
        <v>553</v>
      </c>
      <c r="H343" s="627">
        <v>798827</v>
      </c>
      <c r="I343" s="627">
        <v>0</v>
      </c>
      <c r="J343" s="627" t="s">
        <v>1039</v>
      </c>
      <c r="K343" s="627"/>
      <c r="L343" s="629">
        <v>56.954999999999998</v>
      </c>
      <c r="M343" s="629">
        <v>2</v>
      </c>
      <c r="N343" s="630">
        <v>113.91</v>
      </c>
    </row>
    <row r="344" spans="1:14" ht="14.4" customHeight="1" x14ac:dyDescent="0.3">
      <c r="A344" s="625" t="s">
        <v>518</v>
      </c>
      <c r="B344" s="626" t="s">
        <v>520</v>
      </c>
      <c r="C344" s="627" t="s">
        <v>538</v>
      </c>
      <c r="D344" s="628" t="s">
        <v>539</v>
      </c>
      <c r="E344" s="627" t="s">
        <v>521</v>
      </c>
      <c r="F344" s="628" t="s">
        <v>522</v>
      </c>
      <c r="G344" s="627" t="s">
        <v>553</v>
      </c>
      <c r="H344" s="627">
        <v>840155</v>
      </c>
      <c r="I344" s="627">
        <v>0</v>
      </c>
      <c r="J344" s="627" t="s">
        <v>1040</v>
      </c>
      <c r="K344" s="627"/>
      <c r="L344" s="629">
        <v>70.140280532789632</v>
      </c>
      <c r="M344" s="629">
        <v>6</v>
      </c>
      <c r="N344" s="630">
        <v>420.84168319673779</v>
      </c>
    </row>
    <row r="345" spans="1:14" ht="14.4" customHeight="1" x14ac:dyDescent="0.3">
      <c r="A345" s="625" t="s">
        <v>518</v>
      </c>
      <c r="B345" s="626" t="s">
        <v>520</v>
      </c>
      <c r="C345" s="627" t="s">
        <v>538</v>
      </c>
      <c r="D345" s="628" t="s">
        <v>539</v>
      </c>
      <c r="E345" s="627" t="s">
        <v>521</v>
      </c>
      <c r="F345" s="628" t="s">
        <v>522</v>
      </c>
      <c r="G345" s="627" t="s">
        <v>553</v>
      </c>
      <c r="H345" s="627">
        <v>840239</v>
      </c>
      <c r="I345" s="627">
        <v>0</v>
      </c>
      <c r="J345" s="627" t="s">
        <v>1041</v>
      </c>
      <c r="K345" s="627" t="s">
        <v>1042</v>
      </c>
      <c r="L345" s="629">
        <v>23.03</v>
      </c>
      <c r="M345" s="629">
        <v>1</v>
      </c>
      <c r="N345" s="630">
        <v>23.03</v>
      </c>
    </row>
    <row r="346" spans="1:14" ht="14.4" customHeight="1" x14ac:dyDescent="0.3">
      <c r="A346" s="625" t="s">
        <v>518</v>
      </c>
      <c r="B346" s="626" t="s">
        <v>520</v>
      </c>
      <c r="C346" s="627" t="s">
        <v>538</v>
      </c>
      <c r="D346" s="628" t="s">
        <v>539</v>
      </c>
      <c r="E346" s="627" t="s">
        <v>521</v>
      </c>
      <c r="F346" s="628" t="s">
        <v>522</v>
      </c>
      <c r="G346" s="627" t="s">
        <v>553</v>
      </c>
      <c r="H346" s="627">
        <v>841059</v>
      </c>
      <c r="I346" s="627">
        <v>0</v>
      </c>
      <c r="J346" s="627" t="s">
        <v>1043</v>
      </c>
      <c r="K346" s="627"/>
      <c r="L346" s="629">
        <v>40.447999999999993</v>
      </c>
      <c r="M346" s="629">
        <v>5</v>
      </c>
      <c r="N346" s="630">
        <v>202.23999999999998</v>
      </c>
    </row>
    <row r="347" spans="1:14" ht="14.4" customHeight="1" x14ac:dyDescent="0.3">
      <c r="A347" s="625" t="s">
        <v>518</v>
      </c>
      <c r="B347" s="626" t="s">
        <v>520</v>
      </c>
      <c r="C347" s="627" t="s">
        <v>538</v>
      </c>
      <c r="D347" s="628" t="s">
        <v>539</v>
      </c>
      <c r="E347" s="627" t="s">
        <v>521</v>
      </c>
      <c r="F347" s="628" t="s">
        <v>522</v>
      </c>
      <c r="G347" s="627" t="s">
        <v>553</v>
      </c>
      <c r="H347" s="627">
        <v>841541</v>
      </c>
      <c r="I347" s="627">
        <v>0</v>
      </c>
      <c r="J347" s="627" t="s">
        <v>722</v>
      </c>
      <c r="K347" s="627"/>
      <c r="L347" s="629">
        <v>113.40978008684</v>
      </c>
      <c r="M347" s="629">
        <v>3</v>
      </c>
      <c r="N347" s="630">
        <v>338.64949912362204</v>
      </c>
    </row>
    <row r="348" spans="1:14" ht="14.4" customHeight="1" x14ac:dyDescent="0.3">
      <c r="A348" s="625" t="s">
        <v>518</v>
      </c>
      <c r="B348" s="626" t="s">
        <v>520</v>
      </c>
      <c r="C348" s="627" t="s">
        <v>538</v>
      </c>
      <c r="D348" s="628" t="s">
        <v>539</v>
      </c>
      <c r="E348" s="627" t="s">
        <v>521</v>
      </c>
      <c r="F348" s="628" t="s">
        <v>522</v>
      </c>
      <c r="G348" s="627" t="s">
        <v>553</v>
      </c>
      <c r="H348" s="627">
        <v>841572</v>
      </c>
      <c r="I348" s="627">
        <v>0</v>
      </c>
      <c r="J348" s="627" t="s">
        <v>1044</v>
      </c>
      <c r="K348" s="627"/>
      <c r="L348" s="629">
        <v>100.02340376454799</v>
      </c>
      <c r="M348" s="629">
        <v>8</v>
      </c>
      <c r="N348" s="630">
        <v>799.62066012385185</v>
      </c>
    </row>
    <row r="349" spans="1:14" ht="14.4" customHeight="1" x14ac:dyDescent="0.3">
      <c r="A349" s="625" t="s">
        <v>518</v>
      </c>
      <c r="B349" s="626" t="s">
        <v>520</v>
      </c>
      <c r="C349" s="627" t="s">
        <v>538</v>
      </c>
      <c r="D349" s="628" t="s">
        <v>539</v>
      </c>
      <c r="E349" s="627" t="s">
        <v>521</v>
      </c>
      <c r="F349" s="628" t="s">
        <v>522</v>
      </c>
      <c r="G349" s="627" t="s">
        <v>553</v>
      </c>
      <c r="H349" s="627">
        <v>842144</v>
      </c>
      <c r="I349" s="627">
        <v>0</v>
      </c>
      <c r="J349" s="627" t="s">
        <v>1045</v>
      </c>
      <c r="K349" s="627" t="s">
        <v>1046</v>
      </c>
      <c r="L349" s="629">
        <v>145.45200354473499</v>
      </c>
      <c r="M349" s="629">
        <v>1</v>
      </c>
      <c r="N349" s="630">
        <v>145.45200354473499</v>
      </c>
    </row>
    <row r="350" spans="1:14" ht="14.4" customHeight="1" x14ac:dyDescent="0.3">
      <c r="A350" s="625" t="s">
        <v>518</v>
      </c>
      <c r="B350" s="626" t="s">
        <v>520</v>
      </c>
      <c r="C350" s="627" t="s">
        <v>538</v>
      </c>
      <c r="D350" s="628" t="s">
        <v>539</v>
      </c>
      <c r="E350" s="627" t="s">
        <v>521</v>
      </c>
      <c r="F350" s="628" t="s">
        <v>522</v>
      </c>
      <c r="G350" s="627" t="s">
        <v>553</v>
      </c>
      <c r="H350" s="627">
        <v>843067</v>
      </c>
      <c r="I350" s="627">
        <v>0</v>
      </c>
      <c r="J350" s="627" t="s">
        <v>724</v>
      </c>
      <c r="K350" s="627"/>
      <c r="L350" s="629">
        <v>465.58745935968994</v>
      </c>
      <c r="M350" s="629">
        <v>11</v>
      </c>
      <c r="N350" s="630">
        <v>5121.4620529565891</v>
      </c>
    </row>
    <row r="351" spans="1:14" ht="14.4" customHeight="1" x14ac:dyDescent="0.3">
      <c r="A351" s="625" t="s">
        <v>518</v>
      </c>
      <c r="B351" s="626" t="s">
        <v>520</v>
      </c>
      <c r="C351" s="627" t="s">
        <v>538</v>
      </c>
      <c r="D351" s="628" t="s">
        <v>539</v>
      </c>
      <c r="E351" s="627" t="s">
        <v>521</v>
      </c>
      <c r="F351" s="628" t="s">
        <v>522</v>
      </c>
      <c r="G351" s="627" t="s">
        <v>553</v>
      </c>
      <c r="H351" s="627">
        <v>844145</v>
      </c>
      <c r="I351" s="627">
        <v>56350</v>
      </c>
      <c r="J351" s="627" t="s">
        <v>725</v>
      </c>
      <c r="K351" s="627" t="s">
        <v>726</v>
      </c>
      <c r="L351" s="629">
        <v>28.349966215853851</v>
      </c>
      <c r="M351" s="629">
        <v>3</v>
      </c>
      <c r="N351" s="630">
        <v>85.049864863415394</v>
      </c>
    </row>
    <row r="352" spans="1:14" ht="14.4" customHeight="1" x14ac:dyDescent="0.3">
      <c r="A352" s="625" t="s">
        <v>518</v>
      </c>
      <c r="B352" s="626" t="s">
        <v>520</v>
      </c>
      <c r="C352" s="627" t="s">
        <v>538</v>
      </c>
      <c r="D352" s="628" t="s">
        <v>539</v>
      </c>
      <c r="E352" s="627" t="s">
        <v>521</v>
      </c>
      <c r="F352" s="628" t="s">
        <v>522</v>
      </c>
      <c r="G352" s="627" t="s">
        <v>553</v>
      </c>
      <c r="H352" s="627">
        <v>844148</v>
      </c>
      <c r="I352" s="627">
        <v>104694</v>
      </c>
      <c r="J352" s="627" t="s">
        <v>1047</v>
      </c>
      <c r="K352" s="627" t="s">
        <v>1048</v>
      </c>
      <c r="L352" s="629">
        <v>85.49</v>
      </c>
      <c r="M352" s="629">
        <v>1</v>
      </c>
      <c r="N352" s="630">
        <v>85.49</v>
      </c>
    </row>
    <row r="353" spans="1:14" ht="14.4" customHeight="1" x14ac:dyDescent="0.3">
      <c r="A353" s="625" t="s">
        <v>518</v>
      </c>
      <c r="B353" s="626" t="s">
        <v>520</v>
      </c>
      <c r="C353" s="627" t="s">
        <v>538</v>
      </c>
      <c r="D353" s="628" t="s">
        <v>539</v>
      </c>
      <c r="E353" s="627" t="s">
        <v>521</v>
      </c>
      <c r="F353" s="628" t="s">
        <v>522</v>
      </c>
      <c r="G353" s="627" t="s">
        <v>553</v>
      </c>
      <c r="H353" s="627">
        <v>845008</v>
      </c>
      <c r="I353" s="627">
        <v>107806</v>
      </c>
      <c r="J353" s="627" t="s">
        <v>727</v>
      </c>
      <c r="K353" s="627" t="s">
        <v>728</v>
      </c>
      <c r="L353" s="629">
        <v>64.474999999999994</v>
      </c>
      <c r="M353" s="629">
        <v>2</v>
      </c>
      <c r="N353" s="630">
        <v>128.94999999999999</v>
      </c>
    </row>
    <row r="354" spans="1:14" ht="14.4" customHeight="1" x14ac:dyDescent="0.3">
      <c r="A354" s="625" t="s">
        <v>518</v>
      </c>
      <c r="B354" s="626" t="s">
        <v>520</v>
      </c>
      <c r="C354" s="627" t="s">
        <v>538</v>
      </c>
      <c r="D354" s="628" t="s">
        <v>539</v>
      </c>
      <c r="E354" s="627" t="s">
        <v>521</v>
      </c>
      <c r="F354" s="628" t="s">
        <v>522</v>
      </c>
      <c r="G354" s="627" t="s">
        <v>553</v>
      </c>
      <c r="H354" s="627">
        <v>845265</v>
      </c>
      <c r="I354" s="627">
        <v>107935</v>
      </c>
      <c r="J354" s="627" t="s">
        <v>1049</v>
      </c>
      <c r="K354" s="627" t="s">
        <v>1050</v>
      </c>
      <c r="L354" s="629">
        <v>157.54</v>
      </c>
      <c r="M354" s="629">
        <v>1</v>
      </c>
      <c r="N354" s="630">
        <v>157.54</v>
      </c>
    </row>
    <row r="355" spans="1:14" ht="14.4" customHeight="1" x14ac:dyDescent="0.3">
      <c r="A355" s="625" t="s">
        <v>518</v>
      </c>
      <c r="B355" s="626" t="s">
        <v>520</v>
      </c>
      <c r="C355" s="627" t="s">
        <v>538</v>
      </c>
      <c r="D355" s="628" t="s">
        <v>539</v>
      </c>
      <c r="E355" s="627" t="s">
        <v>521</v>
      </c>
      <c r="F355" s="628" t="s">
        <v>522</v>
      </c>
      <c r="G355" s="627" t="s">
        <v>553</v>
      </c>
      <c r="H355" s="627">
        <v>846116</v>
      </c>
      <c r="I355" s="627">
        <v>125226</v>
      </c>
      <c r="J355" s="627" t="s">
        <v>730</v>
      </c>
      <c r="K355" s="627" t="s">
        <v>731</v>
      </c>
      <c r="L355" s="629">
        <v>75.217531993491221</v>
      </c>
      <c r="M355" s="629">
        <v>4</v>
      </c>
      <c r="N355" s="630">
        <v>300.87012797396488</v>
      </c>
    </row>
    <row r="356" spans="1:14" ht="14.4" customHeight="1" x14ac:dyDescent="0.3">
      <c r="A356" s="625" t="s">
        <v>518</v>
      </c>
      <c r="B356" s="626" t="s">
        <v>520</v>
      </c>
      <c r="C356" s="627" t="s">
        <v>538</v>
      </c>
      <c r="D356" s="628" t="s">
        <v>539</v>
      </c>
      <c r="E356" s="627" t="s">
        <v>521</v>
      </c>
      <c r="F356" s="628" t="s">
        <v>522</v>
      </c>
      <c r="G356" s="627" t="s">
        <v>553</v>
      </c>
      <c r="H356" s="627">
        <v>846341</v>
      </c>
      <c r="I356" s="627">
        <v>0</v>
      </c>
      <c r="J356" s="627" t="s">
        <v>1051</v>
      </c>
      <c r="K356" s="627" t="s">
        <v>1052</v>
      </c>
      <c r="L356" s="629">
        <v>40.504886866322423</v>
      </c>
      <c r="M356" s="629">
        <v>4</v>
      </c>
      <c r="N356" s="630">
        <v>162.01954746528969</v>
      </c>
    </row>
    <row r="357" spans="1:14" ht="14.4" customHeight="1" x14ac:dyDescent="0.3">
      <c r="A357" s="625" t="s">
        <v>518</v>
      </c>
      <c r="B357" s="626" t="s">
        <v>520</v>
      </c>
      <c r="C357" s="627" t="s">
        <v>538</v>
      </c>
      <c r="D357" s="628" t="s">
        <v>539</v>
      </c>
      <c r="E357" s="627" t="s">
        <v>521</v>
      </c>
      <c r="F357" s="628" t="s">
        <v>522</v>
      </c>
      <c r="G357" s="627" t="s">
        <v>553</v>
      </c>
      <c r="H357" s="627">
        <v>846346</v>
      </c>
      <c r="I357" s="627">
        <v>119672</v>
      </c>
      <c r="J357" s="627" t="s">
        <v>1053</v>
      </c>
      <c r="K357" s="627" t="s">
        <v>1054</v>
      </c>
      <c r="L357" s="629">
        <v>108.88</v>
      </c>
      <c r="M357" s="629">
        <v>1</v>
      </c>
      <c r="N357" s="630">
        <v>108.88</v>
      </c>
    </row>
    <row r="358" spans="1:14" ht="14.4" customHeight="1" x14ac:dyDescent="0.3">
      <c r="A358" s="625" t="s">
        <v>518</v>
      </c>
      <c r="B358" s="626" t="s">
        <v>520</v>
      </c>
      <c r="C358" s="627" t="s">
        <v>538</v>
      </c>
      <c r="D358" s="628" t="s">
        <v>539</v>
      </c>
      <c r="E358" s="627" t="s">
        <v>521</v>
      </c>
      <c r="F358" s="628" t="s">
        <v>522</v>
      </c>
      <c r="G358" s="627" t="s">
        <v>553</v>
      </c>
      <c r="H358" s="627">
        <v>847713</v>
      </c>
      <c r="I358" s="627">
        <v>125526</v>
      </c>
      <c r="J358" s="627" t="s">
        <v>736</v>
      </c>
      <c r="K358" s="627" t="s">
        <v>737</v>
      </c>
      <c r="L358" s="629">
        <v>70.802144295723707</v>
      </c>
      <c r="M358" s="629">
        <v>4</v>
      </c>
      <c r="N358" s="630">
        <v>283.20857718289483</v>
      </c>
    </row>
    <row r="359" spans="1:14" ht="14.4" customHeight="1" x14ac:dyDescent="0.3">
      <c r="A359" s="625" t="s">
        <v>518</v>
      </c>
      <c r="B359" s="626" t="s">
        <v>520</v>
      </c>
      <c r="C359" s="627" t="s">
        <v>538</v>
      </c>
      <c r="D359" s="628" t="s">
        <v>539</v>
      </c>
      <c r="E359" s="627" t="s">
        <v>521</v>
      </c>
      <c r="F359" s="628" t="s">
        <v>522</v>
      </c>
      <c r="G359" s="627" t="s">
        <v>553</v>
      </c>
      <c r="H359" s="627">
        <v>847974</v>
      </c>
      <c r="I359" s="627">
        <v>125525</v>
      </c>
      <c r="J359" s="627" t="s">
        <v>736</v>
      </c>
      <c r="K359" s="627" t="s">
        <v>1055</v>
      </c>
      <c r="L359" s="629">
        <v>30.44</v>
      </c>
      <c r="M359" s="629">
        <v>4</v>
      </c>
      <c r="N359" s="630">
        <v>121.76</v>
      </c>
    </row>
    <row r="360" spans="1:14" ht="14.4" customHeight="1" x14ac:dyDescent="0.3">
      <c r="A360" s="625" t="s">
        <v>518</v>
      </c>
      <c r="B360" s="626" t="s">
        <v>520</v>
      </c>
      <c r="C360" s="627" t="s">
        <v>538</v>
      </c>
      <c r="D360" s="628" t="s">
        <v>539</v>
      </c>
      <c r="E360" s="627" t="s">
        <v>521</v>
      </c>
      <c r="F360" s="628" t="s">
        <v>522</v>
      </c>
      <c r="G360" s="627" t="s">
        <v>553</v>
      </c>
      <c r="H360" s="627">
        <v>848524</v>
      </c>
      <c r="I360" s="627">
        <v>107807</v>
      </c>
      <c r="J360" s="627" t="s">
        <v>1056</v>
      </c>
      <c r="K360" s="627" t="s">
        <v>1057</v>
      </c>
      <c r="L360" s="629">
        <v>42.6</v>
      </c>
      <c r="M360" s="629">
        <v>1</v>
      </c>
      <c r="N360" s="630">
        <v>42.6</v>
      </c>
    </row>
    <row r="361" spans="1:14" ht="14.4" customHeight="1" x14ac:dyDescent="0.3">
      <c r="A361" s="625" t="s">
        <v>518</v>
      </c>
      <c r="B361" s="626" t="s">
        <v>520</v>
      </c>
      <c r="C361" s="627" t="s">
        <v>538</v>
      </c>
      <c r="D361" s="628" t="s">
        <v>539</v>
      </c>
      <c r="E361" s="627" t="s">
        <v>521</v>
      </c>
      <c r="F361" s="628" t="s">
        <v>522</v>
      </c>
      <c r="G361" s="627" t="s">
        <v>553</v>
      </c>
      <c r="H361" s="627">
        <v>848632</v>
      </c>
      <c r="I361" s="627">
        <v>125315</v>
      </c>
      <c r="J361" s="627" t="s">
        <v>958</v>
      </c>
      <c r="K361" s="627" t="s">
        <v>1058</v>
      </c>
      <c r="L361" s="629">
        <v>61.38</v>
      </c>
      <c r="M361" s="629">
        <v>2</v>
      </c>
      <c r="N361" s="630">
        <v>122.76</v>
      </c>
    </row>
    <row r="362" spans="1:14" ht="14.4" customHeight="1" x14ac:dyDescent="0.3">
      <c r="A362" s="625" t="s">
        <v>518</v>
      </c>
      <c r="B362" s="626" t="s">
        <v>520</v>
      </c>
      <c r="C362" s="627" t="s">
        <v>538</v>
      </c>
      <c r="D362" s="628" t="s">
        <v>539</v>
      </c>
      <c r="E362" s="627" t="s">
        <v>521</v>
      </c>
      <c r="F362" s="628" t="s">
        <v>522</v>
      </c>
      <c r="G362" s="627" t="s">
        <v>553</v>
      </c>
      <c r="H362" s="627">
        <v>848802</v>
      </c>
      <c r="I362" s="627">
        <v>163138</v>
      </c>
      <c r="J362" s="627" t="s">
        <v>1059</v>
      </c>
      <c r="K362" s="627" t="s">
        <v>1060</v>
      </c>
      <c r="L362" s="629">
        <v>178.80918945603048</v>
      </c>
      <c r="M362" s="629">
        <v>2</v>
      </c>
      <c r="N362" s="630">
        <v>357.61837891206096</v>
      </c>
    </row>
    <row r="363" spans="1:14" ht="14.4" customHeight="1" x14ac:dyDescent="0.3">
      <c r="A363" s="625" t="s">
        <v>518</v>
      </c>
      <c r="B363" s="626" t="s">
        <v>520</v>
      </c>
      <c r="C363" s="627" t="s">
        <v>538</v>
      </c>
      <c r="D363" s="628" t="s">
        <v>539</v>
      </c>
      <c r="E363" s="627" t="s">
        <v>521</v>
      </c>
      <c r="F363" s="628" t="s">
        <v>522</v>
      </c>
      <c r="G363" s="627" t="s">
        <v>553</v>
      </c>
      <c r="H363" s="627">
        <v>848950</v>
      </c>
      <c r="I363" s="627">
        <v>155148</v>
      </c>
      <c r="J363" s="627" t="s">
        <v>738</v>
      </c>
      <c r="K363" s="627" t="s">
        <v>739</v>
      </c>
      <c r="L363" s="629">
        <v>19.22</v>
      </c>
      <c r="M363" s="629">
        <v>2</v>
      </c>
      <c r="N363" s="630">
        <v>38.44</v>
      </c>
    </row>
    <row r="364" spans="1:14" ht="14.4" customHeight="1" x14ac:dyDescent="0.3">
      <c r="A364" s="625" t="s">
        <v>518</v>
      </c>
      <c r="B364" s="626" t="s">
        <v>520</v>
      </c>
      <c r="C364" s="627" t="s">
        <v>538</v>
      </c>
      <c r="D364" s="628" t="s">
        <v>539</v>
      </c>
      <c r="E364" s="627" t="s">
        <v>521</v>
      </c>
      <c r="F364" s="628" t="s">
        <v>522</v>
      </c>
      <c r="G364" s="627" t="s">
        <v>553</v>
      </c>
      <c r="H364" s="627">
        <v>849045</v>
      </c>
      <c r="I364" s="627">
        <v>155938</v>
      </c>
      <c r="J364" s="627" t="s">
        <v>1061</v>
      </c>
      <c r="K364" s="627" t="s">
        <v>1062</v>
      </c>
      <c r="L364" s="629">
        <v>243.26</v>
      </c>
      <c r="M364" s="629">
        <v>1</v>
      </c>
      <c r="N364" s="630">
        <v>243.26</v>
      </c>
    </row>
    <row r="365" spans="1:14" ht="14.4" customHeight="1" x14ac:dyDescent="0.3">
      <c r="A365" s="625" t="s">
        <v>518</v>
      </c>
      <c r="B365" s="626" t="s">
        <v>520</v>
      </c>
      <c r="C365" s="627" t="s">
        <v>538</v>
      </c>
      <c r="D365" s="628" t="s">
        <v>539</v>
      </c>
      <c r="E365" s="627" t="s">
        <v>521</v>
      </c>
      <c r="F365" s="628" t="s">
        <v>522</v>
      </c>
      <c r="G365" s="627" t="s">
        <v>553</v>
      </c>
      <c r="H365" s="627">
        <v>849276</v>
      </c>
      <c r="I365" s="627">
        <v>155875</v>
      </c>
      <c r="J365" s="627" t="s">
        <v>740</v>
      </c>
      <c r="K365" s="627" t="s">
        <v>741</v>
      </c>
      <c r="L365" s="629">
        <v>49.934999999999945</v>
      </c>
      <c r="M365" s="629">
        <v>5</v>
      </c>
      <c r="N365" s="630">
        <v>249.74999999999969</v>
      </c>
    </row>
    <row r="366" spans="1:14" ht="14.4" customHeight="1" x14ac:dyDescent="0.3">
      <c r="A366" s="625" t="s">
        <v>518</v>
      </c>
      <c r="B366" s="626" t="s">
        <v>520</v>
      </c>
      <c r="C366" s="627" t="s">
        <v>538</v>
      </c>
      <c r="D366" s="628" t="s">
        <v>539</v>
      </c>
      <c r="E366" s="627" t="s">
        <v>521</v>
      </c>
      <c r="F366" s="628" t="s">
        <v>522</v>
      </c>
      <c r="G366" s="627" t="s">
        <v>553</v>
      </c>
      <c r="H366" s="627">
        <v>849941</v>
      </c>
      <c r="I366" s="627">
        <v>162142</v>
      </c>
      <c r="J366" s="627" t="s">
        <v>738</v>
      </c>
      <c r="K366" s="627" t="s">
        <v>1063</v>
      </c>
      <c r="L366" s="629">
        <v>28.175000274781802</v>
      </c>
      <c r="M366" s="629">
        <v>3</v>
      </c>
      <c r="N366" s="630">
        <v>84.570001099127197</v>
      </c>
    </row>
    <row r="367" spans="1:14" ht="14.4" customHeight="1" x14ac:dyDescent="0.3">
      <c r="A367" s="625" t="s">
        <v>518</v>
      </c>
      <c r="B367" s="626" t="s">
        <v>520</v>
      </c>
      <c r="C367" s="627" t="s">
        <v>538</v>
      </c>
      <c r="D367" s="628" t="s">
        <v>539</v>
      </c>
      <c r="E367" s="627" t="s">
        <v>521</v>
      </c>
      <c r="F367" s="628" t="s">
        <v>522</v>
      </c>
      <c r="G367" s="627" t="s">
        <v>553</v>
      </c>
      <c r="H367" s="627">
        <v>850053</v>
      </c>
      <c r="I367" s="627">
        <v>162694</v>
      </c>
      <c r="J367" s="627" t="s">
        <v>1064</v>
      </c>
      <c r="K367" s="627" t="s">
        <v>1065</v>
      </c>
      <c r="L367" s="629">
        <v>59.480001074242097</v>
      </c>
      <c r="M367" s="629">
        <v>1</v>
      </c>
      <c r="N367" s="630">
        <v>59.480001074242097</v>
      </c>
    </row>
    <row r="368" spans="1:14" ht="14.4" customHeight="1" x14ac:dyDescent="0.3">
      <c r="A368" s="625" t="s">
        <v>518</v>
      </c>
      <c r="B368" s="626" t="s">
        <v>520</v>
      </c>
      <c r="C368" s="627" t="s">
        <v>538</v>
      </c>
      <c r="D368" s="628" t="s">
        <v>539</v>
      </c>
      <c r="E368" s="627" t="s">
        <v>521</v>
      </c>
      <c r="F368" s="628" t="s">
        <v>522</v>
      </c>
      <c r="G368" s="627" t="s">
        <v>553</v>
      </c>
      <c r="H368" s="627">
        <v>850072</v>
      </c>
      <c r="I368" s="627">
        <v>162502</v>
      </c>
      <c r="J368" s="627" t="s">
        <v>662</v>
      </c>
      <c r="K368" s="627" t="s">
        <v>1066</v>
      </c>
      <c r="L368" s="629">
        <v>59.050177077087397</v>
      </c>
      <c r="M368" s="629">
        <v>2</v>
      </c>
      <c r="N368" s="630">
        <v>118.10035415417479</v>
      </c>
    </row>
    <row r="369" spans="1:14" ht="14.4" customHeight="1" x14ac:dyDescent="0.3">
      <c r="A369" s="625" t="s">
        <v>518</v>
      </c>
      <c r="B369" s="626" t="s">
        <v>520</v>
      </c>
      <c r="C369" s="627" t="s">
        <v>538</v>
      </c>
      <c r="D369" s="628" t="s">
        <v>539</v>
      </c>
      <c r="E369" s="627" t="s">
        <v>521</v>
      </c>
      <c r="F369" s="628" t="s">
        <v>522</v>
      </c>
      <c r="G369" s="627" t="s">
        <v>553</v>
      </c>
      <c r="H369" s="627">
        <v>850461</v>
      </c>
      <c r="I369" s="627">
        <v>122197</v>
      </c>
      <c r="J369" s="627" t="s">
        <v>1067</v>
      </c>
      <c r="K369" s="627" t="s">
        <v>1068</v>
      </c>
      <c r="L369" s="629">
        <v>42.838999999999999</v>
      </c>
      <c r="M369" s="629">
        <v>2</v>
      </c>
      <c r="N369" s="630">
        <v>85.677999999999997</v>
      </c>
    </row>
    <row r="370" spans="1:14" ht="14.4" customHeight="1" x14ac:dyDescent="0.3">
      <c r="A370" s="625" t="s">
        <v>518</v>
      </c>
      <c r="B370" s="626" t="s">
        <v>520</v>
      </c>
      <c r="C370" s="627" t="s">
        <v>538</v>
      </c>
      <c r="D370" s="628" t="s">
        <v>539</v>
      </c>
      <c r="E370" s="627" t="s">
        <v>521</v>
      </c>
      <c r="F370" s="628" t="s">
        <v>522</v>
      </c>
      <c r="G370" s="627" t="s">
        <v>553</v>
      </c>
      <c r="H370" s="627">
        <v>850551</v>
      </c>
      <c r="I370" s="627">
        <v>167859</v>
      </c>
      <c r="J370" s="627" t="s">
        <v>1069</v>
      </c>
      <c r="K370" s="627" t="s">
        <v>930</v>
      </c>
      <c r="L370" s="629">
        <v>241.66</v>
      </c>
      <c r="M370" s="629">
        <v>1</v>
      </c>
      <c r="N370" s="630">
        <v>241.66</v>
      </c>
    </row>
    <row r="371" spans="1:14" ht="14.4" customHeight="1" x14ac:dyDescent="0.3">
      <c r="A371" s="625" t="s">
        <v>518</v>
      </c>
      <c r="B371" s="626" t="s">
        <v>520</v>
      </c>
      <c r="C371" s="627" t="s">
        <v>538</v>
      </c>
      <c r="D371" s="628" t="s">
        <v>539</v>
      </c>
      <c r="E371" s="627" t="s">
        <v>521</v>
      </c>
      <c r="F371" s="628" t="s">
        <v>522</v>
      </c>
      <c r="G371" s="627" t="s">
        <v>553</v>
      </c>
      <c r="H371" s="627">
        <v>850642</v>
      </c>
      <c r="I371" s="627">
        <v>169673</v>
      </c>
      <c r="J371" s="627" t="s">
        <v>742</v>
      </c>
      <c r="K371" s="627" t="s">
        <v>743</v>
      </c>
      <c r="L371" s="629">
        <v>112.7350011500525</v>
      </c>
      <c r="M371" s="629">
        <v>2</v>
      </c>
      <c r="N371" s="630">
        <v>225.47000230010499</v>
      </c>
    </row>
    <row r="372" spans="1:14" ht="14.4" customHeight="1" x14ac:dyDescent="0.3">
      <c r="A372" s="625" t="s">
        <v>518</v>
      </c>
      <c r="B372" s="626" t="s">
        <v>520</v>
      </c>
      <c r="C372" s="627" t="s">
        <v>538</v>
      </c>
      <c r="D372" s="628" t="s">
        <v>539</v>
      </c>
      <c r="E372" s="627" t="s">
        <v>521</v>
      </c>
      <c r="F372" s="628" t="s">
        <v>522</v>
      </c>
      <c r="G372" s="627" t="s">
        <v>553</v>
      </c>
      <c r="H372" s="627">
        <v>900007</v>
      </c>
      <c r="I372" s="627">
        <v>0</v>
      </c>
      <c r="J372" s="627" t="s">
        <v>1070</v>
      </c>
      <c r="K372" s="627"/>
      <c r="L372" s="629">
        <v>76.095969411100299</v>
      </c>
      <c r="M372" s="629">
        <v>2</v>
      </c>
      <c r="N372" s="630">
        <v>152.1919388222006</v>
      </c>
    </row>
    <row r="373" spans="1:14" ht="14.4" customHeight="1" x14ac:dyDescent="0.3">
      <c r="A373" s="625" t="s">
        <v>518</v>
      </c>
      <c r="B373" s="626" t="s">
        <v>520</v>
      </c>
      <c r="C373" s="627" t="s">
        <v>538</v>
      </c>
      <c r="D373" s="628" t="s">
        <v>539</v>
      </c>
      <c r="E373" s="627" t="s">
        <v>521</v>
      </c>
      <c r="F373" s="628" t="s">
        <v>522</v>
      </c>
      <c r="G373" s="627" t="s">
        <v>553</v>
      </c>
      <c r="H373" s="627">
        <v>905097</v>
      </c>
      <c r="I373" s="627">
        <v>23987</v>
      </c>
      <c r="J373" s="627" t="s">
        <v>745</v>
      </c>
      <c r="K373" s="627" t="s">
        <v>746</v>
      </c>
      <c r="L373" s="629">
        <v>216.95036163909899</v>
      </c>
      <c r="M373" s="629">
        <v>7</v>
      </c>
      <c r="N373" s="630">
        <v>1521.107783721814</v>
      </c>
    </row>
    <row r="374" spans="1:14" ht="14.4" customHeight="1" x14ac:dyDescent="0.3">
      <c r="A374" s="625" t="s">
        <v>518</v>
      </c>
      <c r="B374" s="626" t="s">
        <v>520</v>
      </c>
      <c r="C374" s="627" t="s">
        <v>538</v>
      </c>
      <c r="D374" s="628" t="s">
        <v>539</v>
      </c>
      <c r="E374" s="627" t="s">
        <v>521</v>
      </c>
      <c r="F374" s="628" t="s">
        <v>522</v>
      </c>
      <c r="G374" s="627" t="s">
        <v>553</v>
      </c>
      <c r="H374" s="627">
        <v>920361</v>
      </c>
      <c r="I374" s="627">
        <v>0</v>
      </c>
      <c r="J374" s="627" t="s">
        <v>1071</v>
      </c>
      <c r="K374" s="627"/>
      <c r="L374" s="629">
        <v>231.53734348728801</v>
      </c>
      <c r="M374" s="629">
        <v>1</v>
      </c>
      <c r="N374" s="630">
        <v>231.53734348728801</v>
      </c>
    </row>
    <row r="375" spans="1:14" ht="14.4" customHeight="1" x14ac:dyDescent="0.3">
      <c r="A375" s="625" t="s">
        <v>518</v>
      </c>
      <c r="B375" s="626" t="s">
        <v>520</v>
      </c>
      <c r="C375" s="627" t="s">
        <v>538</v>
      </c>
      <c r="D375" s="628" t="s">
        <v>539</v>
      </c>
      <c r="E375" s="627" t="s">
        <v>521</v>
      </c>
      <c r="F375" s="628" t="s">
        <v>522</v>
      </c>
      <c r="G375" s="627" t="s">
        <v>553</v>
      </c>
      <c r="H375" s="627">
        <v>920362</v>
      </c>
      <c r="I375" s="627">
        <v>0</v>
      </c>
      <c r="J375" s="627" t="s">
        <v>1072</v>
      </c>
      <c r="K375" s="627"/>
      <c r="L375" s="629">
        <v>386.14746701943267</v>
      </c>
      <c r="M375" s="629">
        <v>3</v>
      </c>
      <c r="N375" s="630">
        <v>1158.4424010582979</v>
      </c>
    </row>
    <row r="376" spans="1:14" ht="14.4" customHeight="1" x14ac:dyDescent="0.3">
      <c r="A376" s="625" t="s">
        <v>518</v>
      </c>
      <c r="B376" s="626" t="s">
        <v>520</v>
      </c>
      <c r="C376" s="627" t="s">
        <v>538</v>
      </c>
      <c r="D376" s="628" t="s">
        <v>539</v>
      </c>
      <c r="E376" s="627" t="s">
        <v>521</v>
      </c>
      <c r="F376" s="628" t="s">
        <v>522</v>
      </c>
      <c r="G376" s="627" t="s">
        <v>553</v>
      </c>
      <c r="H376" s="627">
        <v>921517</v>
      </c>
      <c r="I376" s="627">
        <v>0</v>
      </c>
      <c r="J376" s="627" t="s">
        <v>751</v>
      </c>
      <c r="K376" s="627"/>
      <c r="L376" s="629">
        <v>254.391673932039</v>
      </c>
      <c r="M376" s="629">
        <v>1</v>
      </c>
      <c r="N376" s="630">
        <v>254.391673932039</v>
      </c>
    </row>
    <row r="377" spans="1:14" ht="14.4" customHeight="1" x14ac:dyDescent="0.3">
      <c r="A377" s="625" t="s">
        <v>518</v>
      </c>
      <c r="B377" s="626" t="s">
        <v>520</v>
      </c>
      <c r="C377" s="627" t="s">
        <v>538</v>
      </c>
      <c r="D377" s="628" t="s">
        <v>539</v>
      </c>
      <c r="E377" s="627" t="s">
        <v>521</v>
      </c>
      <c r="F377" s="628" t="s">
        <v>522</v>
      </c>
      <c r="G377" s="627" t="s">
        <v>553</v>
      </c>
      <c r="H377" s="627">
        <v>930115</v>
      </c>
      <c r="I377" s="627">
        <v>0</v>
      </c>
      <c r="J377" s="627" t="s">
        <v>1073</v>
      </c>
      <c r="K377" s="627"/>
      <c r="L377" s="629">
        <v>200.15907320896599</v>
      </c>
      <c r="M377" s="629">
        <v>1</v>
      </c>
      <c r="N377" s="630">
        <v>200.15907320896599</v>
      </c>
    </row>
    <row r="378" spans="1:14" ht="14.4" customHeight="1" x14ac:dyDescent="0.3">
      <c r="A378" s="625" t="s">
        <v>518</v>
      </c>
      <c r="B378" s="626" t="s">
        <v>520</v>
      </c>
      <c r="C378" s="627" t="s">
        <v>538</v>
      </c>
      <c r="D378" s="628" t="s">
        <v>539</v>
      </c>
      <c r="E378" s="627" t="s">
        <v>521</v>
      </c>
      <c r="F378" s="628" t="s">
        <v>522</v>
      </c>
      <c r="G378" s="627" t="s">
        <v>553</v>
      </c>
      <c r="H378" s="627">
        <v>930431</v>
      </c>
      <c r="I378" s="627">
        <v>1000</v>
      </c>
      <c r="J378" s="627" t="s">
        <v>1074</v>
      </c>
      <c r="K378" s="627"/>
      <c r="L378" s="629">
        <v>92.937184197426404</v>
      </c>
      <c r="M378" s="629">
        <v>0</v>
      </c>
      <c r="N378" s="630">
        <v>0</v>
      </c>
    </row>
    <row r="379" spans="1:14" ht="14.4" customHeight="1" x14ac:dyDescent="0.3">
      <c r="A379" s="625" t="s">
        <v>518</v>
      </c>
      <c r="B379" s="626" t="s">
        <v>520</v>
      </c>
      <c r="C379" s="627" t="s">
        <v>538</v>
      </c>
      <c r="D379" s="628" t="s">
        <v>539</v>
      </c>
      <c r="E379" s="627" t="s">
        <v>521</v>
      </c>
      <c r="F379" s="628" t="s">
        <v>522</v>
      </c>
      <c r="G379" s="627" t="s">
        <v>553</v>
      </c>
      <c r="H379" s="627">
        <v>930661</v>
      </c>
      <c r="I379" s="627">
        <v>0</v>
      </c>
      <c r="J379" s="627" t="s">
        <v>752</v>
      </c>
      <c r="K379" s="627"/>
      <c r="L379" s="629">
        <v>264.614829056139</v>
      </c>
      <c r="M379" s="629">
        <v>1</v>
      </c>
      <c r="N379" s="630">
        <v>264.614829056139</v>
      </c>
    </row>
    <row r="380" spans="1:14" ht="14.4" customHeight="1" x14ac:dyDescent="0.3">
      <c r="A380" s="625" t="s">
        <v>518</v>
      </c>
      <c r="B380" s="626" t="s">
        <v>520</v>
      </c>
      <c r="C380" s="627" t="s">
        <v>538</v>
      </c>
      <c r="D380" s="628" t="s">
        <v>539</v>
      </c>
      <c r="E380" s="627" t="s">
        <v>521</v>
      </c>
      <c r="F380" s="628" t="s">
        <v>522</v>
      </c>
      <c r="G380" s="627" t="s">
        <v>553</v>
      </c>
      <c r="H380" s="627">
        <v>987464</v>
      </c>
      <c r="I380" s="627">
        <v>0</v>
      </c>
      <c r="J380" s="627" t="s">
        <v>753</v>
      </c>
      <c r="K380" s="627"/>
      <c r="L380" s="629">
        <v>166.75007555059</v>
      </c>
      <c r="M380" s="629">
        <v>2</v>
      </c>
      <c r="N380" s="630">
        <v>333.50015110117999</v>
      </c>
    </row>
    <row r="381" spans="1:14" ht="14.4" customHeight="1" x14ac:dyDescent="0.3">
      <c r="A381" s="625" t="s">
        <v>518</v>
      </c>
      <c r="B381" s="626" t="s">
        <v>520</v>
      </c>
      <c r="C381" s="627" t="s">
        <v>538</v>
      </c>
      <c r="D381" s="628" t="s">
        <v>539</v>
      </c>
      <c r="E381" s="627" t="s">
        <v>521</v>
      </c>
      <c r="F381" s="628" t="s">
        <v>522</v>
      </c>
      <c r="G381" s="627" t="s">
        <v>553</v>
      </c>
      <c r="H381" s="627">
        <v>987465</v>
      </c>
      <c r="I381" s="627">
        <v>0</v>
      </c>
      <c r="J381" s="627" t="s">
        <v>1075</v>
      </c>
      <c r="K381" s="627"/>
      <c r="L381" s="629">
        <v>96.990005160375048</v>
      </c>
      <c r="M381" s="629">
        <v>4</v>
      </c>
      <c r="N381" s="630">
        <v>387.96002064150019</v>
      </c>
    </row>
    <row r="382" spans="1:14" ht="14.4" customHeight="1" x14ac:dyDescent="0.3">
      <c r="A382" s="625" t="s">
        <v>518</v>
      </c>
      <c r="B382" s="626" t="s">
        <v>520</v>
      </c>
      <c r="C382" s="627" t="s">
        <v>538</v>
      </c>
      <c r="D382" s="628" t="s">
        <v>539</v>
      </c>
      <c r="E382" s="627" t="s">
        <v>521</v>
      </c>
      <c r="F382" s="628" t="s">
        <v>522</v>
      </c>
      <c r="G382" s="627" t="s">
        <v>756</v>
      </c>
      <c r="H382" s="627">
        <v>56976</v>
      </c>
      <c r="I382" s="627">
        <v>56976</v>
      </c>
      <c r="J382" s="627" t="s">
        <v>757</v>
      </c>
      <c r="K382" s="627" t="s">
        <v>758</v>
      </c>
      <c r="L382" s="629">
        <v>83.583186382864227</v>
      </c>
      <c r="M382" s="629">
        <v>6</v>
      </c>
      <c r="N382" s="630">
        <v>501.49911829718536</v>
      </c>
    </row>
    <row r="383" spans="1:14" ht="14.4" customHeight="1" x14ac:dyDescent="0.3">
      <c r="A383" s="625" t="s">
        <v>518</v>
      </c>
      <c r="B383" s="626" t="s">
        <v>520</v>
      </c>
      <c r="C383" s="627" t="s">
        <v>538</v>
      </c>
      <c r="D383" s="628" t="s">
        <v>539</v>
      </c>
      <c r="E383" s="627" t="s">
        <v>521</v>
      </c>
      <c r="F383" s="628" t="s">
        <v>522</v>
      </c>
      <c r="G383" s="627" t="s">
        <v>756</v>
      </c>
      <c r="H383" s="627">
        <v>109709</v>
      </c>
      <c r="I383" s="627">
        <v>9709</v>
      </c>
      <c r="J383" s="627" t="s">
        <v>759</v>
      </c>
      <c r="K383" s="627" t="s">
        <v>760</v>
      </c>
      <c r="L383" s="629">
        <v>36.347499999999997</v>
      </c>
      <c r="M383" s="629">
        <v>20</v>
      </c>
      <c r="N383" s="630">
        <v>727.02</v>
      </c>
    </row>
    <row r="384" spans="1:14" ht="14.4" customHeight="1" x14ac:dyDescent="0.3">
      <c r="A384" s="625" t="s">
        <v>518</v>
      </c>
      <c r="B384" s="626" t="s">
        <v>520</v>
      </c>
      <c r="C384" s="627" t="s">
        <v>538</v>
      </c>
      <c r="D384" s="628" t="s">
        <v>539</v>
      </c>
      <c r="E384" s="627" t="s">
        <v>521</v>
      </c>
      <c r="F384" s="628" t="s">
        <v>522</v>
      </c>
      <c r="G384" s="627" t="s">
        <v>756</v>
      </c>
      <c r="H384" s="627">
        <v>110252</v>
      </c>
      <c r="I384" s="627">
        <v>10252</v>
      </c>
      <c r="J384" s="627" t="s">
        <v>761</v>
      </c>
      <c r="K384" s="627" t="s">
        <v>762</v>
      </c>
      <c r="L384" s="629">
        <v>94.959929361068802</v>
      </c>
      <c r="M384" s="629">
        <v>1</v>
      </c>
      <c r="N384" s="630">
        <v>94.959929361068802</v>
      </c>
    </row>
    <row r="385" spans="1:14" ht="14.4" customHeight="1" x14ac:dyDescent="0.3">
      <c r="A385" s="625" t="s">
        <v>518</v>
      </c>
      <c r="B385" s="626" t="s">
        <v>520</v>
      </c>
      <c r="C385" s="627" t="s">
        <v>538</v>
      </c>
      <c r="D385" s="628" t="s">
        <v>539</v>
      </c>
      <c r="E385" s="627" t="s">
        <v>521</v>
      </c>
      <c r="F385" s="628" t="s">
        <v>522</v>
      </c>
      <c r="G385" s="627" t="s">
        <v>756</v>
      </c>
      <c r="H385" s="627">
        <v>112317</v>
      </c>
      <c r="I385" s="627">
        <v>12317</v>
      </c>
      <c r="J385" s="627" t="s">
        <v>1076</v>
      </c>
      <c r="K385" s="627" t="s">
        <v>1077</v>
      </c>
      <c r="L385" s="629">
        <v>307.55269458699433</v>
      </c>
      <c r="M385" s="629">
        <v>5</v>
      </c>
      <c r="N385" s="630">
        <v>1541.3875352571681</v>
      </c>
    </row>
    <row r="386" spans="1:14" ht="14.4" customHeight="1" x14ac:dyDescent="0.3">
      <c r="A386" s="625" t="s">
        <v>518</v>
      </c>
      <c r="B386" s="626" t="s">
        <v>520</v>
      </c>
      <c r="C386" s="627" t="s">
        <v>538</v>
      </c>
      <c r="D386" s="628" t="s">
        <v>539</v>
      </c>
      <c r="E386" s="627" t="s">
        <v>521</v>
      </c>
      <c r="F386" s="628" t="s">
        <v>522</v>
      </c>
      <c r="G386" s="627" t="s">
        <v>756</v>
      </c>
      <c r="H386" s="627">
        <v>112891</v>
      </c>
      <c r="I386" s="627">
        <v>12891</v>
      </c>
      <c r="J386" s="627" t="s">
        <v>763</v>
      </c>
      <c r="K386" s="627" t="s">
        <v>764</v>
      </c>
      <c r="L386" s="629">
        <v>72.59</v>
      </c>
      <c r="M386" s="629">
        <v>2</v>
      </c>
      <c r="N386" s="630">
        <v>145.18</v>
      </c>
    </row>
    <row r="387" spans="1:14" ht="14.4" customHeight="1" x14ac:dyDescent="0.3">
      <c r="A387" s="625" t="s">
        <v>518</v>
      </c>
      <c r="B387" s="626" t="s">
        <v>520</v>
      </c>
      <c r="C387" s="627" t="s">
        <v>538</v>
      </c>
      <c r="D387" s="628" t="s">
        <v>539</v>
      </c>
      <c r="E387" s="627" t="s">
        <v>521</v>
      </c>
      <c r="F387" s="628" t="s">
        <v>522</v>
      </c>
      <c r="G387" s="627" t="s">
        <v>756</v>
      </c>
      <c r="H387" s="627">
        <v>112892</v>
      </c>
      <c r="I387" s="627">
        <v>12892</v>
      </c>
      <c r="J387" s="627" t="s">
        <v>763</v>
      </c>
      <c r="K387" s="627" t="s">
        <v>765</v>
      </c>
      <c r="L387" s="629">
        <v>130.08462798245858</v>
      </c>
      <c r="M387" s="629">
        <v>9</v>
      </c>
      <c r="N387" s="630">
        <v>1170.0023958772099</v>
      </c>
    </row>
    <row r="388" spans="1:14" ht="14.4" customHeight="1" x14ac:dyDescent="0.3">
      <c r="A388" s="625" t="s">
        <v>518</v>
      </c>
      <c r="B388" s="626" t="s">
        <v>520</v>
      </c>
      <c r="C388" s="627" t="s">
        <v>538</v>
      </c>
      <c r="D388" s="628" t="s">
        <v>539</v>
      </c>
      <c r="E388" s="627" t="s">
        <v>521</v>
      </c>
      <c r="F388" s="628" t="s">
        <v>522</v>
      </c>
      <c r="G388" s="627" t="s">
        <v>756</v>
      </c>
      <c r="H388" s="627">
        <v>114439</v>
      </c>
      <c r="I388" s="627">
        <v>14439</v>
      </c>
      <c r="J388" s="627" t="s">
        <v>1078</v>
      </c>
      <c r="K388" s="627" t="s">
        <v>1079</v>
      </c>
      <c r="L388" s="629">
        <v>208.47</v>
      </c>
      <c r="M388" s="629">
        <v>1</v>
      </c>
      <c r="N388" s="630">
        <v>208.47</v>
      </c>
    </row>
    <row r="389" spans="1:14" ht="14.4" customHeight="1" x14ac:dyDescent="0.3">
      <c r="A389" s="625" t="s">
        <v>518</v>
      </c>
      <c r="B389" s="626" t="s">
        <v>520</v>
      </c>
      <c r="C389" s="627" t="s">
        <v>538</v>
      </c>
      <c r="D389" s="628" t="s">
        <v>539</v>
      </c>
      <c r="E389" s="627" t="s">
        <v>521</v>
      </c>
      <c r="F389" s="628" t="s">
        <v>522</v>
      </c>
      <c r="G389" s="627" t="s">
        <v>756</v>
      </c>
      <c r="H389" s="627">
        <v>115013</v>
      </c>
      <c r="I389" s="627">
        <v>15013</v>
      </c>
      <c r="J389" s="627" t="s">
        <v>1080</v>
      </c>
      <c r="K389" s="627" t="s">
        <v>1081</v>
      </c>
      <c r="L389" s="629">
        <v>51.97</v>
      </c>
      <c r="M389" s="629">
        <v>1</v>
      </c>
      <c r="N389" s="630">
        <v>51.97</v>
      </c>
    </row>
    <row r="390" spans="1:14" ht="14.4" customHeight="1" x14ac:dyDescent="0.3">
      <c r="A390" s="625" t="s">
        <v>518</v>
      </c>
      <c r="B390" s="626" t="s">
        <v>520</v>
      </c>
      <c r="C390" s="627" t="s">
        <v>538</v>
      </c>
      <c r="D390" s="628" t="s">
        <v>539</v>
      </c>
      <c r="E390" s="627" t="s">
        <v>521</v>
      </c>
      <c r="F390" s="628" t="s">
        <v>522</v>
      </c>
      <c r="G390" s="627" t="s">
        <v>756</v>
      </c>
      <c r="H390" s="627">
        <v>115316</v>
      </c>
      <c r="I390" s="627">
        <v>15316</v>
      </c>
      <c r="J390" s="627" t="s">
        <v>1082</v>
      </c>
      <c r="K390" s="627" t="s">
        <v>743</v>
      </c>
      <c r="L390" s="629">
        <v>84.51</v>
      </c>
      <c r="M390" s="629">
        <v>1</v>
      </c>
      <c r="N390" s="630">
        <v>84.51</v>
      </c>
    </row>
    <row r="391" spans="1:14" ht="14.4" customHeight="1" x14ac:dyDescent="0.3">
      <c r="A391" s="625" t="s">
        <v>518</v>
      </c>
      <c r="B391" s="626" t="s">
        <v>520</v>
      </c>
      <c r="C391" s="627" t="s">
        <v>538</v>
      </c>
      <c r="D391" s="628" t="s">
        <v>539</v>
      </c>
      <c r="E391" s="627" t="s">
        <v>521</v>
      </c>
      <c r="F391" s="628" t="s">
        <v>522</v>
      </c>
      <c r="G391" s="627" t="s">
        <v>756</v>
      </c>
      <c r="H391" s="627">
        <v>116913</v>
      </c>
      <c r="I391" s="627">
        <v>16913</v>
      </c>
      <c r="J391" s="627" t="s">
        <v>1083</v>
      </c>
      <c r="K391" s="627" t="s">
        <v>1084</v>
      </c>
      <c r="L391" s="629">
        <v>101.919079957218</v>
      </c>
      <c r="M391" s="629">
        <v>1</v>
      </c>
      <c r="N391" s="630">
        <v>101.919079957218</v>
      </c>
    </row>
    <row r="392" spans="1:14" ht="14.4" customHeight="1" x14ac:dyDescent="0.3">
      <c r="A392" s="625" t="s">
        <v>518</v>
      </c>
      <c r="B392" s="626" t="s">
        <v>520</v>
      </c>
      <c r="C392" s="627" t="s">
        <v>538</v>
      </c>
      <c r="D392" s="628" t="s">
        <v>539</v>
      </c>
      <c r="E392" s="627" t="s">
        <v>521</v>
      </c>
      <c r="F392" s="628" t="s">
        <v>522</v>
      </c>
      <c r="G392" s="627" t="s">
        <v>756</v>
      </c>
      <c r="H392" s="627">
        <v>116923</v>
      </c>
      <c r="I392" s="627">
        <v>16923</v>
      </c>
      <c r="J392" s="627" t="s">
        <v>1085</v>
      </c>
      <c r="K392" s="627" t="s">
        <v>1086</v>
      </c>
      <c r="L392" s="629">
        <v>106.27986811346599</v>
      </c>
      <c r="M392" s="629">
        <v>1</v>
      </c>
      <c r="N392" s="630">
        <v>106.27986811346599</v>
      </c>
    </row>
    <row r="393" spans="1:14" ht="14.4" customHeight="1" x14ac:dyDescent="0.3">
      <c r="A393" s="625" t="s">
        <v>518</v>
      </c>
      <c r="B393" s="626" t="s">
        <v>520</v>
      </c>
      <c r="C393" s="627" t="s">
        <v>538</v>
      </c>
      <c r="D393" s="628" t="s">
        <v>539</v>
      </c>
      <c r="E393" s="627" t="s">
        <v>521</v>
      </c>
      <c r="F393" s="628" t="s">
        <v>522</v>
      </c>
      <c r="G393" s="627" t="s">
        <v>756</v>
      </c>
      <c r="H393" s="627">
        <v>117425</v>
      </c>
      <c r="I393" s="627">
        <v>17425</v>
      </c>
      <c r="J393" s="627" t="s">
        <v>767</v>
      </c>
      <c r="K393" s="627" t="s">
        <v>768</v>
      </c>
      <c r="L393" s="629">
        <v>133.15</v>
      </c>
      <c r="M393" s="629">
        <v>1</v>
      </c>
      <c r="N393" s="630">
        <v>133.15</v>
      </c>
    </row>
    <row r="394" spans="1:14" ht="14.4" customHeight="1" x14ac:dyDescent="0.3">
      <c r="A394" s="625" t="s">
        <v>518</v>
      </c>
      <c r="B394" s="626" t="s">
        <v>520</v>
      </c>
      <c r="C394" s="627" t="s">
        <v>538</v>
      </c>
      <c r="D394" s="628" t="s">
        <v>539</v>
      </c>
      <c r="E394" s="627" t="s">
        <v>521</v>
      </c>
      <c r="F394" s="628" t="s">
        <v>522</v>
      </c>
      <c r="G394" s="627" t="s">
        <v>756</v>
      </c>
      <c r="H394" s="627">
        <v>126486</v>
      </c>
      <c r="I394" s="627">
        <v>26486</v>
      </c>
      <c r="J394" s="627" t="s">
        <v>1087</v>
      </c>
      <c r="K394" s="627" t="s">
        <v>1088</v>
      </c>
      <c r="L394" s="629">
        <v>573.41</v>
      </c>
      <c r="M394" s="629">
        <v>2</v>
      </c>
      <c r="N394" s="630">
        <v>1146.82</v>
      </c>
    </row>
    <row r="395" spans="1:14" ht="14.4" customHeight="1" x14ac:dyDescent="0.3">
      <c r="A395" s="625" t="s">
        <v>518</v>
      </c>
      <c r="B395" s="626" t="s">
        <v>520</v>
      </c>
      <c r="C395" s="627" t="s">
        <v>538</v>
      </c>
      <c r="D395" s="628" t="s">
        <v>539</v>
      </c>
      <c r="E395" s="627" t="s">
        <v>521</v>
      </c>
      <c r="F395" s="628" t="s">
        <v>522</v>
      </c>
      <c r="G395" s="627" t="s">
        <v>756</v>
      </c>
      <c r="H395" s="627">
        <v>128216</v>
      </c>
      <c r="I395" s="627">
        <v>28216</v>
      </c>
      <c r="J395" s="627" t="s">
        <v>1089</v>
      </c>
      <c r="K395" s="627" t="s">
        <v>1090</v>
      </c>
      <c r="L395" s="629">
        <v>249.6</v>
      </c>
      <c r="M395" s="629">
        <v>1</v>
      </c>
      <c r="N395" s="630">
        <v>249.6</v>
      </c>
    </row>
    <row r="396" spans="1:14" ht="14.4" customHeight="1" x14ac:dyDescent="0.3">
      <c r="A396" s="625" t="s">
        <v>518</v>
      </c>
      <c r="B396" s="626" t="s">
        <v>520</v>
      </c>
      <c r="C396" s="627" t="s">
        <v>538</v>
      </c>
      <c r="D396" s="628" t="s">
        <v>539</v>
      </c>
      <c r="E396" s="627" t="s">
        <v>521</v>
      </c>
      <c r="F396" s="628" t="s">
        <v>522</v>
      </c>
      <c r="G396" s="627" t="s">
        <v>756</v>
      </c>
      <c r="H396" s="627">
        <v>130018</v>
      </c>
      <c r="I396" s="627">
        <v>30018</v>
      </c>
      <c r="J396" s="627" t="s">
        <v>1091</v>
      </c>
      <c r="K396" s="627" t="s">
        <v>1092</v>
      </c>
      <c r="L396" s="629">
        <v>64.729786779828899</v>
      </c>
      <c r="M396" s="629">
        <v>1</v>
      </c>
      <c r="N396" s="630">
        <v>64.729786779828899</v>
      </c>
    </row>
    <row r="397" spans="1:14" ht="14.4" customHeight="1" x14ac:dyDescent="0.3">
      <c r="A397" s="625" t="s">
        <v>518</v>
      </c>
      <c r="B397" s="626" t="s">
        <v>520</v>
      </c>
      <c r="C397" s="627" t="s">
        <v>538</v>
      </c>
      <c r="D397" s="628" t="s">
        <v>539</v>
      </c>
      <c r="E397" s="627" t="s">
        <v>521</v>
      </c>
      <c r="F397" s="628" t="s">
        <v>522</v>
      </c>
      <c r="G397" s="627" t="s">
        <v>756</v>
      </c>
      <c r="H397" s="627">
        <v>130652</v>
      </c>
      <c r="I397" s="627">
        <v>30652</v>
      </c>
      <c r="J397" s="627" t="s">
        <v>769</v>
      </c>
      <c r="K397" s="627" t="s">
        <v>770</v>
      </c>
      <c r="L397" s="629">
        <v>83.819298456207505</v>
      </c>
      <c r="M397" s="629">
        <v>1</v>
      </c>
      <c r="N397" s="630">
        <v>83.819298456207505</v>
      </c>
    </row>
    <row r="398" spans="1:14" ht="14.4" customHeight="1" x14ac:dyDescent="0.3">
      <c r="A398" s="625" t="s">
        <v>518</v>
      </c>
      <c r="B398" s="626" t="s">
        <v>520</v>
      </c>
      <c r="C398" s="627" t="s">
        <v>538</v>
      </c>
      <c r="D398" s="628" t="s">
        <v>539</v>
      </c>
      <c r="E398" s="627" t="s">
        <v>521</v>
      </c>
      <c r="F398" s="628" t="s">
        <v>522</v>
      </c>
      <c r="G398" s="627" t="s">
        <v>756</v>
      </c>
      <c r="H398" s="627">
        <v>132083</v>
      </c>
      <c r="I398" s="627">
        <v>32083</v>
      </c>
      <c r="J398" s="627" t="s">
        <v>1093</v>
      </c>
      <c r="K398" s="627" t="s">
        <v>1094</v>
      </c>
      <c r="L398" s="629">
        <v>29.53</v>
      </c>
      <c r="M398" s="629">
        <v>1</v>
      </c>
      <c r="N398" s="630">
        <v>29.53</v>
      </c>
    </row>
    <row r="399" spans="1:14" ht="14.4" customHeight="1" x14ac:dyDescent="0.3">
      <c r="A399" s="625" t="s">
        <v>518</v>
      </c>
      <c r="B399" s="626" t="s">
        <v>520</v>
      </c>
      <c r="C399" s="627" t="s">
        <v>538</v>
      </c>
      <c r="D399" s="628" t="s">
        <v>539</v>
      </c>
      <c r="E399" s="627" t="s">
        <v>521</v>
      </c>
      <c r="F399" s="628" t="s">
        <v>522</v>
      </c>
      <c r="G399" s="627" t="s">
        <v>756</v>
      </c>
      <c r="H399" s="627">
        <v>132087</v>
      </c>
      <c r="I399" s="627">
        <v>32087</v>
      </c>
      <c r="J399" s="627" t="s">
        <v>778</v>
      </c>
      <c r="K399" s="627" t="s">
        <v>779</v>
      </c>
      <c r="L399" s="629">
        <v>61.346955582869214</v>
      </c>
      <c r="M399" s="629">
        <v>62</v>
      </c>
      <c r="N399" s="630">
        <v>3802.8896994581951</v>
      </c>
    </row>
    <row r="400" spans="1:14" ht="14.4" customHeight="1" x14ac:dyDescent="0.3">
      <c r="A400" s="625" t="s">
        <v>518</v>
      </c>
      <c r="B400" s="626" t="s">
        <v>520</v>
      </c>
      <c r="C400" s="627" t="s">
        <v>538</v>
      </c>
      <c r="D400" s="628" t="s">
        <v>539</v>
      </c>
      <c r="E400" s="627" t="s">
        <v>521</v>
      </c>
      <c r="F400" s="628" t="s">
        <v>522</v>
      </c>
      <c r="G400" s="627" t="s">
        <v>756</v>
      </c>
      <c r="H400" s="627">
        <v>142547</v>
      </c>
      <c r="I400" s="627">
        <v>42547</v>
      </c>
      <c r="J400" s="627" t="s">
        <v>782</v>
      </c>
      <c r="K400" s="627" t="s">
        <v>1095</v>
      </c>
      <c r="L400" s="629">
        <v>121.4006753000275</v>
      </c>
      <c r="M400" s="629">
        <v>2</v>
      </c>
      <c r="N400" s="630">
        <v>242.801350600055</v>
      </c>
    </row>
    <row r="401" spans="1:14" ht="14.4" customHeight="1" x14ac:dyDescent="0.3">
      <c r="A401" s="625" t="s">
        <v>518</v>
      </c>
      <c r="B401" s="626" t="s">
        <v>520</v>
      </c>
      <c r="C401" s="627" t="s">
        <v>538</v>
      </c>
      <c r="D401" s="628" t="s">
        <v>539</v>
      </c>
      <c r="E401" s="627" t="s">
        <v>521</v>
      </c>
      <c r="F401" s="628" t="s">
        <v>522</v>
      </c>
      <c r="G401" s="627" t="s">
        <v>756</v>
      </c>
      <c r="H401" s="627">
        <v>144997</v>
      </c>
      <c r="I401" s="627">
        <v>44997</v>
      </c>
      <c r="J401" s="627" t="s">
        <v>1096</v>
      </c>
      <c r="K401" s="627" t="s">
        <v>1097</v>
      </c>
      <c r="L401" s="629">
        <v>373.56995365335899</v>
      </c>
      <c r="M401" s="629">
        <v>1</v>
      </c>
      <c r="N401" s="630">
        <v>373.56995365335899</v>
      </c>
    </row>
    <row r="402" spans="1:14" ht="14.4" customHeight="1" x14ac:dyDescent="0.3">
      <c r="A402" s="625" t="s">
        <v>518</v>
      </c>
      <c r="B402" s="626" t="s">
        <v>520</v>
      </c>
      <c r="C402" s="627" t="s">
        <v>538</v>
      </c>
      <c r="D402" s="628" t="s">
        <v>539</v>
      </c>
      <c r="E402" s="627" t="s">
        <v>521</v>
      </c>
      <c r="F402" s="628" t="s">
        <v>522</v>
      </c>
      <c r="G402" s="627" t="s">
        <v>756</v>
      </c>
      <c r="H402" s="627">
        <v>147141</v>
      </c>
      <c r="I402" s="627">
        <v>47141</v>
      </c>
      <c r="J402" s="627" t="s">
        <v>784</v>
      </c>
      <c r="K402" s="627" t="s">
        <v>785</v>
      </c>
      <c r="L402" s="629">
        <v>49.8</v>
      </c>
      <c r="M402" s="629">
        <v>1</v>
      </c>
      <c r="N402" s="630">
        <v>49.8</v>
      </c>
    </row>
    <row r="403" spans="1:14" ht="14.4" customHeight="1" x14ac:dyDescent="0.3">
      <c r="A403" s="625" t="s">
        <v>518</v>
      </c>
      <c r="B403" s="626" t="s">
        <v>520</v>
      </c>
      <c r="C403" s="627" t="s">
        <v>538</v>
      </c>
      <c r="D403" s="628" t="s">
        <v>539</v>
      </c>
      <c r="E403" s="627" t="s">
        <v>521</v>
      </c>
      <c r="F403" s="628" t="s">
        <v>522</v>
      </c>
      <c r="G403" s="627" t="s">
        <v>756</v>
      </c>
      <c r="H403" s="627">
        <v>149123</v>
      </c>
      <c r="I403" s="627">
        <v>49123</v>
      </c>
      <c r="J403" s="627" t="s">
        <v>1098</v>
      </c>
      <c r="K403" s="627" t="s">
        <v>1099</v>
      </c>
      <c r="L403" s="629">
        <v>157.25</v>
      </c>
      <c r="M403" s="629">
        <v>1</v>
      </c>
      <c r="N403" s="630">
        <v>157.25</v>
      </c>
    </row>
    <row r="404" spans="1:14" ht="14.4" customHeight="1" x14ac:dyDescent="0.3">
      <c r="A404" s="625" t="s">
        <v>518</v>
      </c>
      <c r="B404" s="626" t="s">
        <v>520</v>
      </c>
      <c r="C404" s="627" t="s">
        <v>538</v>
      </c>
      <c r="D404" s="628" t="s">
        <v>539</v>
      </c>
      <c r="E404" s="627" t="s">
        <v>521</v>
      </c>
      <c r="F404" s="628" t="s">
        <v>522</v>
      </c>
      <c r="G404" s="627" t="s">
        <v>756</v>
      </c>
      <c r="H404" s="627">
        <v>149531</v>
      </c>
      <c r="I404" s="627">
        <v>49531</v>
      </c>
      <c r="J404" s="627" t="s">
        <v>786</v>
      </c>
      <c r="K404" s="627" t="s">
        <v>787</v>
      </c>
      <c r="L404" s="629">
        <v>70.97999999999999</v>
      </c>
      <c r="M404" s="629">
        <v>8</v>
      </c>
      <c r="N404" s="630">
        <v>567.83999999999992</v>
      </c>
    </row>
    <row r="405" spans="1:14" ht="14.4" customHeight="1" x14ac:dyDescent="0.3">
      <c r="A405" s="625" t="s">
        <v>518</v>
      </c>
      <c r="B405" s="626" t="s">
        <v>520</v>
      </c>
      <c r="C405" s="627" t="s">
        <v>538</v>
      </c>
      <c r="D405" s="628" t="s">
        <v>539</v>
      </c>
      <c r="E405" s="627" t="s">
        <v>521</v>
      </c>
      <c r="F405" s="628" t="s">
        <v>522</v>
      </c>
      <c r="G405" s="627" t="s">
        <v>756</v>
      </c>
      <c r="H405" s="627">
        <v>149909</v>
      </c>
      <c r="I405" s="627">
        <v>49909</v>
      </c>
      <c r="J405" s="627" t="s">
        <v>1100</v>
      </c>
      <c r="K405" s="627" t="s">
        <v>1101</v>
      </c>
      <c r="L405" s="629">
        <v>79.83</v>
      </c>
      <c r="M405" s="629">
        <v>1</v>
      </c>
      <c r="N405" s="630">
        <v>79.83</v>
      </c>
    </row>
    <row r="406" spans="1:14" ht="14.4" customHeight="1" x14ac:dyDescent="0.3">
      <c r="A406" s="625" t="s">
        <v>518</v>
      </c>
      <c r="B406" s="626" t="s">
        <v>520</v>
      </c>
      <c r="C406" s="627" t="s">
        <v>538</v>
      </c>
      <c r="D406" s="628" t="s">
        <v>539</v>
      </c>
      <c r="E406" s="627" t="s">
        <v>521</v>
      </c>
      <c r="F406" s="628" t="s">
        <v>522</v>
      </c>
      <c r="G406" s="627" t="s">
        <v>756</v>
      </c>
      <c r="H406" s="627">
        <v>154316</v>
      </c>
      <c r="I406" s="627">
        <v>54316</v>
      </c>
      <c r="J406" s="627" t="s">
        <v>788</v>
      </c>
      <c r="K406" s="627" t="s">
        <v>789</v>
      </c>
      <c r="L406" s="629">
        <v>3450</v>
      </c>
      <c r="M406" s="629">
        <v>10</v>
      </c>
      <c r="N406" s="630">
        <v>34500</v>
      </c>
    </row>
    <row r="407" spans="1:14" ht="14.4" customHeight="1" x14ac:dyDescent="0.3">
      <c r="A407" s="625" t="s">
        <v>518</v>
      </c>
      <c r="B407" s="626" t="s">
        <v>520</v>
      </c>
      <c r="C407" s="627" t="s">
        <v>538</v>
      </c>
      <c r="D407" s="628" t="s">
        <v>539</v>
      </c>
      <c r="E407" s="627" t="s">
        <v>521</v>
      </c>
      <c r="F407" s="628" t="s">
        <v>522</v>
      </c>
      <c r="G407" s="627" t="s">
        <v>756</v>
      </c>
      <c r="H407" s="627">
        <v>156503</v>
      </c>
      <c r="I407" s="627">
        <v>56503</v>
      </c>
      <c r="J407" s="627" t="s">
        <v>1102</v>
      </c>
      <c r="K407" s="627" t="s">
        <v>1103</v>
      </c>
      <c r="L407" s="629">
        <v>76.64</v>
      </c>
      <c r="M407" s="629">
        <v>1</v>
      </c>
      <c r="N407" s="630">
        <v>76.64</v>
      </c>
    </row>
    <row r="408" spans="1:14" ht="14.4" customHeight="1" x14ac:dyDescent="0.3">
      <c r="A408" s="625" t="s">
        <v>518</v>
      </c>
      <c r="B408" s="626" t="s">
        <v>520</v>
      </c>
      <c r="C408" s="627" t="s">
        <v>538</v>
      </c>
      <c r="D408" s="628" t="s">
        <v>539</v>
      </c>
      <c r="E408" s="627" t="s">
        <v>521</v>
      </c>
      <c r="F408" s="628" t="s">
        <v>522</v>
      </c>
      <c r="G408" s="627" t="s">
        <v>756</v>
      </c>
      <c r="H408" s="627">
        <v>156981</v>
      </c>
      <c r="I408" s="627">
        <v>56981</v>
      </c>
      <c r="J408" s="627" t="s">
        <v>1104</v>
      </c>
      <c r="K408" s="627" t="s">
        <v>1105</v>
      </c>
      <c r="L408" s="629">
        <v>109.22</v>
      </c>
      <c r="M408" s="629">
        <v>1</v>
      </c>
      <c r="N408" s="630">
        <v>109.22</v>
      </c>
    </row>
    <row r="409" spans="1:14" ht="14.4" customHeight="1" x14ac:dyDescent="0.3">
      <c r="A409" s="625" t="s">
        <v>518</v>
      </c>
      <c r="B409" s="626" t="s">
        <v>520</v>
      </c>
      <c r="C409" s="627" t="s">
        <v>538</v>
      </c>
      <c r="D409" s="628" t="s">
        <v>539</v>
      </c>
      <c r="E409" s="627" t="s">
        <v>521</v>
      </c>
      <c r="F409" s="628" t="s">
        <v>522</v>
      </c>
      <c r="G409" s="627" t="s">
        <v>756</v>
      </c>
      <c r="H409" s="627">
        <v>159672</v>
      </c>
      <c r="I409" s="627">
        <v>59672</v>
      </c>
      <c r="J409" s="627" t="s">
        <v>790</v>
      </c>
      <c r="K409" s="627" t="s">
        <v>791</v>
      </c>
      <c r="L409" s="629">
        <v>99.421002178910413</v>
      </c>
      <c r="M409" s="629">
        <v>14</v>
      </c>
      <c r="N409" s="630">
        <v>1391.0403192966037</v>
      </c>
    </row>
    <row r="410" spans="1:14" ht="14.4" customHeight="1" x14ac:dyDescent="0.3">
      <c r="A410" s="625" t="s">
        <v>518</v>
      </c>
      <c r="B410" s="626" t="s">
        <v>520</v>
      </c>
      <c r="C410" s="627" t="s">
        <v>538</v>
      </c>
      <c r="D410" s="628" t="s">
        <v>539</v>
      </c>
      <c r="E410" s="627" t="s">
        <v>521</v>
      </c>
      <c r="F410" s="628" t="s">
        <v>522</v>
      </c>
      <c r="G410" s="627" t="s">
        <v>756</v>
      </c>
      <c r="H410" s="627">
        <v>159673</v>
      </c>
      <c r="I410" s="627">
        <v>59673</v>
      </c>
      <c r="J410" s="627" t="s">
        <v>790</v>
      </c>
      <c r="K410" s="627" t="s">
        <v>1106</v>
      </c>
      <c r="L410" s="629">
        <v>156.91999999999999</v>
      </c>
      <c r="M410" s="629">
        <v>1</v>
      </c>
      <c r="N410" s="630">
        <v>156.91999999999999</v>
      </c>
    </row>
    <row r="411" spans="1:14" ht="14.4" customHeight="1" x14ac:dyDescent="0.3">
      <c r="A411" s="625" t="s">
        <v>518</v>
      </c>
      <c r="B411" s="626" t="s">
        <v>520</v>
      </c>
      <c r="C411" s="627" t="s">
        <v>538</v>
      </c>
      <c r="D411" s="628" t="s">
        <v>539</v>
      </c>
      <c r="E411" s="627" t="s">
        <v>521</v>
      </c>
      <c r="F411" s="628" t="s">
        <v>522</v>
      </c>
      <c r="G411" s="627" t="s">
        <v>756</v>
      </c>
      <c r="H411" s="627">
        <v>159806</v>
      </c>
      <c r="I411" s="627">
        <v>59806</v>
      </c>
      <c r="J411" s="627" t="s">
        <v>1107</v>
      </c>
      <c r="K411" s="627" t="s">
        <v>1108</v>
      </c>
      <c r="L411" s="629">
        <v>1452.06</v>
      </c>
      <c r="M411" s="629">
        <v>2</v>
      </c>
      <c r="N411" s="630">
        <v>2904.12</v>
      </c>
    </row>
    <row r="412" spans="1:14" ht="14.4" customHeight="1" x14ac:dyDescent="0.3">
      <c r="A412" s="625" t="s">
        <v>518</v>
      </c>
      <c r="B412" s="626" t="s">
        <v>520</v>
      </c>
      <c r="C412" s="627" t="s">
        <v>538</v>
      </c>
      <c r="D412" s="628" t="s">
        <v>539</v>
      </c>
      <c r="E412" s="627" t="s">
        <v>521</v>
      </c>
      <c r="F412" s="628" t="s">
        <v>522</v>
      </c>
      <c r="G412" s="627" t="s">
        <v>756</v>
      </c>
      <c r="H412" s="627">
        <v>159810</v>
      </c>
      <c r="I412" s="627">
        <v>59810</v>
      </c>
      <c r="J412" s="627" t="s">
        <v>1107</v>
      </c>
      <c r="K412" s="627" t="s">
        <v>1109</v>
      </c>
      <c r="L412" s="629">
        <v>2475.9499999999998</v>
      </c>
      <c r="M412" s="629">
        <v>2</v>
      </c>
      <c r="N412" s="630">
        <v>4951.8999999999996</v>
      </c>
    </row>
    <row r="413" spans="1:14" ht="14.4" customHeight="1" x14ac:dyDescent="0.3">
      <c r="A413" s="625" t="s">
        <v>518</v>
      </c>
      <c r="B413" s="626" t="s">
        <v>520</v>
      </c>
      <c r="C413" s="627" t="s">
        <v>538</v>
      </c>
      <c r="D413" s="628" t="s">
        <v>539</v>
      </c>
      <c r="E413" s="627" t="s">
        <v>521</v>
      </c>
      <c r="F413" s="628" t="s">
        <v>522</v>
      </c>
      <c r="G413" s="627" t="s">
        <v>756</v>
      </c>
      <c r="H413" s="627">
        <v>184399</v>
      </c>
      <c r="I413" s="627">
        <v>84399</v>
      </c>
      <c r="J413" s="627" t="s">
        <v>1110</v>
      </c>
      <c r="K413" s="627" t="s">
        <v>1111</v>
      </c>
      <c r="L413" s="629">
        <v>340.06599999999997</v>
      </c>
      <c r="M413" s="629">
        <v>1</v>
      </c>
      <c r="N413" s="630">
        <v>340.06599999999997</v>
      </c>
    </row>
    <row r="414" spans="1:14" ht="14.4" customHeight="1" x14ac:dyDescent="0.3">
      <c r="A414" s="625" t="s">
        <v>518</v>
      </c>
      <c r="B414" s="626" t="s">
        <v>520</v>
      </c>
      <c r="C414" s="627" t="s">
        <v>538</v>
      </c>
      <c r="D414" s="628" t="s">
        <v>539</v>
      </c>
      <c r="E414" s="627" t="s">
        <v>521</v>
      </c>
      <c r="F414" s="628" t="s">
        <v>522</v>
      </c>
      <c r="G414" s="627" t="s">
        <v>756</v>
      </c>
      <c r="H414" s="627">
        <v>190957</v>
      </c>
      <c r="I414" s="627">
        <v>90957</v>
      </c>
      <c r="J414" s="627" t="s">
        <v>803</v>
      </c>
      <c r="K414" s="627" t="s">
        <v>1112</v>
      </c>
      <c r="L414" s="629">
        <v>43.150225414555301</v>
      </c>
      <c r="M414" s="629">
        <v>1</v>
      </c>
      <c r="N414" s="630">
        <v>43.150225414555301</v>
      </c>
    </row>
    <row r="415" spans="1:14" ht="14.4" customHeight="1" x14ac:dyDescent="0.3">
      <c r="A415" s="625" t="s">
        <v>518</v>
      </c>
      <c r="B415" s="626" t="s">
        <v>520</v>
      </c>
      <c r="C415" s="627" t="s">
        <v>538</v>
      </c>
      <c r="D415" s="628" t="s">
        <v>539</v>
      </c>
      <c r="E415" s="627" t="s">
        <v>521</v>
      </c>
      <c r="F415" s="628" t="s">
        <v>522</v>
      </c>
      <c r="G415" s="627" t="s">
        <v>756</v>
      </c>
      <c r="H415" s="627">
        <v>190959</v>
      </c>
      <c r="I415" s="627">
        <v>90959</v>
      </c>
      <c r="J415" s="627" t="s">
        <v>803</v>
      </c>
      <c r="K415" s="627" t="s">
        <v>1113</v>
      </c>
      <c r="L415" s="629">
        <v>56.67</v>
      </c>
      <c r="M415" s="629">
        <v>3</v>
      </c>
      <c r="N415" s="630">
        <v>169.95</v>
      </c>
    </row>
    <row r="416" spans="1:14" ht="14.4" customHeight="1" x14ac:dyDescent="0.3">
      <c r="A416" s="625" t="s">
        <v>518</v>
      </c>
      <c r="B416" s="626" t="s">
        <v>520</v>
      </c>
      <c r="C416" s="627" t="s">
        <v>538</v>
      </c>
      <c r="D416" s="628" t="s">
        <v>539</v>
      </c>
      <c r="E416" s="627" t="s">
        <v>521</v>
      </c>
      <c r="F416" s="628" t="s">
        <v>522</v>
      </c>
      <c r="G416" s="627" t="s">
        <v>756</v>
      </c>
      <c r="H416" s="627">
        <v>191280</v>
      </c>
      <c r="I416" s="627">
        <v>91280</v>
      </c>
      <c r="J416" s="627" t="s">
        <v>796</v>
      </c>
      <c r="K416" s="627" t="s">
        <v>797</v>
      </c>
      <c r="L416" s="629">
        <v>47.18</v>
      </c>
      <c r="M416" s="629">
        <v>4</v>
      </c>
      <c r="N416" s="630">
        <v>188.69</v>
      </c>
    </row>
    <row r="417" spans="1:14" ht="14.4" customHeight="1" x14ac:dyDescent="0.3">
      <c r="A417" s="625" t="s">
        <v>518</v>
      </c>
      <c r="B417" s="626" t="s">
        <v>520</v>
      </c>
      <c r="C417" s="627" t="s">
        <v>538</v>
      </c>
      <c r="D417" s="628" t="s">
        <v>539</v>
      </c>
      <c r="E417" s="627" t="s">
        <v>521</v>
      </c>
      <c r="F417" s="628" t="s">
        <v>522</v>
      </c>
      <c r="G417" s="627" t="s">
        <v>756</v>
      </c>
      <c r="H417" s="627">
        <v>192034</v>
      </c>
      <c r="I417" s="627">
        <v>92034</v>
      </c>
      <c r="J417" s="627" t="s">
        <v>1114</v>
      </c>
      <c r="K417" s="627" t="s">
        <v>1115</v>
      </c>
      <c r="L417" s="629">
        <v>188.55</v>
      </c>
      <c r="M417" s="629">
        <v>1</v>
      </c>
      <c r="N417" s="630">
        <v>188.55</v>
      </c>
    </row>
    <row r="418" spans="1:14" ht="14.4" customHeight="1" x14ac:dyDescent="0.3">
      <c r="A418" s="625" t="s">
        <v>518</v>
      </c>
      <c r="B418" s="626" t="s">
        <v>520</v>
      </c>
      <c r="C418" s="627" t="s">
        <v>538</v>
      </c>
      <c r="D418" s="628" t="s">
        <v>539</v>
      </c>
      <c r="E418" s="627" t="s">
        <v>521</v>
      </c>
      <c r="F418" s="628" t="s">
        <v>522</v>
      </c>
      <c r="G418" s="627" t="s">
        <v>756</v>
      </c>
      <c r="H418" s="627">
        <v>192587</v>
      </c>
      <c r="I418" s="627">
        <v>92587</v>
      </c>
      <c r="J418" s="627" t="s">
        <v>798</v>
      </c>
      <c r="K418" s="627" t="s">
        <v>799</v>
      </c>
      <c r="L418" s="629">
        <v>102.7</v>
      </c>
      <c r="M418" s="629">
        <v>1</v>
      </c>
      <c r="N418" s="630">
        <v>102.7</v>
      </c>
    </row>
    <row r="419" spans="1:14" ht="14.4" customHeight="1" x14ac:dyDescent="0.3">
      <c r="A419" s="625" t="s">
        <v>518</v>
      </c>
      <c r="B419" s="626" t="s">
        <v>520</v>
      </c>
      <c r="C419" s="627" t="s">
        <v>538</v>
      </c>
      <c r="D419" s="628" t="s">
        <v>539</v>
      </c>
      <c r="E419" s="627" t="s">
        <v>521</v>
      </c>
      <c r="F419" s="628" t="s">
        <v>522</v>
      </c>
      <c r="G419" s="627" t="s">
        <v>756</v>
      </c>
      <c r="H419" s="627">
        <v>196977</v>
      </c>
      <c r="I419" s="627">
        <v>96977</v>
      </c>
      <c r="J419" s="627" t="s">
        <v>803</v>
      </c>
      <c r="K419" s="627" t="s">
        <v>679</v>
      </c>
      <c r="L419" s="629">
        <v>88.02</v>
      </c>
      <c r="M419" s="629">
        <v>1</v>
      </c>
      <c r="N419" s="630">
        <v>88.02</v>
      </c>
    </row>
    <row r="420" spans="1:14" ht="14.4" customHeight="1" x14ac:dyDescent="0.3">
      <c r="A420" s="625" t="s">
        <v>518</v>
      </c>
      <c r="B420" s="626" t="s">
        <v>520</v>
      </c>
      <c r="C420" s="627" t="s">
        <v>538</v>
      </c>
      <c r="D420" s="628" t="s">
        <v>539</v>
      </c>
      <c r="E420" s="627" t="s">
        <v>521</v>
      </c>
      <c r="F420" s="628" t="s">
        <v>522</v>
      </c>
      <c r="G420" s="627" t="s">
        <v>756</v>
      </c>
      <c r="H420" s="627">
        <v>844480</v>
      </c>
      <c r="I420" s="627">
        <v>114059</v>
      </c>
      <c r="J420" s="627" t="s">
        <v>1116</v>
      </c>
      <c r="K420" s="627" t="s">
        <v>1117</v>
      </c>
      <c r="L420" s="629">
        <v>67.239999999999995</v>
      </c>
      <c r="M420" s="629">
        <v>1</v>
      </c>
      <c r="N420" s="630">
        <v>67.239999999999995</v>
      </c>
    </row>
    <row r="421" spans="1:14" ht="14.4" customHeight="1" x14ac:dyDescent="0.3">
      <c r="A421" s="625" t="s">
        <v>518</v>
      </c>
      <c r="B421" s="626" t="s">
        <v>520</v>
      </c>
      <c r="C421" s="627" t="s">
        <v>538</v>
      </c>
      <c r="D421" s="628" t="s">
        <v>539</v>
      </c>
      <c r="E421" s="627" t="s">
        <v>521</v>
      </c>
      <c r="F421" s="628" t="s">
        <v>522</v>
      </c>
      <c r="G421" s="627" t="s">
        <v>756</v>
      </c>
      <c r="H421" s="627">
        <v>844554</v>
      </c>
      <c r="I421" s="627">
        <v>114065</v>
      </c>
      <c r="J421" s="627" t="s">
        <v>804</v>
      </c>
      <c r="K421" s="627" t="s">
        <v>805</v>
      </c>
      <c r="L421" s="629">
        <v>102.55</v>
      </c>
      <c r="M421" s="629">
        <v>2</v>
      </c>
      <c r="N421" s="630">
        <v>205.1</v>
      </c>
    </row>
    <row r="422" spans="1:14" ht="14.4" customHeight="1" x14ac:dyDescent="0.3">
      <c r="A422" s="625" t="s">
        <v>518</v>
      </c>
      <c r="B422" s="626" t="s">
        <v>520</v>
      </c>
      <c r="C422" s="627" t="s">
        <v>538</v>
      </c>
      <c r="D422" s="628" t="s">
        <v>539</v>
      </c>
      <c r="E422" s="627" t="s">
        <v>521</v>
      </c>
      <c r="F422" s="628" t="s">
        <v>522</v>
      </c>
      <c r="G422" s="627" t="s">
        <v>756</v>
      </c>
      <c r="H422" s="627">
        <v>847488</v>
      </c>
      <c r="I422" s="627">
        <v>107869</v>
      </c>
      <c r="J422" s="627" t="s">
        <v>1118</v>
      </c>
      <c r="K422" s="627" t="s">
        <v>1065</v>
      </c>
      <c r="L422" s="629">
        <v>71.81</v>
      </c>
      <c r="M422" s="629">
        <v>1</v>
      </c>
      <c r="N422" s="630">
        <v>71.81</v>
      </c>
    </row>
    <row r="423" spans="1:14" ht="14.4" customHeight="1" x14ac:dyDescent="0.3">
      <c r="A423" s="625" t="s">
        <v>518</v>
      </c>
      <c r="B423" s="626" t="s">
        <v>520</v>
      </c>
      <c r="C423" s="627" t="s">
        <v>538</v>
      </c>
      <c r="D423" s="628" t="s">
        <v>539</v>
      </c>
      <c r="E423" s="627" t="s">
        <v>521</v>
      </c>
      <c r="F423" s="628" t="s">
        <v>522</v>
      </c>
      <c r="G423" s="627" t="s">
        <v>756</v>
      </c>
      <c r="H423" s="627">
        <v>848947</v>
      </c>
      <c r="I423" s="627">
        <v>135928</v>
      </c>
      <c r="J423" s="627" t="s">
        <v>806</v>
      </c>
      <c r="K423" s="627" t="s">
        <v>807</v>
      </c>
      <c r="L423" s="629">
        <v>174.24000169659752</v>
      </c>
      <c r="M423" s="629">
        <v>2</v>
      </c>
      <c r="N423" s="630">
        <v>348.48000339319503</v>
      </c>
    </row>
    <row r="424" spans="1:14" ht="14.4" customHeight="1" x14ac:dyDescent="0.3">
      <c r="A424" s="625" t="s">
        <v>518</v>
      </c>
      <c r="B424" s="626" t="s">
        <v>520</v>
      </c>
      <c r="C424" s="627" t="s">
        <v>538</v>
      </c>
      <c r="D424" s="628" t="s">
        <v>539</v>
      </c>
      <c r="E424" s="627" t="s">
        <v>521</v>
      </c>
      <c r="F424" s="628" t="s">
        <v>522</v>
      </c>
      <c r="G424" s="627" t="s">
        <v>756</v>
      </c>
      <c r="H424" s="627">
        <v>849151</v>
      </c>
      <c r="I424" s="627">
        <v>122210</v>
      </c>
      <c r="J424" s="627" t="s">
        <v>1119</v>
      </c>
      <c r="K424" s="627" t="s">
        <v>1120</v>
      </c>
      <c r="L424" s="629">
        <v>116.25</v>
      </c>
      <c r="M424" s="629">
        <v>1</v>
      </c>
      <c r="N424" s="630">
        <v>116.25</v>
      </c>
    </row>
    <row r="425" spans="1:14" ht="14.4" customHeight="1" x14ac:dyDescent="0.3">
      <c r="A425" s="625" t="s">
        <v>518</v>
      </c>
      <c r="B425" s="626" t="s">
        <v>520</v>
      </c>
      <c r="C425" s="627" t="s">
        <v>538</v>
      </c>
      <c r="D425" s="628" t="s">
        <v>539</v>
      </c>
      <c r="E425" s="627" t="s">
        <v>521</v>
      </c>
      <c r="F425" s="628" t="s">
        <v>522</v>
      </c>
      <c r="G425" s="627" t="s">
        <v>756</v>
      </c>
      <c r="H425" s="627">
        <v>849713</v>
      </c>
      <c r="I425" s="627">
        <v>125046</v>
      </c>
      <c r="J425" s="627" t="s">
        <v>1121</v>
      </c>
      <c r="K425" s="627" t="s">
        <v>762</v>
      </c>
      <c r="L425" s="629">
        <v>64.540000000000006</v>
      </c>
      <c r="M425" s="629">
        <v>1</v>
      </c>
      <c r="N425" s="630">
        <v>64.540000000000006</v>
      </c>
    </row>
    <row r="426" spans="1:14" ht="14.4" customHeight="1" x14ac:dyDescent="0.3">
      <c r="A426" s="625" t="s">
        <v>518</v>
      </c>
      <c r="B426" s="626" t="s">
        <v>520</v>
      </c>
      <c r="C426" s="627" t="s">
        <v>538</v>
      </c>
      <c r="D426" s="628" t="s">
        <v>539</v>
      </c>
      <c r="E426" s="627" t="s">
        <v>521</v>
      </c>
      <c r="F426" s="628" t="s">
        <v>522</v>
      </c>
      <c r="G426" s="627" t="s">
        <v>756</v>
      </c>
      <c r="H426" s="627">
        <v>850010</v>
      </c>
      <c r="I426" s="627">
        <v>149543</v>
      </c>
      <c r="J426" s="627" t="s">
        <v>1122</v>
      </c>
      <c r="K426" s="627" t="s">
        <v>1123</v>
      </c>
      <c r="L426" s="629">
        <v>313.17859063827001</v>
      </c>
      <c r="M426" s="629">
        <v>1</v>
      </c>
      <c r="N426" s="630">
        <v>313.17859063827001</v>
      </c>
    </row>
    <row r="427" spans="1:14" ht="14.4" customHeight="1" x14ac:dyDescent="0.3">
      <c r="A427" s="625" t="s">
        <v>518</v>
      </c>
      <c r="B427" s="626" t="s">
        <v>520</v>
      </c>
      <c r="C427" s="627" t="s">
        <v>538</v>
      </c>
      <c r="D427" s="628" t="s">
        <v>539</v>
      </c>
      <c r="E427" s="627" t="s">
        <v>521</v>
      </c>
      <c r="F427" s="628" t="s">
        <v>522</v>
      </c>
      <c r="G427" s="627" t="s">
        <v>756</v>
      </c>
      <c r="H427" s="627">
        <v>850087</v>
      </c>
      <c r="I427" s="627">
        <v>120791</v>
      </c>
      <c r="J427" s="627" t="s">
        <v>1124</v>
      </c>
      <c r="K427" s="627" t="s">
        <v>1125</v>
      </c>
      <c r="L427" s="629">
        <v>80.159823490115656</v>
      </c>
      <c r="M427" s="629">
        <v>2</v>
      </c>
      <c r="N427" s="630">
        <v>160.31964698023131</v>
      </c>
    </row>
    <row r="428" spans="1:14" ht="14.4" customHeight="1" x14ac:dyDescent="0.3">
      <c r="A428" s="625" t="s">
        <v>518</v>
      </c>
      <c r="B428" s="626" t="s">
        <v>520</v>
      </c>
      <c r="C428" s="627" t="s">
        <v>538</v>
      </c>
      <c r="D428" s="628" t="s">
        <v>539</v>
      </c>
      <c r="E428" s="627" t="s">
        <v>529</v>
      </c>
      <c r="F428" s="628" t="s">
        <v>530</v>
      </c>
      <c r="G428" s="627"/>
      <c r="H428" s="627">
        <v>83050</v>
      </c>
      <c r="I428" s="627">
        <v>198192</v>
      </c>
      <c r="J428" s="627" t="s">
        <v>1126</v>
      </c>
      <c r="K428" s="627" t="s">
        <v>1127</v>
      </c>
      <c r="L428" s="629">
        <v>32.420000000000009</v>
      </c>
      <c r="M428" s="629">
        <v>179</v>
      </c>
      <c r="N428" s="630">
        <v>5803.18</v>
      </c>
    </row>
    <row r="429" spans="1:14" ht="14.4" customHeight="1" x14ac:dyDescent="0.3">
      <c r="A429" s="625" t="s">
        <v>518</v>
      </c>
      <c r="B429" s="626" t="s">
        <v>520</v>
      </c>
      <c r="C429" s="627" t="s">
        <v>538</v>
      </c>
      <c r="D429" s="628" t="s">
        <v>539</v>
      </c>
      <c r="E429" s="627" t="s">
        <v>529</v>
      </c>
      <c r="F429" s="628" t="s">
        <v>530</v>
      </c>
      <c r="G429" s="627" t="s">
        <v>553</v>
      </c>
      <c r="H429" s="627">
        <v>101066</v>
      </c>
      <c r="I429" s="627">
        <v>1066</v>
      </c>
      <c r="J429" s="627" t="s">
        <v>810</v>
      </c>
      <c r="K429" s="627" t="s">
        <v>811</v>
      </c>
      <c r="L429" s="629">
        <v>37.792354030536799</v>
      </c>
      <c r="M429" s="629">
        <v>6</v>
      </c>
      <c r="N429" s="630">
        <v>226.95907291152551</v>
      </c>
    </row>
    <row r="430" spans="1:14" ht="14.4" customHeight="1" x14ac:dyDescent="0.3">
      <c r="A430" s="625" t="s">
        <v>518</v>
      </c>
      <c r="B430" s="626" t="s">
        <v>520</v>
      </c>
      <c r="C430" s="627" t="s">
        <v>538</v>
      </c>
      <c r="D430" s="628" t="s">
        <v>539</v>
      </c>
      <c r="E430" s="627" t="s">
        <v>529</v>
      </c>
      <c r="F430" s="628" t="s">
        <v>530</v>
      </c>
      <c r="G430" s="627" t="s">
        <v>553</v>
      </c>
      <c r="H430" s="627">
        <v>101076</v>
      </c>
      <c r="I430" s="627">
        <v>1076</v>
      </c>
      <c r="J430" s="627" t="s">
        <v>812</v>
      </c>
      <c r="K430" s="627" t="s">
        <v>575</v>
      </c>
      <c r="L430" s="629">
        <v>61.810043630136647</v>
      </c>
      <c r="M430" s="629">
        <v>6</v>
      </c>
      <c r="N430" s="630">
        <v>375.38017452054657</v>
      </c>
    </row>
    <row r="431" spans="1:14" ht="14.4" customHeight="1" x14ac:dyDescent="0.3">
      <c r="A431" s="625" t="s">
        <v>518</v>
      </c>
      <c r="B431" s="626" t="s">
        <v>520</v>
      </c>
      <c r="C431" s="627" t="s">
        <v>538</v>
      </c>
      <c r="D431" s="628" t="s">
        <v>539</v>
      </c>
      <c r="E431" s="627" t="s">
        <v>529</v>
      </c>
      <c r="F431" s="628" t="s">
        <v>530</v>
      </c>
      <c r="G431" s="627" t="s">
        <v>553</v>
      </c>
      <c r="H431" s="627">
        <v>103377</v>
      </c>
      <c r="I431" s="627">
        <v>3377</v>
      </c>
      <c r="J431" s="627" t="s">
        <v>1128</v>
      </c>
      <c r="K431" s="627" t="s">
        <v>816</v>
      </c>
      <c r="L431" s="629">
        <v>25.358356350324431</v>
      </c>
      <c r="M431" s="629">
        <v>3</v>
      </c>
      <c r="N431" s="630">
        <v>76.075069050973298</v>
      </c>
    </row>
    <row r="432" spans="1:14" ht="14.4" customHeight="1" x14ac:dyDescent="0.3">
      <c r="A432" s="625" t="s">
        <v>518</v>
      </c>
      <c r="B432" s="626" t="s">
        <v>520</v>
      </c>
      <c r="C432" s="627" t="s">
        <v>538</v>
      </c>
      <c r="D432" s="628" t="s">
        <v>539</v>
      </c>
      <c r="E432" s="627" t="s">
        <v>529</v>
      </c>
      <c r="F432" s="628" t="s">
        <v>530</v>
      </c>
      <c r="G432" s="627" t="s">
        <v>553</v>
      </c>
      <c r="H432" s="627">
        <v>106264</v>
      </c>
      <c r="I432" s="627">
        <v>6264</v>
      </c>
      <c r="J432" s="627" t="s">
        <v>815</v>
      </c>
      <c r="K432" s="627" t="s">
        <v>816</v>
      </c>
      <c r="L432" s="629">
        <v>33.409489000698173</v>
      </c>
      <c r="M432" s="629">
        <v>6</v>
      </c>
      <c r="N432" s="630">
        <v>200.45739000698177</v>
      </c>
    </row>
    <row r="433" spans="1:14" ht="14.4" customHeight="1" x14ac:dyDescent="0.3">
      <c r="A433" s="625" t="s">
        <v>518</v>
      </c>
      <c r="B433" s="626" t="s">
        <v>520</v>
      </c>
      <c r="C433" s="627" t="s">
        <v>538</v>
      </c>
      <c r="D433" s="628" t="s">
        <v>539</v>
      </c>
      <c r="E433" s="627" t="s">
        <v>529</v>
      </c>
      <c r="F433" s="628" t="s">
        <v>530</v>
      </c>
      <c r="G433" s="627" t="s">
        <v>553</v>
      </c>
      <c r="H433" s="627">
        <v>117149</v>
      </c>
      <c r="I433" s="627">
        <v>17149</v>
      </c>
      <c r="J433" s="627" t="s">
        <v>817</v>
      </c>
      <c r="K433" s="627" t="s">
        <v>818</v>
      </c>
      <c r="L433" s="629">
        <v>184.4</v>
      </c>
      <c r="M433" s="629">
        <v>3</v>
      </c>
      <c r="N433" s="630">
        <v>553.20000000000005</v>
      </c>
    </row>
    <row r="434" spans="1:14" ht="14.4" customHeight="1" x14ac:dyDescent="0.3">
      <c r="A434" s="625" t="s">
        <v>518</v>
      </c>
      <c r="B434" s="626" t="s">
        <v>520</v>
      </c>
      <c r="C434" s="627" t="s">
        <v>538</v>
      </c>
      <c r="D434" s="628" t="s">
        <v>539</v>
      </c>
      <c r="E434" s="627" t="s">
        <v>529</v>
      </c>
      <c r="F434" s="628" t="s">
        <v>530</v>
      </c>
      <c r="G434" s="627" t="s">
        <v>553</v>
      </c>
      <c r="H434" s="627">
        <v>175023</v>
      </c>
      <c r="I434" s="627">
        <v>75023</v>
      </c>
      <c r="J434" s="627" t="s">
        <v>1129</v>
      </c>
      <c r="K434" s="627" t="s">
        <v>1130</v>
      </c>
      <c r="L434" s="629">
        <v>52.72</v>
      </c>
      <c r="M434" s="629">
        <v>1</v>
      </c>
      <c r="N434" s="630">
        <v>52.72</v>
      </c>
    </row>
    <row r="435" spans="1:14" ht="14.4" customHeight="1" x14ac:dyDescent="0.3">
      <c r="A435" s="625" t="s">
        <v>518</v>
      </c>
      <c r="B435" s="626" t="s">
        <v>520</v>
      </c>
      <c r="C435" s="627" t="s">
        <v>538</v>
      </c>
      <c r="D435" s="628" t="s">
        <v>539</v>
      </c>
      <c r="E435" s="627" t="s">
        <v>529</v>
      </c>
      <c r="F435" s="628" t="s">
        <v>530</v>
      </c>
      <c r="G435" s="627" t="s">
        <v>553</v>
      </c>
      <c r="H435" s="627">
        <v>192359</v>
      </c>
      <c r="I435" s="627">
        <v>92359</v>
      </c>
      <c r="J435" s="627" t="s">
        <v>1131</v>
      </c>
      <c r="K435" s="627" t="s">
        <v>1132</v>
      </c>
      <c r="L435" s="629">
        <v>37.596627003429205</v>
      </c>
      <c r="M435" s="629">
        <v>96</v>
      </c>
      <c r="N435" s="630">
        <v>3608.6426226378312</v>
      </c>
    </row>
    <row r="436" spans="1:14" ht="14.4" customHeight="1" x14ac:dyDescent="0.3">
      <c r="A436" s="625" t="s">
        <v>518</v>
      </c>
      <c r="B436" s="626" t="s">
        <v>520</v>
      </c>
      <c r="C436" s="627" t="s">
        <v>538</v>
      </c>
      <c r="D436" s="628" t="s">
        <v>539</v>
      </c>
      <c r="E436" s="627" t="s">
        <v>529</v>
      </c>
      <c r="F436" s="628" t="s">
        <v>530</v>
      </c>
      <c r="G436" s="627" t="s">
        <v>553</v>
      </c>
      <c r="H436" s="627">
        <v>197000</v>
      </c>
      <c r="I436" s="627">
        <v>97000</v>
      </c>
      <c r="J436" s="627" t="s">
        <v>820</v>
      </c>
      <c r="K436" s="627" t="s">
        <v>821</v>
      </c>
      <c r="L436" s="629">
        <v>30.76</v>
      </c>
      <c r="M436" s="629">
        <v>12</v>
      </c>
      <c r="N436" s="630">
        <v>369.12</v>
      </c>
    </row>
    <row r="437" spans="1:14" ht="14.4" customHeight="1" x14ac:dyDescent="0.3">
      <c r="A437" s="625" t="s">
        <v>518</v>
      </c>
      <c r="B437" s="626" t="s">
        <v>520</v>
      </c>
      <c r="C437" s="627" t="s">
        <v>538</v>
      </c>
      <c r="D437" s="628" t="s">
        <v>539</v>
      </c>
      <c r="E437" s="627" t="s">
        <v>529</v>
      </c>
      <c r="F437" s="628" t="s">
        <v>530</v>
      </c>
      <c r="G437" s="627" t="s">
        <v>553</v>
      </c>
      <c r="H437" s="627">
        <v>849143</v>
      </c>
      <c r="I437" s="627">
        <v>155940</v>
      </c>
      <c r="J437" s="627" t="s">
        <v>1133</v>
      </c>
      <c r="K437" s="627"/>
      <c r="L437" s="629">
        <v>76.58</v>
      </c>
      <c r="M437" s="629">
        <v>1</v>
      </c>
      <c r="N437" s="630">
        <v>76.58</v>
      </c>
    </row>
    <row r="438" spans="1:14" ht="14.4" customHeight="1" x14ac:dyDescent="0.3">
      <c r="A438" s="625" t="s">
        <v>518</v>
      </c>
      <c r="B438" s="626" t="s">
        <v>520</v>
      </c>
      <c r="C438" s="627" t="s">
        <v>538</v>
      </c>
      <c r="D438" s="628" t="s">
        <v>539</v>
      </c>
      <c r="E438" s="627" t="s">
        <v>529</v>
      </c>
      <c r="F438" s="628" t="s">
        <v>530</v>
      </c>
      <c r="G438" s="627" t="s">
        <v>553</v>
      </c>
      <c r="H438" s="627">
        <v>849567</v>
      </c>
      <c r="I438" s="627">
        <v>125249</v>
      </c>
      <c r="J438" s="627" t="s">
        <v>822</v>
      </c>
      <c r="K438" s="627" t="s">
        <v>823</v>
      </c>
      <c r="L438" s="629">
        <v>678.18385930806994</v>
      </c>
      <c r="M438" s="629">
        <v>2</v>
      </c>
      <c r="N438" s="630">
        <v>1677.7372353446178</v>
      </c>
    </row>
    <row r="439" spans="1:14" ht="14.4" customHeight="1" x14ac:dyDescent="0.3">
      <c r="A439" s="625" t="s">
        <v>518</v>
      </c>
      <c r="B439" s="626" t="s">
        <v>520</v>
      </c>
      <c r="C439" s="627" t="s">
        <v>538</v>
      </c>
      <c r="D439" s="628" t="s">
        <v>539</v>
      </c>
      <c r="E439" s="627" t="s">
        <v>529</v>
      </c>
      <c r="F439" s="628" t="s">
        <v>530</v>
      </c>
      <c r="G439" s="627" t="s">
        <v>756</v>
      </c>
      <c r="H439" s="627">
        <v>104234</v>
      </c>
      <c r="I439" s="627">
        <v>4234</v>
      </c>
      <c r="J439" s="627" t="s">
        <v>824</v>
      </c>
      <c r="K439" s="627" t="s">
        <v>825</v>
      </c>
      <c r="L439" s="629">
        <v>74.000842058967606</v>
      </c>
      <c r="M439" s="629">
        <v>8</v>
      </c>
      <c r="N439" s="630">
        <v>592.00842058967623</v>
      </c>
    </row>
    <row r="440" spans="1:14" ht="14.4" customHeight="1" x14ac:dyDescent="0.3">
      <c r="A440" s="625" t="s">
        <v>518</v>
      </c>
      <c r="B440" s="626" t="s">
        <v>520</v>
      </c>
      <c r="C440" s="627" t="s">
        <v>538</v>
      </c>
      <c r="D440" s="628" t="s">
        <v>539</v>
      </c>
      <c r="E440" s="627" t="s">
        <v>529</v>
      </c>
      <c r="F440" s="628" t="s">
        <v>530</v>
      </c>
      <c r="G440" s="627" t="s">
        <v>756</v>
      </c>
      <c r="H440" s="627">
        <v>105951</v>
      </c>
      <c r="I440" s="627">
        <v>5951</v>
      </c>
      <c r="J440" s="627" t="s">
        <v>826</v>
      </c>
      <c r="K440" s="627" t="s">
        <v>827</v>
      </c>
      <c r="L440" s="629">
        <v>298.77949744895102</v>
      </c>
      <c r="M440" s="629">
        <v>1</v>
      </c>
      <c r="N440" s="630">
        <v>298.77949744895102</v>
      </c>
    </row>
    <row r="441" spans="1:14" ht="14.4" customHeight="1" x14ac:dyDescent="0.3">
      <c r="A441" s="625" t="s">
        <v>518</v>
      </c>
      <c r="B441" s="626" t="s">
        <v>520</v>
      </c>
      <c r="C441" s="627" t="s">
        <v>538</v>
      </c>
      <c r="D441" s="628" t="s">
        <v>539</v>
      </c>
      <c r="E441" s="627" t="s">
        <v>529</v>
      </c>
      <c r="F441" s="628" t="s">
        <v>530</v>
      </c>
      <c r="G441" s="627" t="s">
        <v>756</v>
      </c>
      <c r="H441" s="627">
        <v>108807</v>
      </c>
      <c r="I441" s="627">
        <v>8807</v>
      </c>
      <c r="J441" s="627" t="s">
        <v>824</v>
      </c>
      <c r="K441" s="627" t="s">
        <v>828</v>
      </c>
      <c r="L441" s="629">
        <v>90.588749556744219</v>
      </c>
      <c r="M441" s="629">
        <v>25</v>
      </c>
      <c r="N441" s="630">
        <v>2246.8196376366932</v>
      </c>
    </row>
    <row r="442" spans="1:14" ht="14.4" customHeight="1" x14ac:dyDescent="0.3">
      <c r="A442" s="625" t="s">
        <v>518</v>
      </c>
      <c r="B442" s="626" t="s">
        <v>520</v>
      </c>
      <c r="C442" s="627" t="s">
        <v>538</v>
      </c>
      <c r="D442" s="628" t="s">
        <v>539</v>
      </c>
      <c r="E442" s="627" t="s">
        <v>529</v>
      </c>
      <c r="F442" s="628" t="s">
        <v>530</v>
      </c>
      <c r="G442" s="627" t="s">
        <v>756</v>
      </c>
      <c r="H442" s="627">
        <v>147727</v>
      </c>
      <c r="I442" s="627">
        <v>47727</v>
      </c>
      <c r="J442" s="627" t="s">
        <v>832</v>
      </c>
      <c r="K442" s="627" t="s">
        <v>833</v>
      </c>
      <c r="L442" s="629">
        <v>238.12488712822125</v>
      </c>
      <c r="M442" s="629">
        <v>4</v>
      </c>
      <c r="N442" s="630">
        <v>952.49954851288499</v>
      </c>
    </row>
    <row r="443" spans="1:14" ht="14.4" customHeight="1" x14ac:dyDescent="0.3">
      <c r="A443" s="625" t="s">
        <v>518</v>
      </c>
      <c r="B443" s="626" t="s">
        <v>520</v>
      </c>
      <c r="C443" s="627" t="s">
        <v>538</v>
      </c>
      <c r="D443" s="628" t="s">
        <v>539</v>
      </c>
      <c r="E443" s="627" t="s">
        <v>529</v>
      </c>
      <c r="F443" s="628" t="s">
        <v>530</v>
      </c>
      <c r="G443" s="627" t="s">
        <v>756</v>
      </c>
      <c r="H443" s="627">
        <v>153853</v>
      </c>
      <c r="I443" s="627">
        <v>53853</v>
      </c>
      <c r="J443" s="627" t="s">
        <v>835</v>
      </c>
      <c r="K443" s="627" t="s">
        <v>836</v>
      </c>
      <c r="L443" s="629">
        <v>303.231999999999</v>
      </c>
      <c r="M443" s="629">
        <v>1</v>
      </c>
      <c r="N443" s="630">
        <v>303.231999999999</v>
      </c>
    </row>
    <row r="444" spans="1:14" ht="14.4" customHeight="1" x14ac:dyDescent="0.3">
      <c r="A444" s="625" t="s">
        <v>518</v>
      </c>
      <c r="B444" s="626" t="s">
        <v>520</v>
      </c>
      <c r="C444" s="627" t="s">
        <v>538</v>
      </c>
      <c r="D444" s="628" t="s">
        <v>539</v>
      </c>
      <c r="E444" s="627" t="s">
        <v>529</v>
      </c>
      <c r="F444" s="628" t="s">
        <v>530</v>
      </c>
      <c r="G444" s="627" t="s">
        <v>756</v>
      </c>
      <c r="H444" s="627">
        <v>153922</v>
      </c>
      <c r="I444" s="627">
        <v>53922</v>
      </c>
      <c r="J444" s="627" t="s">
        <v>837</v>
      </c>
      <c r="K444" s="627" t="s">
        <v>838</v>
      </c>
      <c r="L444" s="629">
        <v>74.699902163614965</v>
      </c>
      <c r="M444" s="629">
        <v>30</v>
      </c>
      <c r="N444" s="630">
        <v>2240.9991194725349</v>
      </c>
    </row>
    <row r="445" spans="1:14" ht="14.4" customHeight="1" x14ac:dyDescent="0.3">
      <c r="A445" s="625" t="s">
        <v>518</v>
      </c>
      <c r="B445" s="626" t="s">
        <v>520</v>
      </c>
      <c r="C445" s="627" t="s">
        <v>538</v>
      </c>
      <c r="D445" s="628" t="s">
        <v>539</v>
      </c>
      <c r="E445" s="627" t="s">
        <v>529</v>
      </c>
      <c r="F445" s="628" t="s">
        <v>530</v>
      </c>
      <c r="G445" s="627" t="s">
        <v>756</v>
      </c>
      <c r="H445" s="627">
        <v>176360</v>
      </c>
      <c r="I445" s="627">
        <v>76360</v>
      </c>
      <c r="J445" s="627" t="s">
        <v>841</v>
      </c>
      <c r="K445" s="627" t="s">
        <v>842</v>
      </c>
      <c r="L445" s="629">
        <v>75.264010634538238</v>
      </c>
      <c r="M445" s="629">
        <v>346</v>
      </c>
      <c r="N445" s="630">
        <v>26039.539576757677</v>
      </c>
    </row>
    <row r="446" spans="1:14" ht="14.4" customHeight="1" x14ac:dyDescent="0.3">
      <c r="A446" s="625" t="s">
        <v>518</v>
      </c>
      <c r="B446" s="626" t="s">
        <v>520</v>
      </c>
      <c r="C446" s="627" t="s">
        <v>538</v>
      </c>
      <c r="D446" s="628" t="s">
        <v>539</v>
      </c>
      <c r="E446" s="627" t="s">
        <v>529</v>
      </c>
      <c r="F446" s="628" t="s">
        <v>530</v>
      </c>
      <c r="G446" s="627" t="s">
        <v>756</v>
      </c>
      <c r="H446" s="627">
        <v>185524</v>
      </c>
      <c r="I446" s="627">
        <v>85524</v>
      </c>
      <c r="J446" s="627" t="s">
        <v>843</v>
      </c>
      <c r="K446" s="627" t="s">
        <v>844</v>
      </c>
      <c r="L446" s="629">
        <v>250.57</v>
      </c>
      <c r="M446" s="629">
        <v>1</v>
      </c>
      <c r="N446" s="630">
        <v>250.57</v>
      </c>
    </row>
    <row r="447" spans="1:14" ht="14.4" customHeight="1" x14ac:dyDescent="0.3">
      <c r="A447" s="625" t="s">
        <v>518</v>
      </c>
      <c r="B447" s="626" t="s">
        <v>520</v>
      </c>
      <c r="C447" s="627" t="s">
        <v>538</v>
      </c>
      <c r="D447" s="628" t="s">
        <v>539</v>
      </c>
      <c r="E447" s="627" t="s">
        <v>529</v>
      </c>
      <c r="F447" s="628" t="s">
        <v>530</v>
      </c>
      <c r="G447" s="627" t="s">
        <v>756</v>
      </c>
      <c r="H447" s="627">
        <v>185525</v>
      </c>
      <c r="I447" s="627">
        <v>85525</v>
      </c>
      <c r="J447" s="627" t="s">
        <v>843</v>
      </c>
      <c r="K447" s="627" t="s">
        <v>845</v>
      </c>
      <c r="L447" s="629">
        <v>299.369629533075</v>
      </c>
      <c r="M447" s="629">
        <v>1</v>
      </c>
      <c r="N447" s="630">
        <v>299.369629533075</v>
      </c>
    </row>
    <row r="448" spans="1:14" ht="14.4" customHeight="1" x14ac:dyDescent="0.3">
      <c r="A448" s="625" t="s">
        <v>518</v>
      </c>
      <c r="B448" s="626" t="s">
        <v>520</v>
      </c>
      <c r="C448" s="627" t="s">
        <v>538</v>
      </c>
      <c r="D448" s="628" t="s">
        <v>539</v>
      </c>
      <c r="E448" s="627" t="s">
        <v>531</v>
      </c>
      <c r="F448" s="628" t="s">
        <v>532</v>
      </c>
      <c r="G448" s="627" t="s">
        <v>553</v>
      </c>
      <c r="H448" s="627">
        <v>116895</v>
      </c>
      <c r="I448" s="627">
        <v>16895</v>
      </c>
      <c r="J448" s="627" t="s">
        <v>1134</v>
      </c>
      <c r="K448" s="627" t="s">
        <v>1135</v>
      </c>
      <c r="L448" s="629">
        <v>89.03</v>
      </c>
      <c r="M448" s="629">
        <v>1</v>
      </c>
      <c r="N448" s="630">
        <v>89.03</v>
      </c>
    </row>
    <row r="449" spans="1:14" ht="14.4" customHeight="1" x14ac:dyDescent="0.3">
      <c r="A449" s="625" t="s">
        <v>518</v>
      </c>
      <c r="B449" s="626" t="s">
        <v>520</v>
      </c>
      <c r="C449" s="627" t="s">
        <v>538</v>
      </c>
      <c r="D449" s="628" t="s">
        <v>539</v>
      </c>
      <c r="E449" s="627" t="s">
        <v>531</v>
      </c>
      <c r="F449" s="628" t="s">
        <v>532</v>
      </c>
      <c r="G449" s="627" t="s">
        <v>756</v>
      </c>
      <c r="H449" s="627">
        <v>166037</v>
      </c>
      <c r="I449" s="627">
        <v>66037</v>
      </c>
      <c r="J449" s="627" t="s">
        <v>1136</v>
      </c>
      <c r="K449" s="627" t="s">
        <v>1137</v>
      </c>
      <c r="L449" s="629">
        <v>454.68</v>
      </c>
      <c r="M449" s="629">
        <v>1</v>
      </c>
      <c r="N449" s="630">
        <v>454.68</v>
      </c>
    </row>
    <row r="450" spans="1:14" ht="14.4" customHeight="1" x14ac:dyDescent="0.3">
      <c r="A450" s="625" t="s">
        <v>518</v>
      </c>
      <c r="B450" s="626" t="s">
        <v>520</v>
      </c>
      <c r="C450" s="627" t="s">
        <v>540</v>
      </c>
      <c r="D450" s="628" t="s">
        <v>541</v>
      </c>
      <c r="E450" s="627" t="s">
        <v>521</v>
      </c>
      <c r="F450" s="628" t="s">
        <v>522</v>
      </c>
      <c r="G450" s="627" t="s">
        <v>553</v>
      </c>
      <c r="H450" s="627">
        <v>102439</v>
      </c>
      <c r="I450" s="627">
        <v>2439</v>
      </c>
      <c r="J450" s="627" t="s">
        <v>905</v>
      </c>
      <c r="K450" s="627" t="s">
        <v>906</v>
      </c>
      <c r="L450" s="629">
        <v>292.07944729302699</v>
      </c>
      <c r="M450" s="629">
        <v>1</v>
      </c>
      <c r="N450" s="630">
        <v>292.07944729302699</v>
      </c>
    </row>
    <row r="451" spans="1:14" ht="14.4" customHeight="1" x14ac:dyDescent="0.3">
      <c r="A451" s="625" t="s">
        <v>518</v>
      </c>
      <c r="B451" s="626" t="s">
        <v>520</v>
      </c>
      <c r="C451" s="627" t="s">
        <v>540</v>
      </c>
      <c r="D451" s="628" t="s">
        <v>541</v>
      </c>
      <c r="E451" s="627" t="s">
        <v>521</v>
      </c>
      <c r="F451" s="628" t="s">
        <v>522</v>
      </c>
      <c r="G451" s="627" t="s">
        <v>553</v>
      </c>
      <c r="H451" s="627">
        <v>154539</v>
      </c>
      <c r="I451" s="627">
        <v>54539</v>
      </c>
      <c r="J451" s="627" t="s">
        <v>647</v>
      </c>
      <c r="K451" s="627" t="s">
        <v>648</v>
      </c>
      <c r="L451" s="629">
        <v>63.51</v>
      </c>
      <c r="M451" s="629">
        <v>1</v>
      </c>
      <c r="N451" s="630">
        <v>63.51</v>
      </c>
    </row>
    <row r="452" spans="1:14" ht="14.4" customHeight="1" x14ac:dyDescent="0.3">
      <c r="A452" s="625" t="s">
        <v>518</v>
      </c>
      <c r="B452" s="626" t="s">
        <v>520</v>
      </c>
      <c r="C452" s="627" t="s">
        <v>540</v>
      </c>
      <c r="D452" s="628" t="s">
        <v>541</v>
      </c>
      <c r="E452" s="627" t="s">
        <v>521</v>
      </c>
      <c r="F452" s="628" t="s">
        <v>522</v>
      </c>
      <c r="G452" s="627" t="s">
        <v>553</v>
      </c>
      <c r="H452" s="627">
        <v>155823</v>
      </c>
      <c r="I452" s="627">
        <v>55823</v>
      </c>
      <c r="J452" s="627" t="s">
        <v>597</v>
      </c>
      <c r="K452" s="627" t="s">
        <v>649</v>
      </c>
      <c r="L452" s="629">
        <v>22.77</v>
      </c>
      <c r="M452" s="629">
        <v>1</v>
      </c>
      <c r="N452" s="630">
        <v>22.77</v>
      </c>
    </row>
    <row r="453" spans="1:14" ht="14.4" customHeight="1" x14ac:dyDescent="0.3">
      <c r="A453" s="625" t="s">
        <v>518</v>
      </c>
      <c r="B453" s="626" t="s">
        <v>520</v>
      </c>
      <c r="C453" s="627" t="s">
        <v>540</v>
      </c>
      <c r="D453" s="628" t="s">
        <v>541</v>
      </c>
      <c r="E453" s="627" t="s">
        <v>521</v>
      </c>
      <c r="F453" s="628" t="s">
        <v>522</v>
      </c>
      <c r="G453" s="627" t="s">
        <v>553</v>
      </c>
      <c r="H453" s="627">
        <v>155911</v>
      </c>
      <c r="I453" s="627">
        <v>0</v>
      </c>
      <c r="J453" s="627" t="s">
        <v>964</v>
      </c>
      <c r="K453" s="627" t="s">
        <v>965</v>
      </c>
      <c r="L453" s="629">
        <v>35.869999999999997</v>
      </c>
      <c r="M453" s="629">
        <v>1</v>
      </c>
      <c r="N453" s="630">
        <v>35.869999999999997</v>
      </c>
    </row>
    <row r="454" spans="1:14" ht="14.4" customHeight="1" x14ac:dyDescent="0.3">
      <c r="A454" s="625" t="s">
        <v>518</v>
      </c>
      <c r="B454" s="626" t="s">
        <v>520</v>
      </c>
      <c r="C454" s="627" t="s">
        <v>540</v>
      </c>
      <c r="D454" s="628" t="s">
        <v>541</v>
      </c>
      <c r="E454" s="627" t="s">
        <v>521</v>
      </c>
      <c r="F454" s="628" t="s">
        <v>522</v>
      </c>
      <c r="G454" s="627" t="s">
        <v>553</v>
      </c>
      <c r="H454" s="627">
        <v>162318</v>
      </c>
      <c r="I454" s="627">
        <v>62318</v>
      </c>
      <c r="J454" s="627" t="s">
        <v>1138</v>
      </c>
      <c r="K454" s="627" t="s">
        <v>1139</v>
      </c>
      <c r="L454" s="629">
        <v>88.73</v>
      </c>
      <c r="M454" s="629">
        <v>2</v>
      </c>
      <c r="N454" s="630">
        <v>177.46</v>
      </c>
    </row>
    <row r="455" spans="1:14" ht="14.4" customHeight="1" x14ac:dyDescent="0.3">
      <c r="A455" s="625" t="s">
        <v>518</v>
      </c>
      <c r="B455" s="626" t="s">
        <v>520</v>
      </c>
      <c r="C455" s="627" t="s">
        <v>540</v>
      </c>
      <c r="D455" s="628" t="s">
        <v>541</v>
      </c>
      <c r="E455" s="627" t="s">
        <v>521</v>
      </c>
      <c r="F455" s="628" t="s">
        <v>522</v>
      </c>
      <c r="G455" s="627" t="s">
        <v>553</v>
      </c>
      <c r="H455" s="627">
        <v>167547</v>
      </c>
      <c r="I455" s="627">
        <v>67547</v>
      </c>
      <c r="J455" s="627" t="s">
        <v>664</v>
      </c>
      <c r="K455" s="627" t="s">
        <v>665</v>
      </c>
      <c r="L455" s="629">
        <v>49.7000007797254</v>
      </c>
      <c r="M455" s="629">
        <v>1</v>
      </c>
      <c r="N455" s="630">
        <v>49.7000007797254</v>
      </c>
    </row>
    <row r="456" spans="1:14" ht="14.4" customHeight="1" x14ac:dyDescent="0.3">
      <c r="A456" s="625" t="s">
        <v>518</v>
      </c>
      <c r="B456" s="626" t="s">
        <v>520</v>
      </c>
      <c r="C456" s="627" t="s">
        <v>540</v>
      </c>
      <c r="D456" s="628" t="s">
        <v>541</v>
      </c>
      <c r="E456" s="627" t="s">
        <v>521</v>
      </c>
      <c r="F456" s="628" t="s">
        <v>522</v>
      </c>
      <c r="G456" s="627" t="s">
        <v>553</v>
      </c>
      <c r="H456" s="627">
        <v>189869</v>
      </c>
      <c r="I456" s="627">
        <v>89869</v>
      </c>
      <c r="J456" s="627" t="s">
        <v>1010</v>
      </c>
      <c r="K456" s="627" t="s">
        <v>1011</v>
      </c>
      <c r="L456" s="629">
        <v>216.74285859571302</v>
      </c>
      <c r="M456" s="629">
        <v>3</v>
      </c>
      <c r="N456" s="630">
        <v>649.50555739393599</v>
      </c>
    </row>
    <row r="457" spans="1:14" ht="14.4" customHeight="1" x14ac:dyDescent="0.3">
      <c r="A457" s="625" t="s">
        <v>518</v>
      </c>
      <c r="B457" s="626" t="s">
        <v>520</v>
      </c>
      <c r="C457" s="627" t="s">
        <v>540</v>
      </c>
      <c r="D457" s="628" t="s">
        <v>541</v>
      </c>
      <c r="E457" s="627" t="s">
        <v>521</v>
      </c>
      <c r="F457" s="628" t="s">
        <v>522</v>
      </c>
      <c r="G457" s="627" t="s">
        <v>553</v>
      </c>
      <c r="H457" s="627">
        <v>900007</v>
      </c>
      <c r="I457" s="627">
        <v>0</v>
      </c>
      <c r="J457" s="627" t="s">
        <v>1070</v>
      </c>
      <c r="K457" s="627"/>
      <c r="L457" s="629">
        <v>75.3200507577275</v>
      </c>
      <c r="M457" s="629">
        <v>1</v>
      </c>
      <c r="N457" s="630">
        <v>75.3200507577275</v>
      </c>
    </row>
    <row r="458" spans="1:14" ht="14.4" customHeight="1" x14ac:dyDescent="0.3">
      <c r="A458" s="625" t="s">
        <v>518</v>
      </c>
      <c r="B458" s="626" t="s">
        <v>520</v>
      </c>
      <c r="C458" s="627" t="s">
        <v>540</v>
      </c>
      <c r="D458" s="628" t="s">
        <v>541</v>
      </c>
      <c r="E458" s="627" t="s">
        <v>521</v>
      </c>
      <c r="F458" s="628" t="s">
        <v>522</v>
      </c>
      <c r="G458" s="627" t="s">
        <v>756</v>
      </c>
      <c r="H458" s="627">
        <v>131934</v>
      </c>
      <c r="I458" s="627">
        <v>31934</v>
      </c>
      <c r="J458" s="627" t="s">
        <v>771</v>
      </c>
      <c r="K458" s="627" t="s">
        <v>772</v>
      </c>
      <c r="L458" s="629">
        <v>88.21</v>
      </c>
      <c r="M458" s="629">
        <v>1</v>
      </c>
      <c r="N458" s="630">
        <v>88.21</v>
      </c>
    </row>
    <row r="459" spans="1:14" ht="14.4" customHeight="1" x14ac:dyDescent="0.3">
      <c r="A459" s="625" t="s">
        <v>518</v>
      </c>
      <c r="B459" s="626" t="s">
        <v>520</v>
      </c>
      <c r="C459" s="627" t="s">
        <v>542</v>
      </c>
      <c r="D459" s="628" t="s">
        <v>543</v>
      </c>
      <c r="E459" s="627" t="s">
        <v>521</v>
      </c>
      <c r="F459" s="628" t="s">
        <v>522</v>
      </c>
      <c r="G459" s="627"/>
      <c r="H459" s="627">
        <v>102592</v>
      </c>
      <c r="I459" s="627">
        <v>2592</v>
      </c>
      <c r="J459" s="627" t="s">
        <v>546</v>
      </c>
      <c r="K459" s="627" t="s">
        <v>547</v>
      </c>
      <c r="L459" s="629">
        <v>61.6677304100387</v>
      </c>
      <c r="M459" s="629">
        <v>6</v>
      </c>
      <c r="N459" s="630">
        <v>370.14845300945171</v>
      </c>
    </row>
    <row r="460" spans="1:14" ht="14.4" customHeight="1" x14ac:dyDescent="0.3">
      <c r="A460" s="625" t="s">
        <v>518</v>
      </c>
      <c r="B460" s="626" t="s">
        <v>520</v>
      </c>
      <c r="C460" s="627" t="s">
        <v>542</v>
      </c>
      <c r="D460" s="628" t="s">
        <v>543</v>
      </c>
      <c r="E460" s="627" t="s">
        <v>521</v>
      </c>
      <c r="F460" s="628" t="s">
        <v>522</v>
      </c>
      <c r="G460" s="627"/>
      <c r="H460" s="627">
        <v>102949</v>
      </c>
      <c r="I460" s="627">
        <v>2949</v>
      </c>
      <c r="J460" s="627" t="s">
        <v>1140</v>
      </c>
      <c r="K460" s="627" t="s">
        <v>1141</v>
      </c>
      <c r="L460" s="629">
        <v>47.829879745908002</v>
      </c>
      <c r="M460" s="629">
        <v>1</v>
      </c>
      <c r="N460" s="630">
        <v>47.829879745908002</v>
      </c>
    </row>
    <row r="461" spans="1:14" ht="14.4" customHeight="1" x14ac:dyDescent="0.3">
      <c r="A461" s="625" t="s">
        <v>518</v>
      </c>
      <c r="B461" s="626" t="s">
        <v>520</v>
      </c>
      <c r="C461" s="627" t="s">
        <v>542</v>
      </c>
      <c r="D461" s="628" t="s">
        <v>543</v>
      </c>
      <c r="E461" s="627" t="s">
        <v>521</v>
      </c>
      <c r="F461" s="628" t="s">
        <v>522</v>
      </c>
      <c r="G461" s="627"/>
      <c r="H461" s="627">
        <v>126103</v>
      </c>
      <c r="I461" s="627">
        <v>26103</v>
      </c>
      <c r="J461" s="627" t="s">
        <v>1142</v>
      </c>
      <c r="K461" s="627" t="s">
        <v>1143</v>
      </c>
      <c r="L461" s="629">
        <v>3959.44</v>
      </c>
      <c r="M461" s="629">
        <v>1</v>
      </c>
      <c r="N461" s="630">
        <v>3959.44</v>
      </c>
    </row>
    <row r="462" spans="1:14" ht="14.4" customHeight="1" x14ac:dyDescent="0.3">
      <c r="A462" s="625" t="s">
        <v>518</v>
      </c>
      <c r="B462" s="626" t="s">
        <v>520</v>
      </c>
      <c r="C462" s="627" t="s">
        <v>542</v>
      </c>
      <c r="D462" s="628" t="s">
        <v>543</v>
      </c>
      <c r="E462" s="627" t="s">
        <v>521</v>
      </c>
      <c r="F462" s="628" t="s">
        <v>522</v>
      </c>
      <c r="G462" s="627"/>
      <c r="H462" s="627">
        <v>130508</v>
      </c>
      <c r="I462" s="627">
        <v>30508</v>
      </c>
      <c r="J462" s="627" t="s">
        <v>1144</v>
      </c>
      <c r="K462" s="627" t="s">
        <v>1145</v>
      </c>
      <c r="L462" s="629">
        <v>111.58</v>
      </c>
      <c r="M462" s="629">
        <v>1</v>
      </c>
      <c r="N462" s="630">
        <v>111.58</v>
      </c>
    </row>
    <row r="463" spans="1:14" ht="14.4" customHeight="1" x14ac:dyDescent="0.3">
      <c r="A463" s="625" t="s">
        <v>518</v>
      </c>
      <c r="B463" s="626" t="s">
        <v>520</v>
      </c>
      <c r="C463" s="627" t="s">
        <v>542</v>
      </c>
      <c r="D463" s="628" t="s">
        <v>543</v>
      </c>
      <c r="E463" s="627" t="s">
        <v>521</v>
      </c>
      <c r="F463" s="628" t="s">
        <v>522</v>
      </c>
      <c r="G463" s="627"/>
      <c r="H463" s="627">
        <v>131739</v>
      </c>
      <c r="I463" s="627">
        <v>31739</v>
      </c>
      <c r="J463" s="627" t="s">
        <v>552</v>
      </c>
      <c r="K463" s="627"/>
      <c r="L463" s="629">
        <v>78.687846672713974</v>
      </c>
      <c r="M463" s="629">
        <v>821</v>
      </c>
      <c r="N463" s="630">
        <v>65040.274647650927</v>
      </c>
    </row>
    <row r="464" spans="1:14" ht="14.4" customHeight="1" x14ac:dyDescent="0.3">
      <c r="A464" s="625" t="s">
        <v>518</v>
      </c>
      <c r="B464" s="626" t="s">
        <v>520</v>
      </c>
      <c r="C464" s="627" t="s">
        <v>542</v>
      </c>
      <c r="D464" s="628" t="s">
        <v>543</v>
      </c>
      <c r="E464" s="627" t="s">
        <v>521</v>
      </c>
      <c r="F464" s="628" t="s">
        <v>522</v>
      </c>
      <c r="G464" s="627"/>
      <c r="H464" s="627">
        <v>132970</v>
      </c>
      <c r="I464" s="627">
        <v>32970</v>
      </c>
      <c r="J464" s="627" t="s">
        <v>856</v>
      </c>
      <c r="K464" s="627" t="s">
        <v>762</v>
      </c>
      <c r="L464" s="629">
        <v>46.51</v>
      </c>
      <c r="M464" s="629">
        <v>1</v>
      </c>
      <c r="N464" s="630">
        <v>46.51</v>
      </c>
    </row>
    <row r="465" spans="1:14" ht="14.4" customHeight="1" x14ac:dyDescent="0.3">
      <c r="A465" s="625" t="s">
        <v>518</v>
      </c>
      <c r="B465" s="626" t="s">
        <v>520</v>
      </c>
      <c r="C465" s="627" t="s">
        <v>542</v>
      </c>
      <c r="D465" s="628" t="s">
        <v>543</v>
      </c>
      <c r="E465" s="627" t="s">
        <v>521</v>
      </c>
      <c r="F465" s="628" t="s">
        <v>522</v>
      </c>
      <c r="G465" s="627"/>
      <c r="H465" s="627">
        <v>142773</v>
      </c>
      <c r="I465" s="627">
        <v>42773</v>
      </c>
      <c r="J465" s="627" t="s">
        <v>1146</v>
      </c>
      <c r="K465" s="627" t="s">
        <v>1147</v>
      </c>
      <c r="L465" s="629">
        <v>26.11</v>
      </c>
      <c r="M465" s="629">
        <v>1</v>
      </c>
      <c r="N465" s="630">
        <v>26.11</v>
      </c>
    </row>
    <row r="466" spans="1:14" ht="14.4" customHeight="1" x14ac:dyDescent="0.3">
      <c r="A466" s="625" t="s">
        <v>518</v>
      </c>
      <c r="B466" s="626" t="s">
        <v>520</v>
      </c>
      <c r="C466" s="627" t="s">
        <v>542</v>
      </c>
      <c r="D466" s="628" t="s">
        <v>543</v>
      </c>
      <c r="E466" s="627" t="s">
        <v>521</v>
      </c>
      <c r="F466" s="628" t="s">
        <v>522</v>
      </c>
      <c r="G466" s="627"/>
      <c r="H466" s="627">
        <v>145274</v>
      </c>
      <c r="I466" s="627">
        <v>45274</v>
      </c>
      <c r="J466" s="627" t="s">
        <v>1148</v>
      </c>
      <c r="K466" s="627" t="s">
        <v>866</v>
      </c>
      <c r="L466" s="629">
        <v>48.97</v>
      </c>
      <c r="M466" s="629">
        <v>1</v>
      </c>
      <c r="N466" s="630">
        <v>48.97</v>
      </c>
    </row>
    <row r="467" spans="1:14" ht="14.4" customHeight="1" x14ac:dyDescent="0.3">
      <c r="A467" s="625" t="s">
        <v>518</v>
      </c>
      <c r="B467" s="626" t="s">
        <v>520</v>
      </c>
      <c r="C467" s="627" t="s">
        <v>542</v>
      </c>
      <c r="D467" s="628" t="s">
        <v>543</v>
      </c>
      <c r="E467" s="627" t="s">
        <v>521</v>
      </c>
      <c r="F467" s="628" t="s">
        <v>522</v>
      </c>
      <c r="G467" s="627"/>
      <c r="H467" s="627">
        <v>147478</v>
      </c>
      <c r="I467" s="627">
        <v>47478</v>
      </c>
      <c r="J467" s="627" t="s">
        <v>1149</v>
      </c>
      <c r="K467" s="627" t="s">
        <v>860</v>
      </c>
      <c r="L467" s="629">
        <v>54.839999007256701</v>
      </c>
      <c r="M467" s="629">
        <v>1</v>
      </c>
      <c r="N467" s="630">
        <v>54.839999007256701</v>
      </c>
    </row>
    <row r="468" spans="1:14" ht="14.4" customHeight="1" x14ac:dyDescent="0.3">
      <c r="A468" s="625" t="s">
        <v>518</v>
      </c>
      <c r="B468" s="626" t="s">
        <v>520</v>
      </c>
      <c r="C468" s="627" t="s">
        <v>542</v>
      </c>
      <c r="D468" s="628" t="s">
        <v>543</v>
      </c>
      <c r="E468" s="627" t="s">
        <v>521</v>
      </c>
      <c r="F468" s="628" t="s">
        <v>522</v>
      </c>
      <c r="G468" s="627"/>
      <c r="H468" s="627">
        <v>154151</v>
      </c>
      <c r="I468" s="627">
        <v>54151</v>
      </c>
      <c r="J468" s="627" t="s">
        <v>1150</v>
      </c>
      <c r="K468" s="627" t="s">
        <v>1151</v>
      </c>
      <c r="L468" s="629">
        <v>100.489867257309</v>
      </c>
      <c r="M468" s="629">
        <v>1</v>
      </c>
      <c r="N468" s="630">
        <v>100.489867257309</v>
      </c>
    </row>
    <row r="469" spans="1:14" ht="14.4" customHeight="1" x14ac:dyDescent="0.3">
      <c r="A469" s="625" t="s">
        <v>518</v>
      </c>
      <c r="B469" s="626" t="s">
        <v>520</v>
      </c>
      <c r="C469" s="627" t="s">
        <v>542</v>
      </c>
      <c r="D469" s="628" t="s">
        <v>543</v>
      </c>
      <c r="E469" s="627" t="s">
        <v>521</v>
      </c>
      <c r="F469" s="628" t="s">
        <v>522</v>
      </c>
      <c r="G469" s="627"/>
      <c r="H469" s="627">
        <v>194164</v>
      </c>
      <c r="I469" s="627">
        <v>94164</v>
      </c>
      <c r="J469" s="627" t="s">
        <v>1152</v>
      </c>
      <c r="K469" s="627" t="s">
        <v>1153</v>
      </c>
      <c r="L469" s="629">
        <v>107.9</v>
      </c>
      <c r="M469" s="629">
        <v>1</v>
      </c>
      <c r="N469" s="630">
        <v>107.9</v>
      </c>
    </row>
    <row r="470" spans="1:14" ht="14.4" customHeight="1" x14ac:dyDescent="0.3">
      <c r="A470" s="625" t="s">
        <v>518</v>
      </c>
      <c r="B470" s="626" t="s">
        <v>520</v>
      </c>
      <c r="C470" s="627" t="s">
        <v>542</v>
      </c>
      <c r="D470" s="628" t="s">
        <v>543</v>
      </c>
      <c r="E470" s="627" t="s">
        <v>521</v>
      </c>
      <c r="F470" s="628" t="s">
        <v>522</v>
      </c>
      <c r="G470" s="627"/>
      <c r="H470" s="627">
        <v>196599</v>
      </c>
      <c r="I470" s="627">
        <v>96599</v>
      </c>
      <c r="J470" s="627" t="s">
        <v>1154</v>
      </c>
      <c r="K470" s="627" t="s">
        <v>1155</v>
      </c>
      <c r="L470" s="629">
        <v>174.41</v>
      </c>
      <c r="M470" s="629">
        <v>2</v>
      </c>
      <c r="N470" s="630">
        <v>348.82</v>
      </c>
    </row>
    <row r="471" spans="1:14" ht="14.4" customHeight="1" x14ac:dyDescent="0.3">
      <c r="A471" s="625" t="s">
        <v>518</v>
      </c>
      <c r="B471" s="626" t="s">
        <v>520</v>
      </c>
      <c r="C471" s="627" t="s">
        <v>542</v>
      </c>
      <c r="D471" s="628" t="s">
        <v>543</v>
      </c>
      <c r="E471" s="627" t="s">
        <v>521</v>
      </c>
      <c r="F471" s="628" t="s">
        <v>522</v>
      </c>
      <c r="G471" s="627"/>
      <c r="H471" s="627">
        <v>844448</v>
      </c>
      <c r="I471" s="627">
        <v>107166</v>
      </c>
      <c r="J471" s="627" t="s">
        <v>1156</v>
      </c>
      <c r="K471" s="627" t="s">
        <v>1157</v>
      </c>
      <c r="L471" s="629">
        <v>141.19</v>
      </c>
      <c r="M471" s="629">
        <v>1</v>
      </c>
      <c r="N471" s="630">
        <v>141.19</v>
      </c>
    </row>
    <row r="472" spans="1:14" ht="14.4" customHeight="1" x14ac:dyDescent="0.3">
      <c r="A472" s="625" t="s">
        <v>518</v>
      </c>
      <c r="B472" s="626" t="s">
        <v>520</v>
      </c>
      <c r="C472" s="627" t="s">
        <v>542</v>
      </c>
      <c r="D472" s="628" t="s">
        <v>543</v>
      </c>
      <c r="E472" s="627" t="s">
        <v>521</v>
      </c>
      <c r="F472" s="628" t="s">
        <v>522</v>
      </c>
      <c r="G472" s="627"/>
      <c r="H472" s="627">
        <v>844651</v>
      </c>
      <c r="I472" s="627">
        <v>101205</v>
      </c>
      <c r="J472" s="627" t="s">
        <v>1158</v>
      </c>
      <c r="K472" s="627" t="s">
        <v>627</v>
      </c>
      <c r="L472" s="629">
        <v>121.06002893162901</v>
      </c>
      <c r="M472" s="629">
        <v>1</v>
      </c>
      <c r="N472" s="630">
        <v>121.06002893162901</v>
      </c>
    </row>
    <row r="473" spans="1:14" ht="14.4" customHeight="1" x14ac:dyDescent="0.3">
      <c r="A473" s="625" t="s">
        <v>518</v>
      </c>
      <c r="B473" s="626" t="s">
        <v>520</v>
      </c>
      <c r="C473" s="627" t="s">
        <v>542</v>
      </c>
      <c r="D473" s="628" t="s">
        <v>543</v>
      </c>
      <c r="E473" s="627" t="s">
        <v>521</v>
      </c>
      <c r="F473" s="628" t="s">
        <v>522</v>
      </c>
      <c r="G473" s="627"/>
      <c r="H473" s="627">
        <v>844738</v>
      </c>
      <c r="I473" s="627">
        <v>101227</v>
      </c>
      <c r="J473" s="627" t="s">
        <v>1159</v>
      </c>
      <c r="K473" s="627" t="s">
        <v>807</v>
      </c>
      <c r="L473" s="629">
        <v>176.41852342691601</v>
      </c>
      <c r="M473" s="629">
        <v>1</v>
      </c>
      <c r="N473" s="630">
        <v>176.41852342691601</v>
      </c>
    </row>
    <row r="474" spans="1:14" ht="14.4" customHeight="1" x14ac:dyDescent="0.3">
      <c r="A474" s="625" t="s">
        <v>518</v>
      </c>
      <c r="B474" s="626" t="s">
        <v>520</v>
      </c>
      <c r="C474" s="627" t="s">
        <v>542</v>
      </c>
      <c r="D474" s="628" t="s">
        <v>543</v>
      </c>
      <c r="E474" s="627" t="s">
        <v>521</v>
      </c>
      <c r="F474" s="628" t="s">
        <v>522</v>
      </c>
      <c r="G474" s="627"/>
      <c r="H474" s="627">
        <v>846094</v>
      </c>
      <c r="I474" s="627">
        <v>129023</v>
      </c>
      <c r="J474" s="627" t="s">
        <v>1160</v>
      </c>
      <c r="K474" s="627" t="s">
        <v>1161</v>
      </c>
      <c r="L474" s="629">
        <v>282.957999999999</v>
      </c>
      <c r="M474" s="629">
        <v>5</v>
      </c>
      <c r="N474" s="630">
        <v>1414.789999999995</v>
      </c>
    </row>
    <row r="475" spans="1:14" ht="14.4" customHeight="1" x14ac:dyDescent="0.3">
      <c r="A475" s="625" t="s">
        <v>518</v>
      </c>
      <c r="B475" s="626" t="s">
        <v>520</v>
      </c>
      <c r="C475" s="627" t="s">
        <v>542</v>
      </c>
      <c r="D475" s="628" t="s">
        <v>543</v>
      </c>
      <c r="E475" s="627" t="s">
        <v>521</v>
      </c>
      <c r="F475" s="628" t="s">
        <v>522</v>
      </c>
      <c r="G475" s="627"/>
      <c r="H475" s="627">
        <v>846338</v>
      </c>
      <c r="I475" s="627">
        <v>122685</v>
      </c>
      <c r="J475" s="627" t="s">
        <v>1162</v>
      </c>
      <c r="K475" s="627" t="s">
        <v>743</v>
      </c>
      <c r="L475" s="629">
        <v>120.498676243454</v>
      </c>
      <c r="M475" s="629">
        <v>1</v>
      </c>
      <c r="N475" s="630">
        <v>120.498676243454</v>
      </c>
    </row>
    <row r="476" spans="1:14" ht="14.4" customHeight="1" x14ac:dyDescent="0.3">
      <c r="A476" s="625" t="s">
        <v>518</v>
      </c>
      <c r="B476" s="626" t="s">
        <v>520</v>
      </c>
      <c r="C476" s="627" t="s">
        <v>542</v>
      </c>
      <c r="D476" s="628" t="s">
        <v>543</v>
      </c>
      <c r="E476" s="627" t="s">
        <v>521</v>
      </c>
      <c r="F476" s="628" t="s">
        <v>522</v>
      </c>
      <c r="G476" s="627"/>
      <c r="H476" s="627">
        <v>846980</v>
      </c>
      <c r="I476" s="627">
        <v>124129</v>
      </c>
      <c r="J476" s="627" t="s">
        <v>870</v>
      </c>
      <c r="K476" s="627" t="s">
        <v>996</v>
      </c>
      <c r="L476" s="629">
        <v>237.65</v>
      </c>
      <c r="M476" s="629">
        <v>2</v>
      </c>
      <c r="N476" s="630">
        <v>475.3</v>
      </c>
    </row>
    <row r="477" spans="1:14" ht="14.4" customHeight="1" x14ac:dyDescent="0.3">
      <c r="A477" s="625" t="s">
        <v>518</v>
      </c>
      <c r="B477" s="626" t="s">
        <v>520</v>
      </c>
      <c r="C477" s="627" t="s">
        <v>542</v>
      </c>
      <c r="D477" s="628" t="s">
        <v>543</v>
      </c>
      <c r="E477" s="627" t="s">
        <v>521</v>
      </c>
      <c r="F477" s="628" t="s">
        <v>522</v>
      </c>
      <c r="G477" s="627"/>
      <c r="H477" s="627">
        <v>847149</v>
      </c>
      <c r="I477" s="627">
        <v>124115</v>
      </c>
      <c r="J477" s="627" t="s">
        <v>1163</v>
      </c>
      <c r="K477" s="627" t="s">
        <v>996</v>
      </c>
      <c r="L477" s="629">
        <v>221.69065655833401</v>
      </c>
      <c r="M477" s="629">
        <v>1</v>
      </c>
      <c r="N477" s="630">
        <v>221.69065655833401</v>
      </c>
    </row>
    <row r="478" spans="1:14" ht="14.4" customHeight="1" x14ac:dyDescent="0.3">
      <c r="A478" s="625" t="s">
        <v>518</v>
      </c>
      <c r="B478" s="626" t="s">
        <v>520</v>
      </c>
      <c r="C478" s="627" t="s">
        <v>542</v>
      </c>
      <c r="D478" s="628" t="s">
        <v>543</v>
      </c>
      <c r="E478" s="627" t="s">
        <v>521</v>
      </c>
      <c r="F478" s="628" t="s">
        <v>522</v>
      </c>
      <c r="G478" s="627"/>
      <c r="H478" s="627">
        <v>848395</v>
      </c>
      <c r="I478" s="627">
        <v>145183</v>
      </c>
      <c r="J478" s="627" t="s">
        <v>872</v>
      </c>
      <c r="K478" s="627" t="s">
        <v>873</v>
      </c>
      <c r="L478" s="629">
        <v>101.33</v>
      </c>
      <c r="M478" s="629">
        <v>1</v>
      </c>
      <c r="N478" s="630">
        <v>101.33</v>
      </c>
    </row>
    <row r="479" spans="1:14" ht="14.4" customHeight="1" x14ac:dyDescent="0.3">
      <c r="A479" s="625" t="s">
        <v>518</v>
      </c>
      <c r="B479" s="626" t="s">
        <v>520</v>
      </c>
      <c r="C479" s="627" t="s">
        <v>542</v>
      </c>
      <c r="D479" s="628" t="s">
        <v>543</v>
      </c>
      <c r="E479" s="627" t="s">
        <v>521</v>
      </c>
      <c r="F479" s="628" t="s">
        <v>522</v>
      </c>
      <c r="G479" s="627"/>
      <c r="H479" s="627">
        <v>849831</v>
      </c>
      <c r="I479" s="627">
        <v>162008</v>
      </c>
      <c r="J479" s="627" t="s">
        <v>876</v>
      </c>
      <c r="K479" s="627" t="s">
        <v>743</v>
      </c>
      <c r="L479" s="629">
        <v>198.82027109785651</v>
      </c>
      <c r="M479" s="629">
        <v>3</v>
      </c>
      <c r="N479" s="630">
        <v>596.50054219571302</v>
      </c>
    </row>
    <row r="480" spans="1:14" ht="14.4" customHeight="1" x14ac:dyDescent="0.3">
      <c r="A480" s="625" t="s">
        <v>518</v>
      </c>
      <c r="B480" s="626" t="s">
        <v>520</v>
      </c>
      <c r="C480" s="627" t="s">
        <v>542</v>
      </c>
      <c r="D480" s="628" t="s">
        <v>543</v>
      </c>
      <c r="E480" s="627" t="s">
        <v>521</v>
      </c>
      <c r="F480" s="628" t="s">
        <v>522</v>
      </c>
      <c r="G480" s="627" t="s">
        <v>553</v>
      </c>
      <c r="H480" s="627">
        <v>31915</v>
      </c>
      <c r="I480" s="627">
        <v>31915</v>
      </c>
      <c r="J480" s="627" t="s">
        <v>554</v>
      </c>
      <c r="K480" s="627" t="s">
        <v>555</v>
      </c>
      <c r="L480" s="629">
        <v>181.58948010383486</v>
      </c>
      <c r="M480" s="629">
        <v>115</v>
      </c>
      <c r="N480" s="630">
        <v>20882.782392439804</v>
      </c>
    </row>
    <row r="481" spans="1:14" ht="14.4" customHeight="1" x14ac:dyDescent="0.3">
      <c r="A481" s="625" t="s">
        <v>518</v>
      </c>
      <c r="B481" s="626" t="s">
        <v>520</v>
      </c>
      <c r="C481" s="627" t="s">
        <v>542</v>
      </c>
      <c r="D481" s="628" t="s">
        <v>543</v>
      </c>
      <c r="E481" s="627" t="s">
        <v>521</v>
      </c>
      <c r="F481" s="628" t="s">
        <v>522</v>
      </c>
      <c r="G481" s="627" t="s">
        <v>553</v>
      </c>
      <c r="H481" s="627">
        <v>47244</v>
      </c>
      <c r="I481" s="627">
        <v>47244</v>
      </c>
      <c r="J481" s="627" t="s">
        <v>556</v>
      </c>
      <c r="K481" s="627" t="s">
        <v>555</v>
      </c>
      <c r="L481" s="629">
        <v>162.15000000000003</v>
      </c>
      <c r="M481" s="629">
        <v>29</v>
      </c>
      <c r="N481" s="630">
        <v>4702.3500000000004</v>
      </c>
    </row>
    <row r="482" spans="1:14" ht="14.4" customHeight="1" x14ac:dyDescent="0.3">
      <c r="A482" s="625" t="s">
        <v>518</v>
      </c>
      <c r="B482" s="626" t="s">
        <v>520</v>
      </c>
      <c r="C482" s="627" t="s">
        <v>542</v>
      </c>
      <c r="D482" s="628" t="s">
        <v>543</v>
      </c>
      <c r="E482" s="627" t="s">
        <v>521</v>
      </c>
      <c r="F482" s="628" t="s">
        <v>522</v>
      </c>
      <c r="G482" s="627" t="s">
        <v>553</v>
      </c>
      <c r="H482" s="627">
        <v>49941</v>
      </c>
      <c r="I482" s="627">
        <v>49941</v>
      </c>
      <c r="J482" s="627" t="s">
        <v>1164</v>
      </c>
      <c r="K482" s="627" t="s">
        <v>1165</v>
      </c>
      <c r="L482" s="629">
        <v>311.68</v>
      </c>
      <c r="M482" s="629">
        <v>1</v>
      </c>
      <c r="N482" s="630">
        <v>311.68</v>
      </c>
    </row>
    <row r="483" spans="1:14" ht="14.4" customHeight="1" x14ac:dyDescent="0.3">
      <c r="A483" s="625" t="s">
        <v>518</v>
      </c>
      <c r="B483" s="626" t="s">
        <v>520</v>
      </c>
      <c r="C483" s="627" t="s">
        <v>542</v>
      </c>
      <c r="D483" s="628" t="s">
        <v>543</v>
      </c>
      <c r="E483" s="627" t="s">
        <v>521</v>
      </c>
      <c r="F483" s="628" t="s">
        <v>522</v>
      </c>
      <c r="G483" s="627" t="s">
        <v>553</v>
      </c>
      <c r="H483" s="627">
        <v>51366</v>
      </c>
      <c r="I483" s="627">
        <v>51366</v>
      </c>
      <c r="J483" s="627" t="s">
        <v>557</v>
      </c>
      <c r="K483" s="627" t="s">
        <v>558</v>
      </c>
      <c r="L483" s="629">
        <v>259.44056494114352</v>
      </c>
      <c r="M483" s="629">
        <v>146</v>
      </c>
      <c r="N483" s="630">
        <v>37878.307403059007</v>
      </c>
    </row>
    <row r="484" spans="1:14" ht="14.4" customHeight="1" x14ac:dyDescent="0.3">
      <c r="A484" s="625" t="s">
        <v>518</v>
      </c>
      <c r="B484" s="626" t="s">
        <v>520</v>
      </c>
      <c r="C484" s="627" t="s">
        <v>542</v>
      </c>
      <c r="D484" s="628" t="s">
        <v>543</v>
      </c>
      <c r="E484" s="627" t="s">
        <v>521</v>
      </c>
      <c r="F484" s="628" t="s">
        <v>522</v>
      </c>
      <c r="G484" s="627" t="s">
        <v>553</v>
      </c>
      <c r="H484" s="627">
        <v>51367</v>
      </c>
      <c r="I484" s="627">
        <v>51367</v>
      </c>
      <c r="J484" s="627" t="s">
        <v>557</v>
      </c>
      <c r="K484" s="627" t="s">
        <v>879</v>
      </c>
      <c r="L484" s="629">
        <v>145.9384044431911</v>
      </c>
      <c r="M484" s="629">
        <v>27</v>
      </c>
      <c r="N484" s="630">
        <v>3940.3165661935104</v>
      </c>
    </row>
    <row r="485" spans="1:14" ht="14.4" customHeight="1" x14ac:dyDescent="0.3">
      <c r="A485" s="625" t="s">
        <v>518</v>
      </c>
      <c r="B485" s="626" t="s">
        <v>520</v>
      </c>
      <c r="C485" s="627" t="s">
        <v>542</v>
      </c>
      <c r="D485" s="628" t="s">
        <v>543</v>
      </c>
      <c r="E485" s="627" t="s">
        <v>521</v>
      </c>
      <c r="F485" s="628" t="s">
        <v>522</v>
      </c>
      <c r="G485" s="627" t="s">
        <v>553</v>
      </c>
      <c r="H485" s="627">
        <v>51383</v>
      </c>
      <c r="I485" s="627">
        <v>51383</v>
      </c>
      <c r="J485" s="627" t="s">
        <v>557</v>
      </c>
      <c r="K485" s="627" t="s">
        <v>559</v>
      </c>
      <c r="L485" s="629">
        <v>152.48974065590423</v>
      </c>
      <c r="M485" s="629">
        <v>140.9</v>
      </c>
      <c r="N485" s="630">
        <v>21485.806101380302</v>
      </c>
    </row>
    <row r="486" spans="1:14" ht="14.4" customHeight="1" x14ac:dyDescent="0.3">
      <c r="A486" s="625" t="s">
        <v>518</v>
      </c>
      <c r="B486" s="626" t="s">
        <v>520</v>
      </c>
      <c r="C486" s="627" t="s">
        <v>542</v>
      </c>
      <c r="D486" s="628" t="s">
        <v>543</v>
      </c>
      <c r="E486" s="627" t="s">
        <v>521</v>
      </c>
      <c r="F486" s="628" t="s">
        <v>522</v>
      </c>
      <c r="G486" s="627" t="s">
        <v>553</v>
      </c>
      <c r="H486" s="627">
        <v>51384</v>
      </c>
      <c r="I486" s="627">
        <v>51384</v>
      </c>
      <c r="J486" s="627" t="s">
        <v>557</v>
      </c>
      <c r="K486" s="627" t="s">
        <v>1166</v>
      </c>
      <c r="L486" s="629">
        <v>275.66316781376975</v>
      </c>
      <c r="M486" s="629">
        <v>8</v>
      </c>
      <c r="N486" s="630">
        <v>2205.3021746963882</v>
      </c>
    </row>
    <row r="487" spans="1:14" ht="14.4" customHeight="1" x14ac:dyDescent="0.3">
      <c r="A487" s="625" t="s">
        <v>518</v>
      </c>
      <c r="B487" s="626" t="s">
        <v>520</v>
      </c>
      <c r="C487" s="627" t="s">
        <v>542</v>
      </c>
      <c r="D487" s="628" t="s">
        <v>543</v>
      </c>
      <c r="E487" s="627" t="s">
        <v>521</v>
      </c>
      <c r="F487" s="628" t="s">
        <v>522</v>
      </c>
      <c r="G487" s="627" t="s">
        <v>553</v>
      </c>
      <c r="H487" s="627">
        <v>55919</v>
      </c>
      <c r="I487" s="627">
        <v>55919</v>
      </c>
      <c r="J487" s="627" t="s">
        <v>1167</v>
      </c>
      <c r="K487" s="627" t="s">
        <v>1168</v>
      </c>
      <c r="L487" s="629">
        <v>117.94</v>
      </c>
      <c r="M487" s="629">
        <v>2</v>
      </c>
      <c r="N487" s="630">
        <v>235.88</v>
      </c>
    </row>
    <row r="488" spans="1:14" ht="14.4" customHeight="1" x14ac:dyDescent="0.3">
      <c r="A488" s="625" t="s">
        <v>518</v>
      </c>
      <c r="B488" s="626" t="s">
        <v>520</v>
      </c>
      <c r="C488" s="627" t="s">
        <v>542</v>
      </c>
      <c r="D488" s="628" t="s">
        <v>543</v>
      </c>
      <c r="E488" s="627" t="s">
        <v>521</v>
      </c>
      <c r="F488" s="628" t="s">
        <v>522</v>
      </c>
      <c r="G488" s="627" t="s">
        <v>553</v>
      </c>
      <c r="H488" s="627">
        <v>58038</v>
      </c>
      <c r="I488" s="627">
        <v>58038</v>
      </c>
      <c r="J488" s="627" t="s">
        <v>1169</v>
      </c>
      <c r="K488" s="627" t="s">
        <v>1170</v>
      </c>
      <c r="L488" s="629">
        <v>268.75999196577601</v>
      </c>
      <c r="M488" s="629">
        <v>2</v>
      </c>
      <c r="N488" s="630">
        <v>537.51998393155202</v>
      </c>
    </row>
    <row r="489" spans="1:14" ht="14.4" customHeight="1" x14ac:dyDescent="0.3">
      <c r="A489" s="625" t="s">
        <v>518</v>
      </c>
      <c r="B489" s="626" t="s">
        <v>520</v>
      </c>
      <c r="C489" s="627" t="s">
        <v>542</v>
      </c>
      <c r="D489" s="628" t="s">
        <v>543</v>
      </c>
      <c r="E489" s="627" t="s">
        <v>521</v>
      </c>
      <c r="F489" s="628" t="s">
        <v>522</v>
      </c>
      <c r="G489" s="627" t="s">
        <v>553</v>
      </c>
      <c r="H489" s="627">
        <v>96414</v>
      </c>
      <c r="I489" s="627">
        <v>96414</v>
      </c>
      <c r="J489" s="627" t="s">
        <v>880</v>
      </c>
      <c r="K489" s="627" t="s">
        <v>881</v>
      </c>
      <c r="L489" s="629">
        <v>71.339709590856955</v>
      </c>
      <c r="M489" s="629">
        <v>7</v>
      </c>
      <c r="N489" s="630">
        <v>508.97820780336662</v>
      </c>
    </row>
    <row r="490" spans="1:14" ht="14.4" customHeight="1" x14ac:dyDescent="0.3">
      <c r="A490" s="625" t="s">
        <v>518</v>
      </c>
      <c r="B490" s="626" t="s">
        <v>520</v>
      </c>
      <c r="C490" s="627" t="s">
        <v>542</v>
      </c>
      <c r="D490" s="628" t="s">
        <v>543</v>
      </c>
      <c r="E490" s="627" t="s">
        <v>521</v>
      </c>
      <c r="F490" s="628" t="s">
        <v>522</v>
      </c>
      <c r="G490" s="627" t="s">
        <v>553</v>
      </c>
      <c r="H490" s="627">
        <v>100362</v>
      </c>
      <c r="I490" s="627">
        <v>362</v>
      </c>
      <c r="J490" s="627" t="s">
        <v>560</v>
      </c>
      <c r="K490" s="627" t="s">
        <v>561</v>
      </c>
      <c r="L490" s="629">
        <v>84.46000202340251</v>
      </c>
      <c r="M490" s="629">
        <v>20</v>
      </c>
      <c r="N490" s="630">
        <v>1688.25003237444</v>
      </c>
    </row>
    <row r="491" spans="1:14" ht="14.4" customHeight="1" x14ac:dyDescent="0.3">
      <c r="A491" s="625" t="s">
        <v>518</v>
      </c>
      <c r="B491" s="626" t="s">
        <v>520</v>
      </c>
      <c r="C491" s="627" t="s">
        <v>542</v>
      </c>
      <c r="D491" s="628" t="s">
        <v>543</v>
      </c>
      <c r="E491" s="627" t="s">
        <v>521</v>
      </c>
      <c r="F491" s="628" t="s">
        <v>522</v>
      </c>
      <c r="G491" s="627" t="s">
        <v>553</v>
      </c>
      <c r="H491" s="627">
        <v>100448</v>
      </c>
      <c r="I491" s="627">
        <v>448</v>
      </c>
      <c r="J491" s="627" t="s">
        <v>1171</v>
      </c>
      <c r="K491" s="627" t="s">
        <v>1172</v>
      </c>
      <c r="L491" s="629">
        <v>53.8</v>
      </c>
      <c r="M491" s="629">
        <v>3</v>
      </c>
      <c r="N491" s="630">
        <v>161.39999999999998</v>
      </c>
    </row>
    <row r="492" spans="1:14" ht="14.4" customHeight="1" x14ac:dyDescent="0.3">
      <c r="A492" s="625" t="s">
        <v>518</v>
      </c>
      <c r="B492" s="626" t="s">
        <v>520</v>
      </c>
      <c r="C492" s="627" t="s">
        <v>542</v>
      </c>
      <c r="D492" s="628" t="s">
        <v>543</v>
      </c>
      <c r="E492" s="627" t="s">
        <v>521</v>
      </c>
      <c r="F492" s="628" t="s">
        <v>522</v>
      </c>
      <c r="G492" s="627" t="s">
        <v>553</v>
      </c>
      <c r="H492" s="627">
        <v>100489</v>
      </c>
      <c r="I492" s="627">
        <v>489</v>
      </c>
      <c r="J492" s="627" t="s">
        <v>562</v>
      </c>
      <c r="K492" s="627" t="s">
        <v>563</v>
      </c>
      <c r="L492" s="629">
        <v>41.978900929997025</v>
      </c>
      <c r="M492" s="629">
        <v>26</v>
      </c>
      <c r="N492" s="630">
        <v>1079.2004166088138</v>
      </c>
    </row>
    <row r="493" spans="1:14" ht="14.4" customHeight="1" x14ac:dyDescent="0.3">
      <c r="A493" s="625" t="s">
        <v>518</v>
      </c>
      <c r="B493" s="626" t="s">
        <v>520</v>
      </c>
      <c r="C493" s="627" t="s">
        <v>542</v>
      </c>
      <c r="D493" s="628" t="s">
        <v>543</v>
      </c>
      <c r="E493" s="627" t="s">
        <v>521</v>
      </c>
      <c r="F493" s="628" t="s">
        <v>522</v>
      </c>
      <c r="G493" s="627" t="s">
        <v>553</v>
      </c>
      <c r="H493" s="627">
        <v>100498</v>
      </c>
      <c r="I493" s="627">
        <v>498</v>
      </c>
      <c r="J493" s="627" t="s">
        <v>564</v>
      </c>
      <c r="K493" s="627" t="s">
        <v>565</v>
      </c>
      <c r="L493" s="629">
        <v>94.806721110323721</v>
      </c>
      <c r="M493" s="629">
        <v>450</v>
      </c>
      <c r="N493" s="630">
        <v>42643.550600808463</v>
      </c>
    </row>
    <row r="494" spans="1:14" ht="14.4" customHeight="1" x14ac:dyDescent="0.3">
      <c r="A494" s="625" t="s">
        <v>518</v>
      </c>
      <c r="B494" s="626" t="s">
        <v>520</v>
      </c>
      <c r="C494" s="627" t="s">
        <v>542</v>
      </c>
      <c r="D494" s="628" t="s">
        <v>543</v>
      </c>
      <c r="E494" s="627" t="s">
        <v>521</v>
      </c>
      <c r="F494" s="628" t="s">
        <v>522</v>
      </c>
      <c r="G494" s="627" t="s">
        <v>553</v>
      </c>
      <c r="H494" s="627">
        <v>100499</v>
      </c>
      <c r="I494" s="627">
        <v>499</v>
      </c>
      <c r="J494" s="627" t="s">
        <v>564</v>
      </c>
      <c r="K494" s="627" t="s">
        <v>1173</v>
      </c>
      <c r="L494" s="629">
        <v>98.419261451054936</v>
      </c>
      <c r="M494" s="629">
        <v>11</v>
      </c>
      <c r="N494" s="630">
        <v>1082.611844531041</v>
      </c>
    </row>
    <row r="495" spans="1:14" ht="14.4" customHeight="1" x14ac:dyDescent="0.3">
      <c r="A495" s="625" t="s">
        <v>518</v>
      </c>
      <c r="B495" s="626" t="s">
        <v>520</v>
      </c>
      <c r="C495" s="627" t="s">
        <v>542</v>
      </c>
      <c r="D495" s="628" t="s">
        <v>543</v>
      </c>
      <c r="E495" s="627" t="s">
        <v>521</v>
      </c>
      <c r="F495" s="628" t="s">
        <v>522</v>
      </c>
      <c r="G495" s="627" t="s">
        <v>553</v>
      </c>
      <c r="H495" s="627">
        <v>100502</v>
      </c>
      <c r="I495" s="627">
        <v>502</v>
      </c>
      <c r="J495" s="627" t="s">
        <v>585</v>
      </c>
      <c r="K495" s="627" t="s">
        <v>887</v>
      </c>
      <c r="L495" s="629">
        <v>163.77000000000001</v>
      </c>
      <c r="M495" s="629">
        <v>6</v>
      </c>
      <c r="N495" s="630">
        <v>982.62000000000012</v>
      </c>
    </row>
    <row r="496" spans="1:14" ht="14.4" customHeight="1" x14ac:dyDescent="0.3">
      <c r="A496" s="625" t="s">
        <v>518</v>
      </c>
      <c r="B496" s="626" t="s">
        <v>520</v>
      </c>
      <c r="C496" s="627" t="s">
        <v>542</v>
      </c>
      <c r="D496" s="628" t="s">
        <v>543</v>
      </c>
      <c r="E496" s="627" t="s">
        <v>521</v>
      </c>
      <c r="F496" s="628" t="s">
        <v>522</v>
      </c>
      <c r="G496" s="627" t="s">
        <v>553</v>
      </c>
      <c r="H496" s="627">
        <v>100513</v>
      </c>
      <c r="I496" s="627">
        <v>513</v>
      </c>
      <c r="J496" s="627" t="s">
        <v>566</v>
      </c>
      <c r="K496" s="627" t="s">
        <v>565</v>
      </c>
      <c r="L496" s="629">
        <v>56.23075342366166</v>
      </c>
      <c r="M496" s="629">
        <v>55</v>
      </c>
      <c r="N496" s="630">
        <v>3095.1493715598745</v>
      </c>
    </row>
    <row r="497" spans="1:14" ht="14.4" customHeight="1" x14ac:dyDescent="0.3">
      <c r="A497" s="625" t="s">
        <v>518</v>
      </c>
      <c r="B497" s="626" t="s">
        <v>520</v>
      </c>
      <c r="C497" s="627" t="s">
        <v>542</v>
      </c>
      <c r="D497" s="628" t="s">
        <v>543</v>
      </c>
      <c r="E497" s="627" t="s">
        <v>521</v>
      </c>
      <c r="F497" s="628" t="s">
        <v>522</v>
      </c>
      <c r="G497" s="627" t="s">
        <v>553</v>
      </c>
      <c r="H497" s="627">
        <v>100527</v>
      </c>
      <c r="I497" s="627">
        <v>527</v>
      </c>
      <c r="J497" s="627" t="s">
        <v>888</v>
      </c>
      <c r="K497" s="627" t="s">
        <v>889</v>
      </c>
      <c r="L497" s="629">
        <v>118.87</v>
      </c>
      <c r="M497" s="629">
        <v>3</v>
      </c>
      <c r="N497" s="630">
        <v>356.61</v>
      </c>
    </row>
    <row r="498" spans="1:14" ht="14.4" customHeight="1" x14ac:dyDescent="0.3">
      <c r="A498" s="625" t="s">
        <v>518</v>
      </c>
      <c r="B498" s="626" t="s">
        <v>520</v>
      </c>
      <c r="C498" s="627" t="s">
        <v>542</v>
      </c>
      <c r="D498" s="628" t="s">
        <v>543</v>
      </c>
      <c r="E498" s="627" t="s">
        <v>521</v>
      </c>
      <c r="F498" s="628" t="s">
        <v>522</v>
      </c>
      <c r="G498" s="627" t="s">
        <v>553</v>
      </c>
      <c r="H498" s="627">
        <v>100536</v>
      </c>
      <c r="I498" s="627">
        <v>536</v>
      </c>
      <c r="J498" s="627" t="s">
        <v>1174</v>
      </c>
      <c r="K498" s="627" t="s">
        <v>561</v>
      </c>
      <c r="L498" s="629">
        <v>118.07451674976863</v>
      </c>
      <c r="M498" s="629">
        <v>680</v>
      </c>
      <c r="N498" s="630">
        <v>80290.985049968731</v>
      </c>
    </row>
    <row r="499" spans="1:14" ht="14.4" customHeight="1" x14ac:dyDescent="0.3">
      <c r="A499" s="625" t="s">
        <v>518</v>
      </c>
      <c r="B499" s="626" t="s">
        <v>520</v>
      </c>
      <c r="C499" s="627" t="s">
        <v>542</v>
      </c>
      <c r="D499" s="628" t="s">
        <v>543</v>
      </c>
      <c r="E499" s="627" t="s">
        <v>521</v>
      </c>
      <c r="F499" s="628" t="s">
        <v>522</v>
      </c>
      <c r="G499" s="627" t="s">
        <v>553</v>
      </c>
      <c r="H499" s="627">
        <v>100560</v>
      </c>
      <c r="I499" s="627">
        <v>560</v>
      </c>
      <c r="J499" s="627" t="s">
        <v>1175</v>
      </c>
      <c r="K499" s="627" t="s">
        <v>1176</v>
      </c>
      <c r="L499" s="629">
        <v>158.67001217440199</v>
      </c>
      <c r="M499" s="629">
        <v>3</v>
      </c>
      <c r="N499" s="630">
        <v>476.01003652320594</v>
      </c>
    </row>
    <row r="500" spans="1:14" ht="14.4" customHeight="1" x14ac:dyDescent="0.3">
      <c r="A500" s="625" t="s">
        <v>518</v>
      </c>
      <c r="B500" s="626" t="s">
        <v>520</v>
      </c>
      <c r="C500" s="627" t="s">
        <v>542</v>
      </c>
      <c r="D500" s="628" t="s">
        <v>543</v>
      </c>
      <c r="E500" s="627" t="s">
        <v>521</v>
      </c>
      <c r="F500" s="628" t="s">
        <v>522</v>
      </c>
      <c r="G500" s="627" t="s">
        <v>553</v>
      </c>
      <c r="H500" s="627">
        <v>100610</v>
      </c>
      <c r="I500" s="627">
        <v>610</v>
      </c>
      <c r="J500" s="627" t="s">
        <v>567</v>
      </c>
      <c r="K500" s="627" t="s">
        <v>568</v>
      </c>
      <c r="L500" s="629">
        <v>63.334042563204683</v>
      </c>
      <c r="M500" s="629">
        <v>30</v>
      </c>
      <c r="N500" s="630">
        <v>1900.4196278514482</v>
      </c>
    </row>
    <row r="501" spans="1:14" ht="14.4" customHeight="1" x14ac:dyDescent="0.3">
      <c r="A501" s="625" t="s">
        <v>518</v>
      </c>
      <c r="B501" s="626" t="s">
        <v>520</v>
      </c>
      <c r="C501" s="627" t="s">
        <v>542</v>
      </c>
      <c r="D501" s="628" t="s">
        <v>543</v>
      </c>
      <c r="E501" s="627" t="s">
        <v>521</v>
      </c>
      <c r="F501" s="628" t="s">
        <v>522</v>
      </c>
      <c r="G501" s="627" t="s">
        <v>553</v>
      </c>
      <c r="H501" s="627">
        <v>100612</v>
      </c>
      <c r="I501" s="627">
        <v>612</v>
      </c>
      <c r="J501" s="627" t="s">
        <v>569</v>
      </c>
      <c r="K501" s="627" t="s">
        <v>570</v>
      </c>
      <c r="L501" s="629">
        <v>59.556249999999991</v>
      </c>
      <c r="M501" s="629">
        <v>21</v>
      </c>
      <c r="N501" s="630">
        <v>1249.7099999999996</v>
      </c>
    </row>
    <row r="502" spans="1:14" ht="14.4" customHeight="1" x14ac:dyDescent="0.3">
      <c r="A502" s="625" t="s">
        <v>518</v>
      </c>
      <c r="B502" s="626" t="s">
        <v>520</v>
      </c>
      <c r="C502" s="627" t="s">
        <v>542</v>
      </c>
      <c r="D502" s="628" t="s">
        <v>543</v>
      </c>
      <c r="E502" s="627" t="s">
        <v>521</v>
      </c>
      <c r="F502" s="628" t="s">
        <v>522</v>
      </c>
      <c r="G502" s="627" t="s">
        <v>553</v>
      </c>
      <c r="H502" s="627">
        <v>100616</v>
      </c>
      <c r="I502" s="627">
        <v>616</v>
      </c>
      <c r="J502" s="627" t="s">
        <v>1177</v>
      </c>
      <c r="K502" s="627" t="s">
        <v>1178</v>
      </c>
      <c r="L502" s="629">
        <v>98.107500000000016</v>
      </c>
      <c r="M502" s="629">
        <v>7</v>
      </c>
      <c r="N502" s="630">
        <v>686.5200000000001</v>
      </c>
    </row>
    <row r="503" spans="1:14" ht="14.4" customHeight="1" x14ac:dyDescent="0.3">
      <c r="A503" s="625" t="s">
        <v>518</v>
      </c>
      <c r="B503" s="626" t="s">
        <v>520</v>
      </c>
      <c r="C503" s="627" t="s">
        <v>542</v>
      </c>
      <c r="D503" s="628" t="s">
        <v>543</v>
      </c>
      <c r="E503" s="627" t="s">
        <v>521</v>
      </c>
      <c r="F503" s="628" t="s">
        <v>522</v>
      </c>
      <c r="G503" s="627" t="s">
        <v>553</v>
      </c>
      <c r="H503" s="627">
        <v>100643</v>
      </c>
      <c r="I503" s="627">
        <v>643</v>
      </c>
      <c r="J503" s="627" t="s">
        <v>571</v>
      </c>
      <c r="K503" s="627" t="s">
        <v>572</v>
      </c>
      <c r="L503" s="629">
        <v>42.431909798810047</v>
      </c>
      <c r="M503" s="629">
        <v>30</v>
      </c>
      <c r="N503" s="630">
        <v>1272.7475219962794</v>
      </c>
    </row>
    <row r="504" spans="1:14" ht="14.4" customHeight="1" x14ac:dyDescent="0.3">
      <c r="A504" s="625" t="s">
        <v>518</v>
      </c>
      <c r="B504" s="626" t="s">
        <v>520</v>
      </c>
      <c r="C504" s="627" t="s">
        <v>542</v>
      </c>
      <c r="D504" s="628" t="s">
        <v>543</v>
      </c>
      <c r="E504" s="627" t="s">
        <v>521</v>
      </c>
      <c r="F504" s="628" t="s">
        <v>522</v>
      </c>
      <c r="G504" s="627" t="s">
        <v>553</v>
      </c>
      <c r="H504" s="627">
        <v>100802</v>
      </c>
      <c r="I504" s="627">
        <v>802</v>
      </c>
      <c r="J504" s="627" t="s">
        <v>573</v>
      </c>
      <c r="K504" s="627" t="s">
        <v>574</v>
      </c>
      <c r="L504" s="629">
        <v>60.109512646208245</v>
      </c>
      <c r="M504" s="629">
        <v>230</v>
      </c>
      <c r="N504" s="630">
        <v>13824.839642596115</v>
      </c>
    </row>
    <row r="505" spans="1:14" ht="14.4" customHeight="1" x14ac:dyDescent="0.3">
      <c r="A505" s="625" t="s">
        <v>518</v>
      </c>
      <c r="B505" s="626" t="s">
        <v>520</v>
      </c>
      <c r="C505" s="627" t="s">
        <v>542</v>
      </c>
      <c r="D505" s="628" t="s">
        <v>543</v>
      </c>
      <c r="E505" s="627" t="s">
        <v>521</v>
      </c>
      <c r="F505" s="628" t="s">
        <v>522</v>
      </c>
      <c r="G505" s="627" t="s">
        <v>553</v>
      </c>
      <c r="H505" s="627">
        <v>100812</v>
      </c>
      <c r="I505" s="627">
        <v>812</v>
      </c>
      <c r="J505" s="627" t="s">
        <v>895</v>
      </c>
      <c r="K505" s="627" t="s">
        <v>896</v>
      </c>
      <c r="L505" s="629">
        <v>52.439975447454202</v>
      </c>
      <c r="M505" s="629">
        <v>4</v>
      </c>
      <c r="N505" s="630">
        <v>209.75985268472519</v>
      </c>
    </row>
    <row r="506" spans="1:14" ht="14.4" customHeight="1" x14ac:dyDescent="0.3">
      <c r="A506" s="625" t="s">
        <v>518</v>
      </c>
      <c r="B506" s="626" t="s">
        <v>520</v>
      </c>
      <c r="C506" s="627" t="s">
        <v>542</v>
      </c>
      <c r="D506" s="628" t="s">
        <v>543</v>
      </c>
      <c r="E506" s="627" t="s">
        <v>521</v>
      </c>
      <c r="F506" s="628" t="s">
        <v>522</v>
      </c>
      <c r="G506" s="627" t="s">
        <v>553</v>
      </c>
      <c r="H506" s="627">
        <v>100835</v>
      </c>
      <c r="I506" s="627">
        <v>835</v>
      </c>
      <c r="J506" s="627" t="s">
        <v>1179</v>
      </c>
      <c r="K506" s="627" t="s">
        <v>594</v>
      </c>
      <c r="L506" s="629">
        <v>55.591790267958075</v>
      </c>
      <c r="M506" s="629">
        <v>20</v>
      </c>
      <c r="N506" s="630">
        <v>1111.6300473962597</v>
      </c>
    </row>
    <row r="507" spans="1:14" ht="14.4" customHeight="1" x14ac:dyDescent="0.3">
      <c r="A507" s="625" t="s">
        <v>518</v>
      </c>
      <c r="B507" s="626" t="s">
        <v>520</v>
      </c>
      <c r="C507" s="627" t="s">
        <v>542</v>
      </c>
      <c r="D507" s="628" t="s">
        <v>543</v>
      </c>
      <c r="E507" s="627" t="s">
        <v>521</v>
      </c>
      <c r="F507" s="628" t="s">
        <v>522</v>
      </c>
      <c r="G507" s="627" t="s">
        <v>553</v>
      </c>
      <c r="H507" s="627">
        <v>100874</v>
      </c>
      <c r="I507" s="627">
        <v>874</v>
      </c>
      <c r="J507" s="627" t="s">
        <v>897</v>
      </c>
      <c r="K507" s="627" t="s">
        <v>575</v>
      </c>
      <c r="L507" s="629">
        <v>41.658260987179752</v>
      </c>
      <c r="M507" s="629">
        <v>259</v>
      </c>
      <c r="N507" s="630">
        <v>10784.517031044672</v>
      </c>
    </row>
    <row r="508" spans="1:14" ht="14.4" customHeight="1" x14ac:dyDescent="0.3">
      <c r="A508" s="625" t="s">
        <v>518</v>
      </c>
      <c r="B508" s="626" t="s">
        <v>520</v>
      </c>
      <c r="C508" s="627" t="s">
        <v>542</v>
      </c>
      <c r="D508" s="628" t="s">
        <v>543</v>
      </c>
      <c r="E508" s="627" t="s">
        <v>521</v>
      </c>
      <c r="F508" s="628" t="s">
        <v>522</v>
      </c>
      <c r="G508" s="627" t="s">
        <v>553</v>
      </c>
      <c r="H508" s="627">
        <v>100876</v>
      </c>
      <c r="I508" s="627">
        <v>876</v>
      </c>
      <c r="J508" s="627" t="s">
        <v>573</v>
      </c>
      <c r="K508" s="627" t="s">
        <v>575</v>
      </c>
      <c r="L508" s="629">
        <v>65.03</v>
      </c>
      <c r="M508" s="629">
        <v>2</v>
      </c>
      <c r="N508" s="630">
        <v>130.06</v>
      </c>
    </row>
    <row r="509" spans="1:14" ht="14.4" customHeight="1" x14ac:dyDescent="0.3">
      <c r="A509" s="625" t="s">
        <v>518</v>
      </c>
      <c r="B509" s="626" t="s">
        <v>520</v>
      </c>
      <c r="C509" s="627" t="s">
        <v>542</v>
      </c>
      <c r="D509" s="628" t="s">
        <v>543</v>
      </c>
      <c r="E509" s="627" t="s">
        <v>521</v>
      </c>
      <c r="F509" s="628" t="s">
        <v>522</v>
      </c>
      <c r="G509" s="627" t="s">
        <v>553</v>
      </c>
      <c r="H509" s="627">
        <v>101125</v>
      </c>
      <c r="I509" s="627">
        <v>1125</v>
      </c>
      <c r="J509" s="627" t="s">
        <v>1180</v>
      </c>
      <c r="K509" s="627" t="s">
        <v>1181</v>
      </c>
      <c r="L509" s="629">
        <v>78.578839542393595</v>
      </c>
      <c r="M509" s="629">
        <v>1</v>
      </c>
      <c r="N509" s="630">
        <v>78.578839542393595</v>
      </c>
    </row>
    <row r="510" spans="1:14" ht="14.4" customHeight="1" x14ac:dyDescent="0.3">
      <c r="A510" s="625" t="s">
        <v>518</v>
      </c>
      <c r="B510" s="626" t="s">
        <v>520</v>
      </c>
      <c r="C510" s="627" t="s">
        <v>542</v>
      </c>
      <c r="D510" s="628" t="s">
        <v>543</v>
      </c>
      <c r="E510" s="627" t="s">
        <v>521</v>
      </c>
      <c r="F510" s="628" t="s">
        <v>522</v>
      </c>
      <c r="G510" s="627" t="s">
        <v>553</v>
      </c>
      <c r="H510" s="627">
        <v>101127</v>
      </c>
      <c r="I510" s="627">
        <v>1127</v>
      </c>
      <c r="J510" s="627" t="s">
        <v>1180</v>
      </c>
      <c r="K510" s="627" t="s">
        <v>1182</v>
      </c>
      <c r="L510" s="629">
        <v>90.647059968490524</v>
      </c>
      <c r="M510" s="629">
        <v>7</v>
      </c>
      <c r="N510" s="630">
        <v>634.79235981094325</v>
      </c>
    </row>
    <row r="511" spans="1:14" ht="14.4" customHeight="1" x14ac:dyDescent="0.3">
      <c r="A511" s="625" t="s">
        <v>518</v>
      </c>
      <c r="B511" s="626" t="s">
        <v>520</v>
      </c>
      <c r="C511" s="627" t="s">
        <v>542</v>
      </c>
      <c r="D511" s="628" t="s">
        <v>543</v>
      </c>
      <c r="E511" s="627" t="s">
        <v>521</v>
      </c>
      <c r="F511" s="628" t="s">
        <v>522</v>
      </c>
      <c r="G511" s="627" t="s">
        <v>553</v>
      </c>
      <c r="H511" s="627">
        <v>101290</v>
      </c>
      <c r="I511" s="627">
        <v>1290</v>
      </c>
      <c r="J511" s="627" t="s">
        <v>1183</v>
      </c>
      <c r="K511" s="627" t="s">
        <v>1184</v>
      </c>
      <c r="L511" s="629">
        <v>137.1</v>
      </c>
      <c r="M511" s="629">
        <v>1</v>
      </c>
      <c r="N511" s="630">
        <v>137.1</v>
      </c>
    </row>
    <row r="512" spans="1:14" ht="14.4" customHeight="1" x14ac:dyDescent="0.3">
      <c r="A512" s="625" t="s">
        <v>518</v>
      </c>
      <c r="B512" s="626" t="s">
        <v>520</v>
      </c>
      <c r="C512" s="627" t="s">
        <v>542</v>
      </c>
      <c r="D512" s="628" t="s">
        <v>543</v>
      </c>
      <c r="E512" s="627" t="s">
        <v>521</v>
      </c>
      <c r="F512" s="628" t="s">
        <v>522</v>
      </c>
      <c r="G512" s="627" t="s">
        <v>553</v>
      </c>
      <c r="H512" s="627">
        <v>101328</v>
      </c>
      <c r="I512" s="627">
        <v>1328</v>
      </c>
      <c r="J512" s="627" t="s">
        <v>576</v>
      </c>
      <c r="K512" s="627" t="s">
        <v>577</v>
      </c>
      <c r="L512" s="629">
        <v>120.54</v>
      </c>
      <c r="M512" s="629">
        <v>1</v>
      </c>
      <c r="N512" s="630">
        <v>120.54</v>
      </c>
    </row>
    <row r="513" spans="1:14" ht="14.4" customHeight="1" x14ac:dyDescent="0.3">
      <c r="A513" s="625" t="s">
        <v>518</v>
      </c>
      <c r="B513" s="626" t="s">
        <v>520</v>
      </c>
      <c r="C513" s="627" t="s">
        <v>542</v>
      </c>
      <c r="D513" s="628" t="s">
        <v>543</v>
      </c>
      <c r="E513" s="627" t="s">
        <v>521</v>
      </c>
      <c r="F513" s="628" t="s">
        <v>522</v>
      </c>
      <c r="G513" s="627" t="s">
        <v>553</v>
      </c>
      <c r="H513" s="627">
        <v>101710</v>
      </c>
      <c r="I513" s="627">
        <v>1710</v>
      </c>
      <c r="J513" s="627" t="s">
        <v>898</v>
      </c>
      <c r="K513" s="627" t="s">
        <v>899</v>
      </c>
      <c r="L513" s="629">
        <v>66.650085099936007</v>
      </c>
      <c r="M513" s="629">
        <v>1</v>
      </c>
      <c r="N513" s="630">
        <v>66.650085099936007</v>
      </c>
    </row>
    <row r="514" spans="1:14" ht="14.4" customHeight="1" x14ac:dyDescent="0.3">
      <c r="A514" s="625" t="s">
        <v>518</v>
      </c>
      <c r="B514" s="626" t="s">
        <v>520</v>
      </c>
      <c r="C514" s="627" t="s">
        <v>542</v>
      </c>
      <c r="D514" s="628" t="s">
        <v>543</v>
      </c>
      <c r="E514" s="627" t="s">
        <v>521</v>
      </c>
      <c r="F514" s="628" t="s">
        <v>522</v>
      </c>
      <c r="G514" s="627" t="s">
        <v>553</v>
      </c>
      <c r="H514" s="627">
        <v>102132</v>
      </c>
      <c r="I514" s="627">
        <v>2132</v>
      </c>
      <c r="J514" s="627" t="s">
        <v>1185</v>
      </c>
      <c r="K514" s="627" t="s">
        <v>1186</v>
      </c>
      <c r="L514" s="629">
        <v>132.99</v>
      </c>
      <c r="M514" s="629">
        <v>2</v>
      </c>
      <c r="N514" s="630">
        <v>265.98</v>
      </c>
    </row>
    <row r="515" spans="1:14" ht="14.4" customHeight="1" x14ac:dyDescent="0.3">
      <c r="A515" s="625" t="s">
        <v>518</v>
      </c>
      <c r="B515" s="626" t="s">
        <v>520</v>
      </c>
      <c r="C515" s="627" t="s">
        <v>542</v>
      </c>
      <c r="D515" s="628" t="s">
        <v>543</v>
      </c>
      <c r="E515" s="627" t="s">
        <v>521</v>
      </c>
      <c r="F515" s="628" t="s">
        <v>522</v>
      </c>
      <c r="G515" s="627" t="s">
        <v>553</v>
      </c>
      <c r="H515" s="627">
        <v>102133</v>
      </c>
      <c r="I515" s="627">
        <v>2133</v>
      </c>
      <c r="J515" s="627" t="s">
        <v>902</v>
      </c>
      <c r="K515" s="627" t="s">
        <v>903</v>
      </c>
      <c r="L515" s="629">
        <v>27.365366321092189</v>
      </c>
      <c r="M515" s="629">
        <v>122</v>
      </c>
      <c r="N515" s="630">
        <v>3340.715346050516</v>
      </c>
    </row>
    <row r="516" spans="1:14" ht="14.4" customHeight="1" x14ac:dyDescent="0.3">
      <c r="A516" s="625" t="s">
        <v>518</v>
      </c>
      <c r="B516" s="626" t="s">
        <v>520</v>
      </c>
      <c r="C516" s="627" t="s">
        <v>542</v>
      </c>
      <c r="D516" s="628" t="s">
        <v>543</v>
      </c>
      <c r="E516" s="627" t="s">
        <v>521</v>
      </c>
      <c r="F516" s="628" t="s">
        <v>522</v>
      </c>
      <c r="G516" s="627" t="s">
        <v>553</v>
      </c>
      <c r="H516" s="627">
        <v>102477</v>
      </c>
      <c r="I516" s="627">
        <v>2477</v>
      </c>
      <c r="J516" s="627" t="s">
        <v>578</v>
      </c>
      <c r="K516" s="627" t="s">
        <v>579</v>
      </c>
      <c r="L516" s="629">
        <v>42.092404380365323</v>
      </c>
      <c r="M516" s="629">
        <v>4</v>
      </c>
      <c r="N516" s="630">
        <v>168.36961752146129</v>
      </c>
    </row>
    <row r="517" spans="1:14" ht="14.4" customHeight="1" x14ac:dyDescent="0.3">
      <c r="A517" s="625" t="s">
        <v>518</v>
      </c>
      <c r="B517" s="626" t="s">
        <v>520</v>
      </c>
      <c r="C517" s="627" t="s">
        <v>542</v>
      </c>
      <c r="D517" s="628" t="s">
        <v>543</v>
      </c>
      <c r="E517" s="627" t="s">
        <v>521</v>
      </c>
      <c r="F517" s="628" t="s">
        <v>522</v>
      </c>
      <c r="G517" s="627" t="s">
        <v>553</v>
      </c>
      <c r="H517" s="627">
        <v>102478</v>
      </c>
      <c r="I517" s="627">
        <v>2478</v>
      </c>
      <c r="J517" s="627" t="s">
        <v>578</v>
      </c>
      <c r="K517" s="627" t="s">
        <v>580</v>
      </c>
      <c r="L517" s="629">
        <v>81.429707083248204</v>
      </c>
      <c r="M517" s="629">
        <v>4</v>
      </c>
      <c r="N517" s="630">
        <v>325.71882833299281</v>
      </c>
    </row>
    <row r="518" spans="1:14" ht="14.4" customHeight="1" x14ac:dyDescent="0.3">
      <c r="A518" s="625" t="s">
        <v>518</v>
      </c>
      <c r="B518" s="626" t="s">
        <v>520</v>
      </c>
      <c r="C518" s="627" t="s">
        <v>542</v>
      </c>
      <c r="D518" s="628" t="s">
        <v>543</v>
      </c>
      <c r="E518" s="627" t="s">
        <v>521</v>
      </c>
      <c r="F518" s="628" t="s">
        <v>522</v>
      </c>
      <c r="G518" s="627" t="s">
        <v>553</v>
      </c>
      <c r="H518" s="627">
        <v>102537</v>
      </c>
      <c r="I518" s="627">
        <v>2537</v>
      </c>
      <c r="J518" s="627" t="s">
        <v>1187</v>
      </c>
      <c r="K518" s="627" t="s">
        <v>1188</v>
      </c>
      <c r="L518" s="629">
        <v>38.19</v>
      </c>
      <c r="M518" s="629">
        <v>1</v>
      </c>
      <c r="N518" s="630">
        <v>38.19</v>
      </c>
    </row>
    <row r="519" spans="1:14" ht="14.4" customHeight="1" x14ac:dyDescent="0.3">
      <c r="A519" s="625" t="s">
        <v>518</v>
      </c>
      <c r="B519" s="626" t="s">
        <v>520</v>
      </c>
      <c r="C519" s="627" t="s">
        <v>542</v>
      </c>
      <c r="D519" s="628" t="s">
        <v>543</v>
      </c>
      <c r="E519" s="627" t="s">
        <v>521</v>
      </c>
      <c r="F519" s="628" t="s">
        <v>522</v>
      </c>
      <c r="G519" s="627" t="s">
        <v>553</v>
      </c>
      <c r="H519" s="627">
        <v>102538</v>
      </c>
      <c r="I519" s="627">
        <v>2538</v>
      </c>
      <c r="J519" s="627" t="s">
        <v>1187</v>
      </c>
      <c r="K519" s="627" t="s">
        <v>1189</v>
      </c>
      <c r="L519" s="629">
        <v>55.434892805311804</v>
      </c>
      <c r="M519" s="629">
        <v>3</v>
      </c>
      <c r="N519" s="630">
        <v>166.24957122124721</v>
      </c>
    </row>
    <row r="520" spans="1:14" ht="14.4" customHeight="1" x14ac:dyDescent="0.3">
      <c r="A520" s="625" t="s">
        <v>518</v>
      </c>
      <c r="B520" s="626" t="s">
        <v>520</v>
      </c>
      <c r="C520" s="627" t="s">
        <v>542</v>
      </c>
      <c r="D520" s="628" t="s">
        <v>543</v>
      </c>
      <c r="E520" s="627" t="s">
        <v>521</v>
      </c>
      <c r="F520" s="628" t="s">
        <v>522</v>
      </c>
      <c r="G520" s="627" t="s">
        <v>553</v>
      </c>
      <c r="H520" s="627">
        <v>102546</v>
      </c>
      <c r="I520" s="627">
        <v>2546</v>
      </c>
      <c r="J520" s="627" t="s">
        <v>907</v>
      </c>
      <c r="K520" s="627" t="s">
        <v>634</v>
      </c>
      <c r="L520" s="629">
        <v>59.012044210129339</v>
      </c>
      <c r="M520" s="629">
        <v>67</v>
      </c>
      <c r="N520" s="630">
        <v>4019.5328137484312</v>
      </c>
    </row>
    <row r="521" spans="1:14" ht="14.4" customHeight="1" x14ac:dyDescent="0.3">
      <c r="A521" s="625" t="s">
        <v>518</v>
      </c>
      <c r="B521" s="626" t="s">
        <v>520</v>
      </c>
      <c r="C521" s="627" t="s">
        <v>542</v>
      </c>
      <c r="D521" s="628" t="s">
        <v>543</v>
      </c>
      <c r="E521" s="627" t="s">
        <v>521</v>
      </c>
      <c r="F521" s="628" t="s">
        <v>522</v>
      </c>
      <c r="G521" s="627" t="s">
        <v>553</v>
      </c>
      <c r="H521" s="627">
        <v>102547</v>
      </c>
      <c r="I521" s="627">
        <v>2547</v>
      </c>
      <c r="J521" s="627" t="s">
        <v>907</v>
      </c>
      <c r="K521" s="627" t="s">
        <v>1190</v>
      </c>
      <c r="L521" s="629">
        <v>37.762298789054142</v>
      </c>
      <c r="M521" s="629">
        <v>42</v>
      </c>
      <c r="N521" s="630">
        <v>1585.4899045061727</v>
      </c>
    </row>
    <row r="522" spans="1:14" ht="14.4" customHeight="1" x14ac:dyDescent="0.3">
      <c r="A522" s="625" t="s">
        <v>518</v>
      </c>
      <c r="B522" s="626" t="s">
        <v>520</v>
      </c>
      <c r="C522" s="627" t="s">
        <v>542</v>
      </c>
      <c r="D522" s="628" t="s">
        <v>543</v>
      </c>
      <c r="E522" s="627" t="s">
        <v>521</v>
      </c>
      <c r="F522" s="628" t="s">
        <v>522</v>
      </c>
      <c r="G522" s="627" t="s">
        <v>553</v>
      </c>
      <c r="H522" s="627">
        <v>102668</v>
      </c>
      <c r="I522" s="627">
        <v>2668</v>
      </c>
      <c r="J522" s="627" t="s">
        <v>1191</v>
      </c>
      <c r="K522" s="627" t="s">
        <v>1192</v>
      </c>
      <c r="L522" s="629">
        <v>32.219937123240598</v>
      </c>
      <c r="M522" s="629">
        <v>2</v>
      </c>
      <c r="N522" s="630">
        <v>64.439874246481196</v>
      </c>
    </row>
    <row r="523" spans="1:14" ht="14.4" customHeight="1" x14ac:dyDescent="0.3">
      <c r="A523" s="625" t="s">
        <v>518</v>
      </c>
      <c r="B523" s="626" t="s">
        <v>520</v>
      </c>
      <c r="C523" s="627" t="s">
        <v>542</v>
      </c>
      <c r="D523" s="628" t="s">
        <v>543</v>
      </c>
      <c r="E523" s="627" t="s">
        <v>521</v>
      </c>
      <c r="F523" s="628" t="s">
        <v>522</v>
      </c>
      <c r="G523" s="627" t="s">
        <v>553</v>
      </c>
      <c r="H523" s="627">
        <v>102818</v>
      </c>
      <c r="I523" s="627">
        <v>2818</v>
      </c>
      <c r="J523" s="627" t="s">
        <v>587</v>
      </c>
      <c r="K523" s="627" t="s">
        <v>588</v>
      </c>
      <c r="L523" s="629">
        <v>91.75</v>
      </c>
      <c r="M523" s="629">
        <v>2</v>
      </c>
      <c r="N523" s="630">
        <v>183.5</v>
      </c>
    </row>
    <row r="524" spans="1:14" ht="14.4" customHeight="1" x14ac:dyDescent="0.3">
      <c r="A524" s="625" t="s">
        <v>518</v>
      </c>
      <c r="B524" s="626" t="s">
        <v>520</v>
      </c>
      <c r="C524" s="627" t="s">
        <v>542</v>
      </c>
      <c r="D524" s="628" t="s">
        <v>543</v>
      </c>
      <c r="E524" s="627" t="s">
        <v>521</v>
      </c>
      <c r="F524" s="628" t="s">
        <v>522</v>
      </c>
      <c r="G524" s="627" t="s">
        <v>553</v>
      </c>
      <c r="H524" s="627">
        <v>102959</v>
      </c>
      <c r="I524" s="627">
        <v>2959</v>
      </c>
      <c r="J524" s="627" t="s">
        <v>1193</v>
      </c>
      <c r="K524" s="627" t="s">
        <v>1194</v>
      </c>
      <c r="L524" s="629">
        <v>81.38</v>
      </c>
      <c r="M524" s="629">
        <v>2</v>
      </c>
      <c r="N524" s="630">
        <v>162.76</v>
      </c>
    </row>
    <row r="525" spans="1:14" ht="14.4" customHeight="1" x14ac:dyDescent="0.3">
      <c r="A525" s="625" t="s">
        <v>518</v>
      </c>
      <c r="B525" s="626" t="s">
        <v>520</v>
      </c>
      <c r="C525" s="627" t="s">
        <v>542</v>
      </c>
      <c r="D525" s="628" t="s">
        <v>543</v>
      </c>
      <c r="E525" s="627" t="s">
        <v>521</v>
      </c>
      <c r="F525" s="628" t="s">
        <v>522</v>
      </c>
      <c r="G525" s="627" t="s">
        <v>553</v>
      </c>
      <c r="H525" s="627">
        <v>103388</v>
      </c>
      <c r="I525" s="627">
        <v>3388</v>
      </c>
      <c r="J525" s="627" t="s">
        <v>1195</v>
      </c>
      <c r="K525" s="627" t="s">
        <v>1196</v>
      </c>
      <c r="L525" s="629">
        <v>53.48</v>
      </c>
      <c r="M525" s="629">
        <v>1</v>
      </c>
      <c r="N525" s="630">
        <v>53.48</v>
      </c>
    </row>
    <row r="526" spans="1:14" ht="14.4" customHeight="1" x14ac:dyDescent="0.3">
      <c r="A526" s="625" t="s">
        <v>518</v>
      </c>
      <c r="B526" s="626" t="s">
        <v>520</v>
      </c>
      <c r="C526" s="627" t="s">
        <v>542</v>
      </c>
      <c r="D526" s="628" t="s">
        <v>543</v>
      </c>
      <c r="E526" s="627" t="s">
        <v>521</v>
      </c>
      <c r="F526" s="628" t="s">
        <v>522</v>
      </c>
      <c r="G526" s="627" t="s">
        <v>553</v>
      </c>
      <c r="H526" s="627">
        <v>103542</v>
      </c>
      <c r="I526" s="627">
        <v>3542</v>
      </c>
      <c r="J526" s="627" t="s">
        <v>1197</v>
      </c>
      <c r="K526" s="627" t="s">
        <v>1112</v>
      </c>
      <c r="L526" s="629">
        <v>37.19</v>
      </c>
      <c r="M526" s="629">
        <v>1</v>
      </c>
      <c r="N526" s="630">
        <v>37.19</v>
      </c>
    </row>
    <row r="527" spans="1:14" ht="14.4" customHeight="1" x14ac:dyDescent="0.3">
      <c r="A527" s="625" t="s">
        <v>518</v>
      </c>
      <c r="B527" s="626" t="s">
        <v>520</v>
      </c>
      <c r="C527" s="627" t="s">
        <v>542</v>
      </c>
      <c r="D527" s="628" t="s">
        <v>543</v>
      </c>
      <c r="E527" s="627" t="s">
        <v>521</v>
      </c>
      <c r="F527" s="628" t="s">
        <v>522</v>
      </c>
      <c r="G527" s="627" t="s">
        <v>553</v>
      </c>
      <c r="H527" s="627">
        <v>103550</v>
      </c>
      <c r="I527" s="627">
        <v>3550</v>
      </c>
      <c r="J527" s="627" t="s">
        <v>591</v>
      </c>
      <c r="K527" s="627" t="s">
        <v>592</v>
      </c>
      <c r="L527" s="629">
        <v>37.770000000000003</v>
      </c>
      <c r="M527" s="629">
        <v>1</v>
      </c>
      <c r="N527" s="630">
        <v>37.770000000000003</v>
      </c>
    </row>
    <row r="528" spans="1:14" ht="14.4" customHeight="1" x14ac:dyDescent="0.3">
      <c r="A528" s="625" t="s">
        <v>518</v>
      </c>
      <c r="B528" s="626" t="s">
        <v>520</v>
      </c>
      <c r="C528" s="627" t="s">
        <v>542</v>
      </c>
      <c r="D528" s="628" t="s">
        <v>543</v>
      </c>
      <c r="E528" s="627" t="s">
        <v>521</v>
      </c>
      <c r="F528" s="628" t="s">
        <v>522</v>
      </c>
      <c r="G528" s="627" t="s">
        <v>553</v>
      </c>
      <c r="H528" s="627">
        <v>103575</v>
      </c>
      <c r="I528" s="627">
        <v>3575</v>
      </c>
      <c r="J528" s="627" t="s">
        <v>593</v>
      </c>
      <c r="K528" s="627" t="s">
        <v>594</v>
      </c>
      <c r="L528" s="629">
        <v>67.666577486203309</v>
      </c>
      <c r="M528" s="629">
        <v>6</v>
      </c>
      <c r="N528" s="630">
        <v>405.40958773921579</v>
      </c>
    </row>
    <row r="529" spans="1:14" ht="14.4" customHeight="1" x14ac:dyDescent="0.3">
      <c r="A529" s="625" t="s">
        <v>518</v>
      </c>
      <c r="B529" s="626" t="s">
        <v>520</v>
      </c>
      <c r="C529" s="627" t="s">
        <v>542</v>
      </c>
      <c r="D529" s="628" t="s">
        <v>543</v>
      </c>
      <c r="E529" s="627" t="s">
        <v>521</v>
      </c>
      <c r="F529" s="628" t="s">
        <v>522</v>
      </c>
      <c r="G529" s="627" t="s">
        <v>553</v>
      </c>
      <c r="H529" s="627">
        <v>104160</v>
      </c>
      <c r="I529" s="627">
        <v>4160</v>
      </c>
      <c r="J529" s="627" t="s">
        <v>1198</v>
      </c>
      <c r="K529" s="627" t="s">
        <v>1199</v>
      </c>
      <c r="L529" s="629">
        <v>44.81</v>
      </c>
      <c r="M529" s="629">
        <v>3</v>
      </c>
      <c r="N529" s="630">
        <v>134.43</v>
      </c>
    </row>
    <row r="530" spans="1:14" ht="14.4" customHeight="1" x14ac:dyDescent="0.3">
      <c r="A530" s="625" t="s">
        <v>518</v>
      </c>
      <c r="B530" s="626" t="s">
        <v>520</v>
      </c>
      <c r="C530" s="627" t="s">
        <v>542</v>
      </c>
      <c r="D530" s="628" t="s">
        <v>543</v>
      </c>
      <c r="E530" s="627" t="s">
        <v>521</v>
      </c>
      <c r="F530" s="628" t="s">
        <v>522</v>
      </c>
      <c r="G530" s="627" t="s">
        <v>553</v>
      </c>
      <c r="H530" s="627">
        <v>104178</v>
      </c>
      <c r="I530" s="627">
        <v>4178</v>
      </c>
      <c r="J530" s="627" t="s">
        <v>595</v>
      </c>
      <c r="K530" s="627" t="s">
        <v>596</v>
      </c>
      <c r="L530" s="629">
        <v>41.479926236575302</v>
      </c>
      <c r="M530" s="629">
        <v>2</v>
      </c>
      <c r="N530" s="630">
        <v>82.959852473150605</v>
      </c>
    </row>
    <row r="531" spans="1:14" ht="14.4" customHeight="1" x14ac:dyDescent="0.3">
      <c r="A531" s="625" t="s">
        <v>518</v>
      </c>
      <c r="B531" s="626" t="s">
        <v>520</v>
      </c>
      <c r="C531" s="627" t="s">
        <v>542</v>
      </c>
      <c r="D531" s="628" t="s">
        <v>543</v>
      </c>
      <c r="E531" s="627" t="s">
        <v>521</v>
      </c>
      <c r="F531" s="628" t="s">
        <v>522</v>
      </c>
      <c r="G531" s="627" t="s">
        <v>553</v>
      </c>
      <c r="H531" s="627">
        <v>104307</v>
      </c>
      <c r="I531" s="627">
        <v>4307</v>
      </c>
      <c r="J531" s="627" t="s">
        <v>1200</v>
      </c>
      <c r="K531" s="627" t="s">
        <v>1201</v>
      </c>
      <c r="L531" s="629">
        <v>372.09247076221425</v>
      </c>
      <c r="M531" s="629">
        <v>110</v>
      </c>
      <c r="N531" s="630">
        <v>40910.116201868957</v>
      </c>
    </row>
    <row r="532" spans="1:14" ht="14.4" customHeight="1" x14ac:dyDescent="0.3">
      <c r="A532" s="625" t="s">
        <v>518</v>
      </c>
      <c r="B532" s="626" t="s">
        <v>520</v>
      </c>
      <c r="C532" s="627" t="s">
        <v>542</v>
      </c>
      <c r="D532" s="628" t="s">
        <v>543</v>
      </c>
      <c r="E532" s="627" t="s">
        <v>521</v>
      </c>
      <c r="F532" s="628" t="s">
        <v>522</v>
      </c>
      <c r="G532" s="627" t="s">
        <v>553</v>
      </c>
      <c r="H532" s="627">
        <v>107981</v>
      </c>
      <c r="I532" s="627">
        <v>7981</v>
      </c>
      <c r="J532" s="627" t="s">
        <v>597</v>
      </c>
      <c r="K532" s="627" t="s">
        <v>598</v>
      </c>
      <c r="L532" s="629">
        <v>60.349999937865348</v>
      </c>
      <c r="M532" s="629">
        <v>6</v>
      </c>
      <c r="N532" s="630">
        <v>362.09999962719212</v>
      </c>
    </row>
    <row r="533" spans="1:14" ht="14.4" customHeight="1" x14ac:dyDescent="0.3">
      <c r="A533" s="625" t="s">
        <v>518</v>
      </c>
      <c r="B533" s="626" t="s">
        <v>520</v>
      </c>
      <c r="C533" s="627" t="s">
        <v>542</v>
      </c>
      <c r="D533" s="628" t="s">
        <v>543</v>
      </c>
      <c r="E533" s="627" t="s">
        <v>521</v>
      </c>
      <c r="F533" s="628" t="s">
        <v>522</v>
      </c>
      <c r="G533" s="627" t="s">
        <v>553</v>
      </c>
      <c r="H533" s="627">
        <v>108499</v>
      </c>
      <c r="I533" s="627">
        <v>8499</v>
      </c>
      <c r="J533" s="627" t="s">
        <v>599</v>
      </c>
      <c r="K533" s="627" t="s">
        <v>600</v>
      </c>
      <c r="L533" s="629">
        <v>117.73895469728527</v>
      </c>
      <c r="M533" s="629">
        <v>178</v>
      </c>
      <c r="N533" s="630">
        <v>20957.540544028911</v>
      </c>
    </row>
    <row r="534" spans="1:14" ht="14.4" customHeight="1" x14ac:dyDescent="0.3">
      <c r="A534" s="625" t="s">
        <v>518</v>
      </c>
      <c r="B534" s="626" t="s">
        <v>520</v>
      </c>
      <c r="C534" s="627" t="s">
        <v>542</v>
      </c>
      <c r="D534" s="628" t="s">
        <v>543</v>
      </c>
      <c r="E534" s="627" t="s">
        <v>521</v>
      </c>
      <c r="F534" s="628" t="s">
        <v>522</v>
      </c>
      <c r="G534" s="627" t="s">
        <v>553</v>
      </c>
      <c r="H534" s="627">
        <v>108651</v>
      </c>
      <c r="I534" s="627">
        <v>8651</v>
      </c>
      <c r="J534" s="627" t="s">
        <v>1202</v>
      </c>
      <c r="K534" s="627" t="s">
        <v>1203</v>
      </c>
      <c r="L534" s="629">
        <v>198.34</v>
      </c>
      <c r="M534" s="629">
        <v>1</v>
      </c>
      <c r="N534" s="630">
        <v>198.34</v>
      </c>
    </row>
    <row r="535" spans="1:14" ht="14.4" customHeight="1" x14ac:dyDescent="0.3">
      <c r="A535" s="625" t="s">
        <v>518</v>
      </c>
      <c r="B535" s="626" t="s">
        <v>520</v>
      </c>
      <c r="C535" s="627" t="s">
        <v>542</v>
      </c>
      <c r="D535" s="628" t="s">
        <v>543</v>
      </c>
      <c r="E535" s="627" t="s">
        <v>521</v>
      </c>
      <c r="F535" s="628" t="s">
        <v>522</v>
      </c>
      <c r="G535" s="627" t="s">
        <v>553</v>
      </c>
      <c r="H535" s="627">
        <v>109139</v>
      </c>
      <c r="I535" s="627">
        <v>9139</v>
      </c>
      <c r="J535" s="627" t="s">
        <v>601</v>
      </c>
      <c r="K535" s="627" t="s">
        <v>602</v>
      </c>
      <c r="L535" s="629">
        <v>706.99981065085262</v>
      </c>
      <c r="M535" s="629">
        <v>6</v>
      </c>
      <c r="N535" s="630">
        <v>4241.9986383259829</v>
      </c>
    </row>
    <row r="536" spans="1:14" ht="14.4" customHeight="1" x14ac:dyDescent="0.3">
      <c r="A536" s="625" t="s">
        <v>518</v>
      </c>
      <c r="B536" s="626" t="s">
        <v>520</v>
      </c>
      <c r="C536" s="627" t="s">
        <v>542</v>
      </c>
      <c r="D536" s="628" t="s">
        <v>543</v>
      </c>
      <c r="E536" s="627" t="s">
        <v>521</v>
      </c>
      <c r="F536" s="628" t="s">
        <v>522</v>
      </c>
      <c r="G536" s="627" t="s">
        <v>553</v>
      </c>
      <c r="H536" s="627">
        <v>109847</v>
      </c>
      <c r="I536" s="627">
        <v>9847</v>
      </c>
      <c r="J536" s="627" t="s">
        <v>689</v>
      </c>
      <c r="K536" s="627" t="s">
        <v>1204</v>
      </c>
      <c r="L536" s="629">
        <v>43.31</v>
      </c>
      <c r="M536" s="629">
        <v>1</v>
      </c>
      <c r="N536" s="630">
        <v>43.31</v>
      </c>
    </row>
    <row r="537" spans="1:14" ht="14.4" customHeight="1" x14ac:dyDescent="0.3">
      <c r="A537" s="625" t="s">
        <v>518</v>
      </c>
      <c r="B537" s="626" t="s">
        <v>520</v>
      </c>
      <c r="C537" s="627" t="s">
        <v>542</v>
      </c>
      <c r="D537" s="628" t="s">
        <v>543</v>
      </c>
      <c r="E537" s="627" t="s">
        <v>521</v>
      </c>
      <c r="F537" s="628" t="s">
        <v>522</v>
      </c>
      <c r="G537" s="627" t="s">
        <v>553</v>
      </c>
      <c r="H537" s="627">
        <v>110555</v>
      </c>
      <c r="I537" s="627">
        <v>10555</v>
      </c>
      <c r="J537" s="627" t="s">
        <v>912</v>
      </c>
      <c r="K537" s="627" t="s">
        <v>913</v>
      </c>
      <c r="L537" s="629">
        <v>274.97142021614195</v>
      </c>
      <c r="M537" s="629">
        <v>16</v>
      </c>
      <c r="N537" s="630">
        <v>4399.5162772325175</v>
      </c>
    </row>
    <row r="538" spans="1:14" ht="14.4" customHeight="1" x14ac:dyDescent="0.3">
      <c r="A538" s="625" t="s">
        <v>518</v>
      </c>
      <c r="B538" s="626" t="s">
        <v>520</v>
      </c>
      <c r="C538" s="627" t="s">
        <v>542</v>
      </c>
      <c r="D538" s="628" t="s">
        <v>543</v>
      </c>
      <c r="E538" s="627" t="s">
        <v>521</v>
      </c>
      <c r="F538" s="628" t="s">
        <v>522</v>
      </c>
      <c r="G538" s="627" t="s">
        <v>553</v>
      </c>
      <c r="H538" s="627">
        <v>111243</v>
      </c>
      <c r="I538" s="627">
        <v>11243</v>
      </c>
      <c r="J538" s="627" t="s">
        <v>605</v>
      </c>
      <c r="K538" s="627" t="s">
        <v>1205</v>
      </c>
      <c r="L538" s="629">
        <v>191.043946819121</v>
      </c>
      <c r="M538" s="629">
        <v>2</v>
      </c>
      <c r="N538" s="630">
        <v>382.08789363824201</v>
      </c>
    </row>
    <row r="539" spans="1:14" ht="14.4" customHeight="1" x14ac:dyDescent="0.3">
      <c r="A539" s="625" t="s">
        <v>518</v>
      </c>
      <c r="B539" s="626" t="s">
        <v>520</v>
      </c>
      <c r="C539" s="627" t="s">
        <v>542</v>
      </c>
      <c r="D539" s="628" t="s">
        <v>543</v>
      </c>
      <c r="E539" s="627" t="s">
        <v>521</v>
      </c>
      <c r="F539" s="628" t="s">
        <v>522</v>
      </c>
      <c r="G539" s="627" t="s">
        <v>553</v>
      </c>
      <c r="H539" s="627">
        <v>111337</v>
      </c>
      <c r="I539" s="627">
        <v>11337</v>
      </c>
      <c r="J539" s="627" t="s">
        <v>1206</v>
      </c>
      <c r="K539" s="627" t="s">
        <v>1207</v>
      </c>
      <c r="L539" s="629">
        <v>79.048989540767579</v>
      </c>
      <c r="M539" s="629">
        <v>35</v>
      </c>
      <c r="N539" s="630">
        <v>2775.7432160029398</v>
      </c>
    </row>
    <row r="540" spans="1:14" ht="14.4" customHeight="1" x14ac:dyDescent="0.3">
      <c r="A540" s="625" t="s">
        <v>518</v>
      </c>
      <c r="B540" s="626" t="s">
        <v>520</v>
      </c>
      <c r="C540" s="627" t="s">
        <v>542</v>
      </c>
      <c r="D540" s="628" t="s">
        <v>543</v>
      </c>
      <c r="E540" s="627" t="s">
        <v>521</v>
      </c>
      <c r="F540" s="628" t="s">
        <v>522</v>
      </c>
      <c r="G540" s="627" t="s">
        <v>553</v>
      </c>
      <c r="H540" s="627">
        <v>111485</v>
      </c>
      <c r="I540" s="627">
        <v>11485</v>
      </c>
      <c r="J540" s="627" t="s">
        <v>1208</v>
      </c>
      <c r="K540" s="627" t="s">
        <v>968</v>
      </c>
      <c r="L540" s="629">
        <v>95.893325128402239</v>
      </c>
      <c r="M540" s="629">
        <v>5</v>
      </c>
      <c r="N540" s="630">
        <v>477.63997538520653</v>
      </c>
    </row>
    <row r="541" spans="1:14" ht="14.4" customHeight="1" x14ac:dyDescent="0.3">
      <c r="A541" s="625" t="s">
        <v>518</v>
      </c>
      <c r="B541" s="626" t="s">
        <v>520</v>
      </c>
      <c r="C541" s="627" t="s">
        <v>542</v>
      </c>
      <c r="D541" s="628" t="s">
        <v>543</v>
      </c>
      <c r="E541" s="627" t="s">
        <v>521</v>
      </c>
      <c r="F541" s="628" t="s">
        <v>522</v>
      </c>
      <c r="G541" s="627" t="s">
        <v>553</v>
      </c>
      <c r="H541" s="627">
        <v>113814</v>
      </c>
      <c r="I541" s="627">
        <v>13814</v>
      </c>
      <c r="J541" s="627" t="s">
        <v>1208</v>
      </c>
      <c r="K541" s="627" t="s">
        <v>1209</v>
      </c>
      <c r="L541" s="629">
        <v>104.08</v>
      </c>
      <c r="M541" s="629">
        <v>1</v>
      </c>
      <c r="N541" s="630">
        <v>104.08</v>
      </c>
    </row>
    <row r="542" spans="1:14" ht="14.4" customHeight="1" x14ac:dyDescent="0.3">
      <c r="A542" s="625" t="s">
        <v>518</v>
      </c>
      <c r="B542" s="626" t="s">
        <v>520</v>
      </c>
      <c r="C542" s="627" t="s">
        <v>542</v>
      </c>
      <c r="D542" s="628" t="s">
        <v>543</v>
      </c>
      <c r="E542" s="627" t="s">
        <v>521</v>
      </c>
      <c r="F542" s="628" t="s">
        <v>522</v>
      </c>
      <c r="G542" s="627" t="s">
        <v>553</v>
      </c>
      <c r="H542" s="627">
        <v>114075</v>
      </c>
      <c r="I542" s="627">
        <v>14075</v>
      </c>
      <c r="J542" s="627" t="s">
        <v>915</v>
      </c>
      <c r="K542" s="627" t="s">
        <v>916</v>
      </c>
      <c r="L542" s="629">
        <v>295.26</v>
      </c>
      <c r="M542" s="629">
        <v>2</v>
      </c>
      <c r="N542" s="630">
        <v>590.52</v>
      </c>
    </row>
    <row r="543" spans="1:14" ht="14.4" customHeight="1" x14ac:dyDescent="0.3">
      <c r="A543" s="625" t="s">
        <v>518</v>
      </c>
      <c r="B543" s="626" t="s">
        <v>520</v>
      </c>
      <c r="C543" s="627" t="s">
        <v>542</v>
      </c>
      <c r="D543" s="628" t="s">
        <v>543</v>
      </c>
      <c r="E543" s="627" t="s">
        <v>521</v>
      </c>
      <c r="F543" s="628" t="s">
        <v>522</v>
      </c>
      <c r="G543" s="627" t="s">
        <v>553</v>
      </c>
      <c r="H543" s="627">
        <v>114773</v>
      </c>
      <c r="I543" s="627">
        <v>14773</v>
      </c>
      <c r="J543" s="627" t="s">
        <v>1210</v>
      </c>
      <c r="K543" s="627" t="s">
        <v>1211</v>
      </c>
      <c r="L543" s="629">
        <v>427.80160000000001</v>
      </c>
      <c r="M543" s="629">
        <v>5</v>
      </c>
      <c r="N543" s="630">
        <v>2139.0079999999998</v>
      </c>
    </row>
    <row r="544" spans="1:14" ht="14.4" customHeight="1" x14ac:dyDescent="0.3">
      <c r="A544" s="625" t="s">
        <v>518</v>
      </c>
      <c r="B544" s="626" t="s">
        <v>520</v>
      </c>
      <c r="C544" s="627" t="s">
        <v>542</v>
      </c>
      <c r="D544" s="628" t="s">
        <v>543</v>
      </c>
      <c r="E544" s="627" t="s">
        <v>521</v>
      </c>
      <c r="F544" s="628" t="s">
        <v>522</v>
      </c>
      <c r="G544" s="627" t="s">
        <v>553</v>
      </c>
      <c r="H544" s="627">
        <v>115348</v>
      </c>
      <c r="I544" s="627">
        <v>15348</v>
      </c>
      <c r="J544" s="627" t="s">
        <v>1212</v>
      </c>
      <c r="K544" s="627" t="s">
        <v>1213</v>
      </c>
      <c r="L544" s="629">
        <v>114.565</v>
      </c>
      <c r="M544" s="629">
        <v>1</v>
      </c>
      <c r="N544" s="630">
        <v>114.565</v>
      </c>
    </row>
    <row r="545" spans="1:14" ht="14.4" customHeight="1" x14ac:dyDescent="0.3">
      <c r="A545" s="625" t="s">
        <v>518</v>
      </c>
      <c r="B545" s="626" t="s">
        <v>520</v>
      </c>
      <c r="C545" s="627" t="s">
        <v>542</v>
      </c>
      <c r="D545" s="628" t="s">
        <v>543</v>
      </c>
      <c r="E545" s="627" t="s">
        <v>521</v>
      </c>
      <c r="F545" s="628" t="s">
        <v>522</v>
      </c>
      <c r="G545" s="627" t="s">
        <v>553</v>
      </c>
      <c r="H545" s="627">
        <v>115512</v>
      </c>
      <c r="I545" s="627">
        <v>15512</v>
      </c>
      <c r="J545" s="627" t="s">
        <v>1214</v>
      </c>
      <c r="K545" s="627" t="s">
        <v>1215</v>
      </c>
      <c r="L545" s="629">
        <v>64.099999999999994</v>
      </c>
      <c r="M545" s="629">
        <v>1</v>
      </c>
      <c r="N545" s="630">
        <v>64.099999999999994</v>
      </c>
    </row>
    <row r="546" spans="1:14" ht="14.4" customHeight="1" x14ac:dyDescent="0.3">
      <c r="A546" s="625" t="s">
        <v>518</v>
      </c>
      <c r="B546" s="626" t="s">
        <v>520</v>
      </c>
      <c r="C546" s="627" t="s">
        <v>542</v>
      </c>
      <c r="D546" s="628" t="s">
        <v>543</v>
      </c>
      <c r="E546" s="627" t="s">
        <v>521</v>
      </c>
      <c r="F546" s="628" t="s">
        <v>522</v>
      </c>
      <c r="G546" s="627" t="s">
        <v>553</v>
      </c>
      <c r="H546" s="627">
        <v>116445</v>
      </c>
      <c r="I546" s="627">
        <v>16445</v>
      </c>
      <c r="J546" s="627" t="s">
        <v>1216</v>
      </c>
      <c r="K546" s="627" t="s">
        <v>1217</v>
      </c>
      <c r="L546" s="629">
        <v>126.960010760709</v>
      </c>
      <c r="M546" s="629">
        <v>1</v>
      </c>
      <c r="N546" s="630">
        <v>126.960010760709</v>
      </c>
    </row>
    <row r="547" spans="1:14" ht="14.4" customHeight="1" x14ac:dyDescent="0.3">
      <c r="A547" s="625" t="s">
        <v>518</v>
      </c>
      <c r="B547" s="626" t="s">
        <v>520</v>
      </c>
      <c r="C547" s="627" t="s">
        <v>542</v>
      </c>
      <c r="D547" s="628" t="s">
        <v>543</v>
      </c>
      <c r="E547" s="627" t="s">
        <v>521</v>
      </c>
      <c r="F547" s="628" t="s">
        <v>522</v>
      </c>
      <c r="G547" s="627" t="s">
        <v>553</v>
      </c>
      <c r="H547" s="627">
        <v>116467</v>
      </c>
      <c r="I547" s="627">
        <v>16467</v>
      </c>
      <c r="J547" s="627" t="s">
        <v>925</v>
      </c>
      <c r="K547" s="627" t="s">
        <v>926</v>
      </c>
      <c r="L547" s="629">
        <v>65.799959309753149</v>
      </c>
      <c r="M547" s="629">
        <v>4</v>
      </c>
      <c r="N547" s="630">
        <v>263.1998372390126</v>
      </c>
    </row>
    <row r="548" spans="1:14" ht="14.4" customHeight="1" x14ac:dyDescent="0.3">
      <c r="A548" s="625" t="s">
        <v>518</v>
      </c>
      <c r="B548" s="626" t="s">
        <v>520</v>
      </c>
      <c r="C548" s="627" t="s">
        <v>542</v>
      </c>
      <c r="D548" s="628" t="s">
        <v>543</v>
      </c>
      <c r="E548" s="627" t="s">
        <v>521</v>
      </c>
      <c r="F548" s="628" t="s">
        <v>522</v>
      </c>
      <c r="G548" s="627" t="s">
        <v>553</v>
      </c>
      <c r="H548" s="627">
        <v>117011</v>
      </c>
      <c r="I548" s="627">
        <v>17011</v>
      </c>
      <c r="J548" s="627" t="s">
        <v>1218</v>
      </c>
      <c r="K548" s="627" t="s">
        <v>1219</v>
      </c>
      <c r="L548" s="629">
        <v>109.07566666666666</v>
      </c>
      <c r="M548" s="629">
        <v>9</v>
      </c>
      <c r="N548" s="630">
        <v>981.68100000000004</v>
      </c>
    </row>
    <row r="549" spans="1:14" ht="14.4" customHeight="1" x14ac:dyDescent="0.3">
      <c r="A549" s="625" t="s">
        <v>518</v>
      </c>
      <c r="B549" s="626" t="s">
        <v>520</v>
      </c>
      <c r="C549" s="627" t="s">
        <v>542</v>
      </c>
      <c r="D549" s="628" t="s">
        <v>543</v>
      </c>
      <c r="E549" s="627" t="s">
        <v>521</v>
      </c>
      <c r="F549" s="628" t="s">
        <v>522</v>
      </c>
      <c r="G549" s="627" t="s">
        <v>553</v>
      </c>
      <c r="H549" s="627">
        <v>117173</v>
      </c>
      <c r="I549" s="627">
        <v>17173</v>
      </c>
      <c r="J549" s="627" t="s">
        <v>1220</v>
      </c>
      <c r="K549" s="627" t="s">
        <v>1221</v>
      </c>
      <c r="L549" s="629">
        <v>67.099999999999994</v>
      </c>
      <c r="M549" s="629">
        <v>1</v>
      </c>
      <c r="N549" s="630">
        <v>67.099999999999994</v>
      </c>
    </row>
    <row r="550" spans="1:14" ht="14.4" customHeight="1" x14ac:dyDescent="0.3">
      <c r="A550" s="625" t="s">
        <v>518</v>
      </c>
      <c r="B550" s="626" t="s">
        <v>520</v>
      </c>
      <c r="C550" s="627" t="s">
        <v>542</v>
      </c>
      <c r="D550" s="628" t="s">
        <v>543</v>
      </c>
      <c r="E550" s="627" t="s">
        <v>521</v>
      </c>
      <c r="F550" s="628" t="s">
        <v>522</v>
      </c>
      <c r="G550" s="627" t="s">
        <v>553</v>
      </c>
      <c r="H550" s="627">
        <v>117983</v>
      </c>
      <c r="I550" s="627">
        <v>17983</v>
      </c>
      <c r="J550" s="627" t="s">
        <v>1222</v>
      </c>
      <c r="K550" s="627" t="s">
        <v>547</v>
      </c>
      <c r="L550" s="629">
        <v>42.29</v>
      </c>
      <c r="M550" s="629">
        <v>1</v>
      </c>
      <c r="N550" s="630">
        <v>42.29</v>
      </c>
    </row>
    <row r="551" spans="1:14" ht="14.4" customHeight="1" x14ac:dyDescent="0.3">
      <c r="A551" s="625" t="s">
        <v>518</v>
      </c>
      <c r="B551" s="626" t="s">
        <v>520</v>
      </c>
      <c r="C551" s="627" t="s">
        <v>542</v>
      </c>
      <c r="D551" s="628" t="s">
        <v>543</v>
      </c>
      <c r="E551" s="627" t="s">
        <v>521</v>
      </c>
      <c r="F551" s="628" t="s">
        <v>522</v>
      </c>
      <c r="G551" s="627" t="s">
        <v>553</v>
      </c>
      <c r="H551" s="627">
        <v>118304</v>
      </c>
      <c r="I551" s="627">
        <v>18304</v>
      </c>
      <c r="J551" s="627" t="s">
        <v>613</v>
      </c>
      <c r="K551" s="627" t="s">
        <v>614</v>
      </c>
      <c r="L551" s="629">
        <v>194.0514225509821</v>
      </c>
      <c r="M551" s="629">
        <v>15</v>
      </c>
      <c r="N551" s="630">
        <v>2910.7568804078574</v>
      </c>
    </row>
    <row r="552" spans="1:14" ht="14.4" customHeight="1" x14ac:dyDescent="0.3">
      <c r="A552" s="625" t="s">
        <v>518</v>
      </c>
      <c r="B552" s="626" t="s">
        <v>520</v>
      </c>
      <c r="C552" s="627" t="s">
        <v>542</v>
      </c>
      <c r="D552" s="628" t="s">
        <v>543</v>
      </c>
      <c r="E552" s="627" t="s">
        <v>521</v>
      </c>
      <c r="F552" s="628" t="s">
        <v>522</v>
      </c>
      <c r="G552" s="627" t="s">
        <v>553</v>
      </c>
      <c r="H552" s="627">
        <v>118305</v>
      </c>
      <c r="I552" s="627">
        <v>18305</v>
      </c>
      <c r="J552" s="627" t="s">
        <v>613</v>
      </c>
      <c r="K552" s="627" t="s">
        <v>615</v>
      </c>
      <c r="L552" s="629">
        <v>269.40591403053304</v>
      </c>
      <c r="M552" s="629">
        <v>187</v>
      </c>
      <c r="N552" s="630">
        <v>50475.134384414436</v>
      </c>
    </row>
    <row r="553" spans="1:14" ht="14.4" customHeight="1" x14ac:dyDescent="0.3">
      <c r="A553" s="625" t="s">
        <v>518</v>
      </c>
      <c r="B553" s="626" t="s">
        <v>520</v>
      </c>
      <c r="C553" s="627" t="s">
        <v>542</v>
      </c>
      <c r="D553" s="628" t="s">
        <v>543</v>
      </c>
      <c r="E553" s="627" t="s">
        <v>521</v>
      </c>
      <c r="F553" s="628" t="s">
        <v>522</v>
      </c>
      <c r="G553" s="627" t="s">
        <v>553</v>
      </c>
      <c r="H553" s="627">
        <v>118390</v>
      </c>
      <c r="I553" s="627">
        <v>18390</v>
      </c>
      <c r="J553" s="627" t="s">
        <v>1183</v>
      </c>
      <c r="K553" s="627" t="s">
        <v>1223</v>
      </c>
      <c r="L553" s="629">
        <v>260.979857526209</v>
      </c>
      <c r="M553" s="629">
        <v>1</v>
      </c>
      <c r="N553" s="630">
        <v>260.979857526209</v>
      </c>
    </row>
    <row r="554" spans="1:14" ht="14.4" customHeight="1" x14ac:dyDescent="0.3">
      <c r="A554" s="625" t="s">
        <v>518</v>
      </c>
      <c r="B554" s="626" t="s">
        <v>520</v>
      </c>
      <c r="C554" s="627" t="s">
        <v>542</v>
      </c>
      <c r="D554" s="628" t="s">
        <v>543</v>
      </c>
      <c r="E554" s="627" t="s">
        <v>521</v>
      </c>
      <c r="F554" s="628" t="s">
        <v>522</v>
      </c>
      <c r="G554" s="627" t="s">
        <v>553</v>
      </c>
      <c r="H554" s="627">
        <v>118656</v>
      </c>
      <c r="I554" s="627">
        <v>118656</v>
      </c>
      <c r="J554" s="627" t="s">
        <v>1224</v>
      </c>
      <c r="K554" s="627" t="s">
        <v>1225</v>
      </c>
      <c r="L554" s="629">
        <v>650.67999999999995</v>
      </c>
      <c r="M554" s="629">
        <v>1</v>
      </c>
      <c r="N554" s="630">
        <v>650.67999999999995</v>
      </c>
    </row>
    <row r="555" spans="1:14" ht="14.4" customHeight="1" x14ac:dyDescent="0.3">
      <c r="A555" s="625" t="s">
        <v>518</v>
      </c>
      <c r="B555" s="626" t="s">
        <v>520</v>
      </c>
      <c r="C555" s="627" t="s">
        <v>542</v>
      </c>
      <c r="D555" s="628" t="s">
        <v>543</v>
      </c>
      <c r="E555" s="627" t="s">
        <v>521</v>
      </c>
      <c r="F555" s="628" t="s">
        <v>522</v>
      </c>
      <c r="G555" s="627" t="s">
        <v>553</v>
      </c>
      <c r="H555" s="627">
        <v>121221</v>
      </c>
      <c r="I555" s="627">
        <v>21221</v>
      </c>
      <c r="J555" s="627" t="s">
        <v>1226</v>
      </c>
      <c r="K555" s="627" t="s">
        <v>1227</v>
      </c>
      <c r="L555" s="629">
        <v>1210.9372185775828</v>
      </c>
      <c r="M555" s="629">
        <v>62</v>
      </c>
      <c r="N555" s="630">
        <v>75094.280787757874</v>
      </c>
    </row>
    <row r="556" spans="1:14" ht="14.4" customHeight="1" x14ac:dyDescent="0.3">
      <c r="A556" s="625" t="s">
        <v>518</v>
      </c>
      <c r="B556" s="626" t="s">
        <v>520</v>
      </c>
      <c r="C556" s="627" t="s">
        <v>542</v>
      </c>
      <c r="D556" s="628" t="s">
        <v>543</v>
      </c>
      <c r="E556" s="627" t="s">
        <v>521</v>
      </c>
      <c r="F556" s="628" t="s">
        <v>522</v>
      </c>
      <c r="G556" s="627" t="s">
        <v>553</v>
      </c>
      <c r="H556" s="627">
        <v>121794</v>
      </c>
      <c r="I556" s="627">
        <v>21794</v>
      </c>
      <c r="J556" s="627" t="s">
        <v>1228</v>
      </c>
      <c r="K556" s="627" t="s">
        <v>1229</v>
      </c>
      <c r="L556" s="629">
        <v>265.04000000000002</v>
      </c>
      <c r="M556" s="629">
        <v>1</v>
      </c>
      <c r="N556" s="630">
        <v>265.04000000000002</v>
      </c>
    </row>
    <row r="557" spans="1:14" ht="14.4" customHeight="1" x14ac:dyDescent="0.3">
      <c r="A557" s="625" t="s">
        <v>518</v>
      </c>
      <c r="B557" s="626" t="s">
        <v>520</v>
      </c>
      <c r="C557" s="627" t="s">
        <v>542</v>
      </c>
      <c r="D557" s="628" t="s">
        <v>543</v>
      </c>
      <c r="E557" s="627" t="s">
        <v>521</v>
      </c>
      <c r="F557" s="628" t="s">
        <v>522</v>
      </c>
      <c r="G557" s="627" t="s">
        <v>553</v>
      </c>
      <c r="H557" s="627">
        <v>123700</v>
      </c>
      <c r="I557" s="627">
        <v>23700</v>
      </c>
      <c r="J557" s="627" t="s">
        <v>1230</v>
      </c>
      <c r="K557" s="627" t="s">
        <v>1231</v>
      </c>
      <c r="L557" s="629">
        <v>570.69816838443683</v>
      </c>
      <c r="M557" s="629">
        <v>16</v>
      </c>
      <c r="N557" s="630">
        <v>9131.8943573821143</v>
      </c>
    </row>
    <row r="558" spans="1:14" ht="14.4" customHeight="1" x14ac:dyDescent="0.3">
      <c r="A558" s="625" t="s">
        <v>518</v>
      </c>
      <c r="B558" s="626" t="s">
        <v>520</v>
      </c>
      <c r="C558" s="627" t="s">
        <v>542</v>
      </c>
      <c r="D558" s="628" t="s">
        <v>543</v>
      </c>
      <c r="E558" s="627" t="s">
        <v>521</v>
      </c>
      <c r="F558" s="628" t="s">
        <v>522</v>
      </c>
      <c r="G558" s="627" t="s">
        <v>553</v>
      </c>
      <c r="H558" s="627">
        <v>124067</v>
      </c>
      <c r="I558" s="627">
        <v>124067</v>
      </c>
      <c r="J558" s="627" t="s">
        <v>622</v>
      </c>
      <c r="K558" s="627" t="s">
        <v>623</v>
      </c>
      <c r="L558" s="629">
        <v>38.100095765644916</v>
      </c>
      <c r="M558" s="629">
        <v>100</v>
      </c>
      <c r="N558" s="630">
        <v>3807.4076612515923</v>
      </c>
    </row>
    <row r="559" spans="1:14" ht="14.4" customHeight="1" x14ac:dyDescent="0.3">
      <c r="A559" s="625" t="s">
        <v>518</v>
      </c>
      <c r="B559" s="626" t="s">
        <v>520</v>
      </c>
      <c r="C559" s="627" t="s">
        <v>542</v>
      </c>
      <c r="D559" s="628" t="s">
        <v>543</v>
      </c>
      <c r="E559" s="627" t="s">
        <v>521</v>
      </c>
      <c r="F559" s="628" t="s">
        <v>522</v>
      </c>
      <c r="G559" s="627" t="s">
        <v>553</v>
      </c>
      <c r="H559" s="627">
        <v>125365</v>
      </c>
      <c r="I559" s="627">
        <v>25365</v>
      </c>
      <c r="J559" s="627" t="s">
        <v>624</v>
      </c>
      <c r="K559" s="627" t="s">
        <v>1232</v>
      </c>
      <c r="L559" s="629">
        <v>129.5899249029525</v>
      </c>
      <c r="M559" s="629">
        <v>6</v>
      </c>
      <c r="N559" s="630">
        <v>699.13969961180999</v>
      </c>
    </row>
    <row r="560" spans="1:14" ht="14.4" customHeight="1" x14ac:dyDescent="0.3">
      <c r="A560" s="625" t="s">
        <v>518</v>
      </c>
      <c r="B560" s="626" t="s">
        <v>520</v>
      </c>
      <c r="C560" s="627" t="s">
        <v>542</v>
      </c>
      <c r="D560" s="628" t="s">
        <v>543</v>
      </c>
      <c r="E560" s="627" t="s">
        <v>521</v>
      </c>
      <c r="F560" s="628" t="s">
        <v>522</v>
      </c>
      <c r="G560" s="627" t="s">
        <v>553</v>
      </c>
      <c r="H560" s="627">
        <v>125366</v>
      </c>
      <c r="I560" s="627">
        <v>25366</v>
      </c>
      <c r="J560" s="627" t="s">
        <v>624</v>
      </c>
      <c r="K560" s="627" t="s">
        <v>625</v>
      </c>
      <c r="L560" s="629">
        <v>264.71553580997295</v>
      </c>
      <c r="M560" s="629">
        <v>9</v>
      </c>
      <c r="N560" s="630">
        <v>2382.4398222897566</v>
      </c>
    </row>
    <row r="561" spans="1:14" ht="14.4" customHeight="1" x14ac:dyDescent="0.3">
      <c r="A561" s="625" t="s">
        <v>518</v>
      </c>
      <c r="B561" s="626" t="s">
        <v>520</v>
      </c>
      <c r="C561" s="627" t="s">
        <v>542</v>
      </c>
      <c r="D561" s="628" t="s">
        <v>543</v>
      </c>
      <c r="E561" s="627" t="s">
        <v>521</v>
      </c>
      <c r="F561" s="628" t="s">
        <v>522</v>
      </c>
      <c r="G561" s="627" t="s">
        <v>553</v>
      </c>
      <c r="H561" s="627">
        <v>130056</v>
      </c>
      <c r="I561" s="627">
        <v>30056</v>
      </c>
      <c r="J561" s="627" t="s">
        <v>931</v>
      </c>
      <c r="K561" s="627" t="s">
        <v>932</v>
      </c>
      <c r="L561" s="629">
        <v>69.704999999999998</v>
      </c>
      <c r="M561" s="629">
        <v>4</v>
      </c>
      <c r="N561" s="630">
        <v>278.82</v>
      </c>
    </row>
    <row r="562" spans="1:14" ht="14.4" customHeight="1" x14ac:dyDescent="0.3">
      <c r="A562" s="625" t="s">
        <v>518</v>
      </c>
      <c r="B562" s="626" t="s">
        <v>520</v>
      </c>
      <c r="C562" s="627" t="s">
        <v>542</v>
      </c>
      <c r="D562" s="628" t="s">
        <v>543</v>
      </c>
      <c r="E562" s="627" t="s">
        <v>521</v>
      </c>
      <c r="F562" s="628" t="s">
        <v>522</v>
      </c>
      <c r="G562" s="627" t="s">
        <v>553</v>
      </c>
      <c r="H562" s="627">
        <v>130229</v>
      </c>
      <c r="I562" s="627">
        <v>30229</v>
      </c>
      <c r="J562" s="627" t="s">
        <v>933</v>
      </c>
      <c r="K562" s="627" t="s">
        <v>934</v>
      </c>
      <c r="L562" s="629">
        <v>128.375</v>
      </c>
      <c r="M562" s="629">
        <v>2</v>
      </c>
      <c r="N562" s="630">
        <v>256.75</v>
      </c>
    </row>
    <row r="563" spans="1:14" ht="14.4" customHeight="1" x14ac:dyDescent="0.3">
      <c r="A563" s="625" t="s">
        <v>518</v>
      </c>
      <c r="B563" s="626" t="s">
        <v>520</v>
      </c>
      <c r="C563" s="627" t="s">
        <v>542</v>
      </c>
      <c r="D563" s="628" t="s">
        <v>543</v>
      </c>
      <c r="E563" s="627" t="s">
        <v>521</v>
      </c>
      <c r="F563" s="628" t="s">
        <v>522</v>
      </c>
      <c r="G563" s="627" t="s">
        <v>553</v>
      </c>
      <c r="H563" s="627">
        <v>130434</v>
      </c>
      <c r="I563" s="627">
        <v>30434</v>
      </c>
      <c r="J563" s="627" t="s">
        <v>591</v>
      </c>
      <c r="K563" s="627" t="s">
        <v>1233</v>
      </c>
      <c r="L563" s="629">
        <v>164.88</v>
      </c>
      <c r="M563" s="629">
        <v>1</v>
      </c>
      <c r="N563" s="630">
        <v>164.88</v>
      </c>
    </row>
    <row r="564" spans="1:14" ht="14.4" customHeight="1" x14ac:dyDescent="0.3">
      <c r="A564" s="625" t="s">
        <v>518</v>
      </c>
      <c r="B564" s="626" t="s">
        <v>520</v>
      </c>
      <c r="C564" s="627" t="s">
        <v>542</v>
      </c>
      <c r="D564" s="628" t="s">
        <v>543</v>
      </c>
      <c r="E564" s="627" t="s">
        <v>521</v>
      </c>
      <c r="F564" s="628" t="s">
        <v>522</v>
      </c>
      <c r="G564" s="627" t="s">
        <v>553</v>
      </c>
      <c r="H564" s="627">
        <v>131215</v>
      </c>
      <c r="I564" s="627">
        <v>31215</v>
      </c>
      <c r="J564" s="627" t="s">
        <v>937</v>
      </c>
      <c r="K564" s="627" t="s">
        <v>938</v>
      </c>
      <c r="L564" s="629">
        <v>56.01</v>
      </c>
      <c r="M564" s="629">
        <v>1</v>
      </c>
      <c r="N564" s="630">
        <v>56.01</v>
      </c>
    </row>
    <row r="565" spans="1:14" ht="14.4" customHeight="1" x14ac:dyDescent="0.3">
      <c r="A565" s="625" t="s">
        <v>518</v>
      </c>
      <c r="B565" s="626" t="s">
        <v>520</v>
      </c>
      <c r="C565" s="627" t="s">
        <v>542</v>
      </c>
      <c r="D565" s="628" t="s">
        <v>543</v>
      </c>
      <c r="E565" s="627" t="s">
        <v>521</v>
      </c>
      <c r="F565" s="628" t="s">
        <v>522</v>
      </c>
      <c r="G565" s="627" t="s">
        <v>553</v>
      </c>
      <c r="H565" s="627">
        <v>131345</v>
      </c>
      <c r="I565" s="627">
        <v>31345</v>
      </c>
      <c r="J565" s="627" t="s">
        <v>1234</v>
      </c>
      <c r="K565" s="627" t="s">
        <v>1235</v>
      </c>
      <c r="L565" s="629">
        <v>3548.58</v>
      </c>
      <c r="M565" s="629">
        <v>0.4</v>
      </c>
      <c r="N565" s="630">
        <v>1419.4319999999998</v>
      </c>
    </row>
    <row r="566" spans="1:14" ht="14.4" customHeight="1" x14ac:dyDescent="0.3">
      <c r="A566" s="625" t="s">
        <v>518</v>
      </c>
      <c r="B566" s="626" t="s">
        <v>520</v>
      </c>
      <c r="C566" s="627" t="s">
        <v>542</v>
      </c>
      <c r="D566" s="628" t="s">
        <v>543</v>
      </c>
      <c r="E566" s="627" t="s">
        <v>521</v>
      </c>
      <c r="F566" s="628" t="s">
        <v>522</v>
      </c>
      <c r="G566" s="627" t="s">
        <v>553</v>
      </c>
      <c r="H566" s="627">
        <v>131385</v>
      </c>
      <c r="I566" s="627">
        <v>31385</v>
      </c>
      <c r="J566" s="627" t="s">
        <v>937</v>
      </c>
      <c r="K566" s="627" t="s">
        <v>1236</v>
      </c>
      <c r="L566" s="629">
        <v>39.659999999999997</v>
      </c>
      <c r="M566" s="629">
        <v>1</v>
      </c>
      <c r="N566" s="630">
        <v>39.659999999999997</v>
      </c>
    </row>
    <row r="567" spans="1:14" ht="14.4" customHeight="1" x14ac:dyDescent="0.3">
      <c r="A567" s="625" t="s">
        <v>518</v>
      </c>
      <c r="B567" s="626" t="s">
        <v>520</v>
      </c>
      <c r="C567" s="627" t="s">
        <v>542</v>
      </c>
      <c r="D567" s="628" t="s">
        <v>543</v>
      </c>
      <c r="E567" s="627" t="s">
        <v>521</v>
      </c>
      <c r="F567" s="628" t="s">
        <v>522</v>
      </c>
      <c r="G567" s="627" t="s">
        <v>553</v>
      </c>
      <c r="H567" s="627">
        <v>131654</v>
      </c>
      <c r="I567" s="627">
        <v>131654</v>
      </c>
      <c r="J567" s="627" t="s">
        <v>939</v>
      </c>
      <c r="K567" s="627" t="s">
        <v>940</v>
      </c>
      <c r="L567" s="629">
        <v>604.62249229040845</v>
      </c>
      <c r="M567" s="629">
        <v>7.6</v>
      </c>
      <c r="N567" s="630">
        <v>4595.134230726022</v>
      </c>
    </row>
    <row r="568" spans="1:14" ht="14.4" customHeight="1" x14ac:dyDescent="0.3">
      <c r="A568" s="625" t="s">
        <v>518</v>
      </c>
      <c r="B568" s="626" t="s">
        <v>520</v>
      </c>
      <c r="C568" s="627" t="s">
        <v>542</v>
      </c>
      <c r="D568" s="628" t="s">
        <v>543</v>
      </c>
      <c r="E568" s="627" t="s">
        <v>521</v>
      </c>
      <c r="F568" s="628" t="s">
        <v>522</v>
      </c>
      <c r="G568" s="627" t="s">
        <v>553</v>
      </c>
      <c r="H568" s="627">
        <v>131656</v>
      </c>
      <c r="I568" s="627">
        <v>131656</v>
      </c>
      <c r="J568" s="627" t="s">
        <v>941</v>
      </c>
      <c r="K568" s="627" t="s">
        <v>942</v>
      </c>
      <c r="L568" s="629">
        <v>806.65819437617972</v>
      </c>
      <c r="M568" s="629">
        <v>8</v>
      </c>
      <c r="N568" s="630">
        <v>6453.2651662570788</v>
      </c>
    </row>
    <row r="569" spans="1:14" ht="14.4" customHeight="1" x14ac:dyDescent="0.3">
      <c r="A569" s="625" t="s">
        <v>518</v>
      </c>
      <c r="B569" s="626" t="s">
        <v>520</v>
      </c>
      <c r="C569" s="627" t="s">
        <v>542</v>
      </c>
      <c r="D569" s="628" t="s">
        <v>543</v>
      </c>
      <c r="E569" s="627" t="s">
        <v>521</v>
      </c>
      <c r="F569" s="628" t="s">
        <v>522</v>
      </c>
      <c r="G569" s="627" t="s">
        <v>553</v>
      </c>
      <c r="H569" s="627">
        <v>131745</v>
      </c>
      <c r="I569" s="627">
        <v>31745</v>
      </c>
      <c r="J569" s="627" t="s">
        <v>1237</v>
      </c>
      <c r="K569" s="627" t="s">
        <v>1238</v>
      </c>
      <c r="L569" s="629">
        <v>83.299123580638195</v>
      </c>
      <c r="M569" s="629">
        <v>1</v>
      </c>
      <c r="N569" s="630">
        <v>83.299123580638195</v>
      </c>
    </row>
    <row r="570" spans="1:14" ht="14.4" customHeight="1" x14ac:dyDescent="0.3">
      <c r="A570" s="625" t="s">
        <v>518</v>
      </c>
      <c r="B570" s="626" t="s">
        <v>520</v>
      </c>
      <c r="C570" s="627" t="s">
        <v>542</v>
      </c>
      <c r="D570" s="628" t="s">
        <v>543</v>
      </c>
      <c r="E570" s="627" t="s">
        <v>521</v>
      </c>
      <c r="F570" s="628" t="s">
        <v>522</v>
      </c>
      <c r="G570" s="627" t="s">
        <v>553</v>
      </c>
      <c r="H570" s="627">
        <v>132302</v>
      </c>
      <c r="I570" s="627">
        <v>32302</v>
      </c>
      <c r="J570" s="627" t="s">
        <v>945</v>
      </c>
      <c r="K570" s="627" t="s">
        <v>946</v>
      </c>
      <c r="L570" s="629">
        <v>33.429940551801202</v>
      </c>
      <c r="M570" s="629">
        <v>2</v>
      </c>
      <c r="N570" s="630">
        <v>66.859881103602405</v>
      </c>
    </row>
    <row r="571" spans="1:14" ht="14.4" customHeight="1" x14ac:dyDescent="0.3">
      <c r="A571" s="625" t="s">
        <v>518</v>
      </c>
      <c r="B571" s="626" t="s">
        <v>520</v>
      </c>
      <c r="C571" s="627" t="s">
        <v>542</v>
      </c>
      <c r="D571" s="628" t="s">
        <v>543</v>
      </c>
      <c r="E571" s="627" t="s">
        <v>521</v>
      </c>
      <c r="F571" s="628" t="s">
        <v>522</v>
      </c>
      <c r="G571" s="627" t="s">
        <v>553</v>
      </c>
      <c r="H571" s="627">
        <v>140122</v>
      </c>
      <c r="I571" s="627">
        <v>40122</v>
      </c>
      <c r="J571" s="627" t="s">
        <v>632</v>
      </c>
      <c r="K571" s="627" t="s">
        <v>623</v>
      </c>
      <c r="L571" s="629">
        <v>38.178000000000004</v>
      </c>
      <c r="M571" s="629">
        <v>35</v>
      </c>
      <c r="N571" s="630">
        <v>1335.15</v>
      </c>
    </row>
    <row r="572" spans="1:14" ht="14.4" customHeight="1" x14ac:dyDescent="0.3">
      <c r="A572" s="625" t="s">
        <v>518</v>
      </c>
      <c r="B572" s="626" t="s">
        <v>520</v>
      </c>
      <c r="C572" s="627" t="s">
        <v>542</v>
      </c>
      <c r="D572" s="628" t="s">
        <v>543</v>
      </c>
      <c r="E572" s="627" t="s">
        <v>521</v>
      </c>
      <c r="F572" s="628" t="s">
        <v>522</v>
      </c>
      <c r="G572" s="627" t="s">
        <v>553</v>
      </c>
      <c r="H572" s="627">
        <v>140157</v>
      </c>
      <c r="I572" s="627">
        <v>40157</v>
      </c>
      <c r="J572" s="627" t="s">
        <v>1239</v>
      </c>
      <c r="K572" s="627" t="s">
        <v>623</v>
      </c>
      <c r="L572" s="629">
        <v>59.662499703118357</v>
      </c>
      <c r="M572" s="629">
        <v>24</v>
      </c>
      <c r="N572" s="630">
        <v>1408.1499964374202</v>
      </c>
    </row>
    <row r="573" spans="1:14" ht="14.4" customHeight="1" x14ac:dyDescent="0.3">
      <c r="A573" s="625" t="s">
        <v>518</v>
      </c>
      <c r="B573" s="626" t="s">
        <v>520</v>
      </c>
      <c r="C573" s="627" t="s">
        <v>542</v>
      </c>
      <c r="D573" s="628" t="s">
        <v>543</v>
      </c>
      <c r="E573" s="627" t="s">
        <v>521</v>
      </c>
      <c r="F573" s="628" t="s">
        <v>522</v>
      </c>
      <c r="G573" s="627" t="s">
        <v>553</v>
      </c>
      <c r="H573" s="627">
        <v>140160</v>
      </c>
      <c r="I573" s="627">
        <v>40160</v>
      </c>
      <c r="J573" s="627" t="s">
        <v>1240</v>
      </c>
      <c r="K573" s="627" t="s">
        <v>1127</v>
      </c>
      <c r="L573" s="629">
        <v>71.38</v>
      </c>
      <c r="M573" s="629">
        <v>10</v>
      </c>
      <c r="N573" s="630">
        <v>713.8</v>
      </c>
    </row>
    <row r="574" spans="1:14" ht="14.4" customHeight="1" x14ac:dyDescent="0.3">
      <c r="A574" s="625" t="s">
        <v>518</v>
      </c>
      <c r="B574" s="626" t="s">
        <v>520</v>
      </c>
      <c r="C574" s="627" t="s">
        <v>542</v>
      </c>
      <c r="D574" s="628" t="s">
        <v>543</v>
      </c>
      <c r="E574" s="627" t="s">
        <v>521</v>
      </c>
      <c r="F574" s="628" t="s">
        <v>522</v>
      </c>
      <c r="G574" s="627" t="s">
        <v>553</v>
      </c>
      <c r="H574" s="627">
        <v>140274</v>
      </c>
      <c r="I574" s="627">
        <v>40274</v>
      </c>
      <c r="J574" s="627" t="s">
        <v>947</v>
      </c>
      <c r="K574" s="627" t="s">
        <v>948</v>
      </c>
      <c r="L574" s="629">
        <v>54.5</v>
      </c>
      <c r="M574" s="629">
        <v>1</v>
      </c>
      <c r="N574" s="630">
        <v>54.5</v>
      </c>
    </row>
    <row r="575" spans="1:14" ht="14.4" customHeight="1" x14ac:dyDescent="0.3">
      <c r="A575" s="625" t="s">
        <v>518</v>
      </c>
      <c r="B575" s="626" t="s">
        <v>520</v>
      </c>
      <c r="C575" s="627" t="s">
        <v>542</v>
      </c>
      <c r="D575" s="628" t="s">
        <v>543</v>
      </c>
      <c r="E575" s="627" t="s">
        <v>521</v>
      </c>
      <c r="F575" s="628" t="s">
        <v>522</v>
      </c>
      <c r="G575" s="627" t="s">
        <v>553</v>
      </c>
      <c r="H575" s="627">
        <v>142595</v>
      </c>
      <c r="I575" s="627">
        <v>42595</v>
      </c>
      <c r="J575" s="627" t="s">
        <v>1241</v>
      </c>
      <c r="K575" s="627" t="s">
        <v>1242</v>
      </c>
      <c r="L575" s="629">
        <v>1006.9598451591108</v>
      </c>
      <c r="M575" s="629">
        <v>14</v>
      </c>
      <c r="N575" s="630">
        <v>14097.438141909332</v>
      </c>
    </row>
    <row r="576" spans="1:14" ht="14.4" customHeight="1" x14ac:dyDescent="0.3">
      <c r="A576" s="625" t="s">
        <v>518</v>
      </c>
      <c r="B576" s="626" t="s">
        <v>520</v>
      </c>
      <c r="C576" s="627" t="s">
        <v>542</v>
      </c>
      <c r="D576" s="628" t="s">
        <v>543</v>
      </c>
      <c r="E576" s="627" t="s">
        <v>521</v>
      </c>
      <c r="F576" s="628" t="s">
        <v>522</v>
      </c>
      <c r="G576" s="627" t="s">
        <v>553</v>
      </c>
      <c r="H576" s="627">
        <v>144357</v>
      </c>
      <c r="I576" s="627">
        <v>44357</v>
      </c>
      <c r="J576" s="627" t="s">
        <v>1243</v>
      </c>
      <c r="K576" s="627" t="s">
        <v>1244</v>
      </c>
      <c r="L576" s="629">
        <v>3784.6950000000002</v>
      </c>
      <c r="M576" s="629">
        <v>2</v>
      </c>
      <c r="N576" s="630">
        <v>7569.39</v>
      </c>
    </row>
    <row r="577" spans="1:14" ht="14.4" customHeight="1" x14ac:dyDescent="0.3">
      <c r="A577" s="625" t="s">
        <v>518</v>
      </c>
      <c r="B577" s="626" t="s">
        <v>520</v>
      </c>
      <c r="C577" s="627" t="s">
        <v>542</v>
      </c>
      <c r="D577" s="628" t="s">
        <v>543</v>
      </c>
      <c r="E577" s="627" t="s">
        <v>521</v>
      </c>
      <c r="F577" s="628" t="s">
        <v>522</v>
      </c>
      <c r="G577" s="627" t="s">
        <v>553</v>
      </c>
      <c r="H577" s="627">
        <v>146475</v>
      </c>
      <c r="I577" s="627">
        <v>46475</v>
      </c>
      <c r="J577" s="627" t="s">
        <v>635</v>
      </c>
      <c r="K577" s="627" t="s">
        <v>636</v>
      </c>
      <c r="L577" s="629">
        <v>162.58256465781272</v>
      </c>
      <c r="M577" s="629">
        <v>754</v>
      </c>
      <c r="N577" s="630">
        <v>122600.08466499489</v>
      </c>
    </row>
    <row r="578" spans="1:14" ht="14.4" customHeight="1" x14ac:dyDescent="0.3">
      <c r="A578" s="625" t="s">
        <v>518</v>
      </c>
      <c r="B578" s="626" t="s">
        <v>520</v>
      </c>
      <c r="C578" s="627" t="s">
        <v>542</v>
      </c>
      <c r="D578" s="628" t="s">
        <v>543</v>
      </c>
      <c r="E578" s="627" t="s">
        <v>521</v>
      </c>
      <c r="F578" s="628" t="s">
        <v>522</v>
      </c>
      <c r="G578" s="627" t="s">
        <v>553</v>
      </c>
      <c r="H578" s="627">
        <v>146964</v>
      </c>
      <c r="I578" s="627">
        <v>46964</v>
      </c>
      <c r="J578" s="627" t="s">
        <v>1245</v>
      </c>
      <c r="K578" s="627" t="s">
        <v>1246</v>
      </c>
      <c r="L578" s="629">
        <v>66.260000000000005</v>
      </c>
      <c r="M578" s="629">
        <v>1</v>
      </c>
      <c r="N578" s="630">
        <v>66.260000000000005</v>
      </c>
    </row>
    <row r="579" spans="1:14" ht="14.4" customHeight="1" x14ac:dyDescent="0.3">
      <c r="A579" s="625" t="s">
        <v>518</v>
      </c>
      <c r="B579" s="626" t="s">
        <v>520</v>
      </c>
      <c r="C579" s="627" t="s">
        <v>542</v>
      </c>
      <c r="D579" s="628" t="s">
        <v>543</v>
      </c>
      <c r="E579" s="627" t="s">
        <v>521</v>
      </c>
      <c r="F579" s="628" t="s">
        <v>522</v>
      </c>
      <c r="G579" s="627" t="s">
        <v>553</v>
      </c>
      <c r="H579" s="627">
        <v>147193</v>
      </c>
      <c r="I579" s="627">
        <v>47193</v>
      </c>
      <c r="J579" s="627" t="s">
        <v>637</v>
      </c>
      <c r="K579" s="627" t="s">
        <v>638</v>
      </c>
      <c r="L579" s="629">
        <v>342.38744638306702</v>
      </c>
      <c r="M579" s="629">
        <v>40</v>
      </c>
      <c r="N579" s="630">
        <v>13691.450101978817</v>
      </c>
    </row>
    <row r="580" spans="1:14" ht="14.4" customHeight="1" x14ac:dyDescent="0.3">
      <c r="A580" s="625" t="s">
        <v>518</v>
      </c>
      <c r="B580" s="626" t="s">
        <v>520</v>
      </c>
      <c r="C580" s="627" t="s">
        <v>542</v>
      </c>
      <c r="D580" s="628" t="s">
        <v>543</v>
      </c>
      <c r="E580" s="627" t="s">
        <v>521</v>
      </c>
      <c r="F580" s="628" t="s">
        <v>522</v>
      </c>
      <c r="G580" s="627" t="s">
        <v>553</v>
      </c>
      <c r="H580" s="627">
        <v>147271</v>
      </c>
      <c r="I580" s="627">
        <v>47271</v>
      </c>
      <c r="J580" s="627" t="s">
        <v>1247</v>
      </c>
      <c r="K580" s="627" t="s">
        <v>801</v>
      </c>
      <c r="L580" s="629">
        <v>97.040565239209897</v>
      </c>
      <c r="M580" s="629">
        <v>1</v>
      </c>
      <c r="N580" s="630">
        <v>97.040565239209897</v>
      </c>
    </row>
    <row r="581" spans="1:14" ht="14.4" customHeight="1" x14ac:dyDescent="0.3">
      <c r="A581" s="625" t="s">
        <v>518</v>
      </c>
      <c r="B581" s="626" t="s">
        <v>520</v>
      </c>
      <c r="C581" s="627" t="s">
        <v>542</v>
      </c>
      <c r="D581" s="628" t="s">
        <v>543</v>
      </c>
      <c r="E581" s="627" t="s">
        <v>521</v>
      </c>
      <c r="F581" s="628" t="s">
        <v>522</v>
      </c>
      <c r="G581" s="627" t="s">
        <v>553</v>
      </c>
      <c r="H581" s="627">
        <v>149952</v>
      </c>
      <c r="I581" s="627">
        <v>49952</v>
      </c>
      <c r="J581" s="627" t="s">
        <v>960</v>
      </c>
      <c r="K581" s="627" t="s">
        <v>961</v>
      </c>
      <c r="L581" s="629">
        <v>72.63</v>
      </c>
      <c r="M581" s="629">
        <v>1</v>
      </c>
      <c r="N581" s="630">
        <v>72.63</v>
      </c>
    </row>
    <row r="582" spans="1:14" ht="14.4" customHeight="1" x14ac:dyDescent="0.3">
      <c r="A582" s="625" t="s">
        <v>518</v>
      </c>
      <c r="B582" s="626" t="s">
        <v>520</v>
      </c>
      <c r="C582" s="627" t="s">
        <v>542</v>
      </c>
      <c r="D582" s="628" t="s">
        <v>543</v>
      </c>
      <c r="E582" s="627" t="s">
        <v>521</v>
      </c>
      <c r="F582" s="628" t="s">
        <v>522</v>
      </c>
      <c r="G582" s="627" t="s">
        <v>553</v>
      </c>
      <c r="H582" s="627">
        <v>150117</v>
      </c>
      <c r="I582" s="627">
        <v>50117</v>
      </c>
      <c r="J582" s="627" t="s">
        <v>1248</v>
      </c>
      <c r="K582" s="627" t="s">
        <v>1249</v>
      </c>
      <c r="L582" s="629">
        <v>192.1552722287995</v>
      </c>
      <c r="M582" s="629">
        <v>7</v>
      </c>
      <c r="N582" s="630">
        <v>1343.752177830396</v>
      </c>
    </row>
    <row r="583" spans="1:14" ht="14.4" customHeight="1" x14ac:dyDescent="0.3">
      <c r="A583" s="625" t="s">
        <v>518</v>
      </c>
      <c r="B583" s="626" t="s">
        <v>520</v>
      </c>
      <c r="C583" s="627" t="s">
        <v>542</v>
      </c>
      <c r="D583" s="628" t="s">
        <v>543</v>
      </c>
      <c r="E583" s="627" t="s">
        <v>521</v>
      </c>
      <c r="F583" s="628" t="s">
        <v>522</v>
      </c>
      <c r="G583" s="627" t="s">
        <v>553</v>
      </c>
      <c r="H583" s="627">
        <v>150335</v>
      </c>
      <c r="I583" s="627">
        <v>50335</v>
      </c>
      <c r="J583" s="627" t="s">
        <v>639</v>
      </c>
      <c r="K583" s="627" t="s">
        <v>640</v>
      </c>
      <c r="L583" s="629">
        <v>46.04534183072505</v>
      </c>
      <c r="M583" s="629">
        <v>6</v>
      </c>
      <c r="N583" s="630">
        <v>276.2720509843503</v>
      </c>
    </row>
    <row r="584" spans="1:14" ht="14.4" customHeight="1" x14ac:dyDescent="0.3">
      <c r="A584" s="625" t="s">
        <v>518</v>
      </c>
      <c r="B584" s="626" t="s">
        <v>520</v>
      </c>
      <c r="C584" s="627" t="s">
        <v>542</v>
      </c>
      <c r="D584" s="628" t="s">
        <v>543</v>
      </c>
      <c r="E584" s="627" t="s">
        <v>521</v>
      </c>
      <c r="F584" s="628" t="s">
        <v>522</v>
      </c>
      <c r="G584" s="627" t="s">
        <v>553</v>
      </c>
      <c r="H584" s="627">
        <v>150381</v>
      </c>
      <c r="I584" s="627">
        <v>50381</v>
      </c>
      <c r="J584" s="627" t="s">
        <v>1250</v>
      </c>
      <c r="K584" s="627" t="s">
        <v>1251</v>
      </c>
      <c r="L584" s="629">
        <v>211.26027415371499</v>
      </c>
      <c r="M584" s="629">
        <v>1</v>
      </c>
      <c r="N584" s="630">
        <v>211.26027415371499</v>
      </c>
    </row>
    <row r="585" spans="1:14" ht="14.4" customHeight="1" x14ac:dyDescent="0.3">
      <c r="A585" s="625" t="s">
        <v>518</v>
      </c>
      <c r="B585" s="626" t="s">
        <v>520</v>
      </c>
      <c r="C585" s="627" t="s">
        <v>542</v>
      </c>
      <c r="D585" s="628" t="s">
        <v>543</v>
      </c>
      <c r="E585" s="627" t="s">
        <v>521</v>
      </c>
      <c r="F585" s="628" t="s">
        <v>522</v>
      </c>
      <c r="G585" s="627" t="s">
        <v>553</v>
      </c>
      <c r="H585" s="627">
        <v>150768</v>
      </c>
      <c r="I585" s="627">
        <v>50768</v>
      </c>
      <c r="J585" s="627" t="s">
        <v>1252</v>
      </c>
      <c r="K585" s="627" t="s">
        <v>1253</v>
      </c>
      <c r="L585" s="629">
        <v>92.819847208142093</v>
      </c>
      <c r="M585" s="629">
        <v>1</v>
      </c>
      <c r="N585" s="630">
        <v>92.819847208142093</v>
      </c>
    </row>
    <row r="586" spans="1:14" ht="14.4" customHeight="1" x14ac:dyDescent="0.3">
      <c r="A586" s="625" t="s">
        <v>518</v>
      </c>
      <c r="B586" s="626" t="s">
        <v>520</v>
      </c>
      <c r="C586" s="627" t="s">
        <v>542</v>
      </c>
      <c r="D586" s="628" t="s">
        <v>543</v>
      </c>
      <c r="E586" s="627" t="s">
        <v>521</v>
      </c>
      <c r="F586" s="628" t="s">
        <v>522</v>
      </c>
      <c r="G586" s="627" t="s">
        <v>553</v>
      </c>
      <c r="H586" s="627">
        <v>151365</v>
      </c>
      <c r="I586" s="627">
        <v>51365</v>
      </c>
      <c r="J586" s="627" t="s">
        <v>641</v>
      </c>
      <c r="K586" s="627" t="s">
        <v>642</v>
      </c>
      <c r="L586" s="629">
        <v>259.44</v>
      </c>
      <c r="M586" s="629">
        <v>15</v>
      </c>
      <c r="N586" s="630">
        <v>3891.6000000000004</v>
      </c>
    </row>
    <row r="587" spans="1:14" ht="14.4" customHeight="1" x14ac:dyDescent="0.3">
      <c r="A587" s="625" t="s">
        <v>518</v>
      </c>
      <c r="B587" s="626" t="s">
        <v>520</v>
      </c>
      <c r="C587" s="627" t="s">
        <v>542</v>
      </c>
      <c r="D587" s="628" t="s">
        <v>543</v>
      </c>
      <c r="E587" s="627" t="s">
        <v>521</v>
      </c>
      <c r="F587" s="628" t="s">
        <v>522</v>
      </c>
      <c r="G587" s="627" t="s">
        <v>553</v>
      </c>
      <c r="H587" s="627">
        <v>152334</v>
      </c>
      <c r="I587" s="627">
        <v>52334</v>
      </c>
      <c r="J587" s="627" t="s">
        <v>643</v>
      </c>
      <c r="K587" s="627" t="s">
        <v>644</v>
      </c>
      <c r="L587" s="629">
        <v>304.50992959222299</v>
      </c>
      <c r="M587" s="629">
        <v>6</v>
      </c>
      <c r="N587" s="630">
        <v>1825.4394422833161</v>
      </c>
    </row>
    <row r="588" spans="1:14" ht="14.4" customHeight="1" x14ac:dyDescent="0.3">
      <c r="A588" s="625" t="s">
        <v>518</v>
      </c>
      <c r="B588" s="626" t="s">
        <v>520</v>
      </c>
      <c r="C588" s="627" t="s">
        <v>542</v>
      </c>
      <c r="D588" s="628" t="s">
        <v>543</v>
      </c>
      <c r="E588" s="627" t="s">
        <v>521</v>
      </c>
      <c r="F588" s="628" t="s">
        <v>522</v>
      </c>
      <c r="G588" s="627" t="s">
        <v>553</v>
      </c>
      <c r="H588" s="627">
        <v>154267</v>
      </c>
      <c r="I588" s="627">
        <v>54267</v>
      </c>
      <c r="J588" s="627" t="s">
        <v>962</v>
      </c>
      <c r="K588" s="627" t="s">
        <v>963</v>
      </c>
      <c r="L588" s="629">
        <v>125.13</v>
      </c>
      <c r="M588" s="629">
        <v>2</v>
      </c>
      <c r="N588" s="630">
        <v>250.26</v>
      </c>
    </row>
    <row r="589" spans="1:14" ht="14.4" customHeight="1" x14ac:dyDescent="0.3">
      <c r="A589" s="625" t="s">
        <v>518</v>
      </c>
      <c r="B589" s="626" t="s">
        <v>520</v>
      </c>
      <c r="C589" s="627" t="s">
        <v>542</v>
      </c>
      <c r="D589" s="628" t="s">
        <v>543</v>
      </c>
      <c r="E589" s="627" t="s">
        <v>521</v>
      </c>
      <c r="F589" s="628" t="s">
        <v>522</v>
      </c>
      <c r="G589" s="627" t="s">
        <v>553</v>
      </c>
      <c r="H589" s="627">
        <v>154539</v>
      </c>
      <c r="I589" s="627">
        <v>54539</v>
      </c>
      <c r="J589" s="627" t="s">
        <v>647</v>
      </c>
      <c r="K589" s="627" t="s">
        <v>648</v>
      </c>
      <c r="L589" s="629">
        <v>63.265860910388092</v>
      </c>
      <c r="M589" s="629">
        <v>23</v>
      </c>
      <c r="N589" s="630">
        <v>1452.9054963869855</v>
      </c>
    </row>
    <row r="590" spans="1:14" ht="14.4" customHeight="1" x14ac:dyDescent="0.3">
      <c r="A590" s="625" t="s">
        <v>518</v>
      </c>
      <c r="B590" s="626" t="s">
        <v>520</v>
      </c>
      <c r="C590" s="627" t="s">
        <v>542</v>
      </c>
      <c r="D590" s="628" t="s">
        <v>543</v>
      </c>
      <c r="E590" s="627" t="s">
        <v>521</v>
      </c>
      <c r="F590" s="628" t="s">
        <v>522</v>
      </c>
      <c r="G590" s="627" t="s">
        <v>553</v>
      </c>
      <c r="H590" s="627">
        <v>155823</v>
      </c>
      <c r="I590" s="627">
        <v>55823</v>
      </c>
      <c r="J590" s="627" t="s">
        <v>597</v>
      </c>
      <c r="K590" s="627" t="s">
        <v>649</v>
      </c>
      <c r="L590" s="629">
        <v>22.683057770257282</v>
      </c>
      <c r="M590" s="629">
        <v>16</v>
      </c>
      <c r="N590" s="630">
        <v>362.87115538298553</v>
      </c>
    </row>
    <row r="591" spans="1:14" ht="14.4" customHeight="1" x14ac:dyDescent="0.3">
      <c r="A591" s="625" t="s">
        <v>518</v>
      </c>
      <c r="B591" s="626" t="s">
        <v>520</v>
      </c>
      <c r="C591" s="627" t="s">
        <v>542</v>
      </c>
      <c r="D591" s="628" t="s">
        <v>543</v>
      </c>
      <c r="E591" s="627" t="s">
        <v>521</v>
      </c>
      <c r="F591" s="628" t="s">
        <v>522</v>
      </c>
      <c r="G591" s="627" t="s">
        <v>553</v>
      </c>
      <c r="H591" s="627">
        <v>155824</v>
      </c>
      <c r="I591" s="627">
        <v>55824</v>
      </c>
      <c r="J591" s="627" t="s">
        <v>597</v>
      </c>
      <c r="K591" s="627" t="s">
        <v>650</v>
      </c>
      <c r="L591" s="629">
        <v>60.349986847525152</v>
      </c>
      <c r="M591" s="629">
        <v>15</v>
      </c>
      <c r="N591" s="630">
        <v>905.2496890157928</v>
      </c>
    </row>
    <row r="592" spans="1:14" ht="14.4" customHeight="1" x14ac:dyDescent="0.3">
      <c r="A592" s="625" t="s">
        <v>518</v>
      </c>
      <c r="B592" s="626" t="s">
        <v>520</v>
      </c>
      <c r="C592" s="627" t="s">
        <v>542</v>
      </c>
      <c r="D592" s="628" t="s">
        <v>543</v>
      </c>
      <c r="E592" s="627" t="s">
        <v>521</v>
      </c>
      <c r="F592" s="628" t="s">
        <v>522</v>
      </c>
      <c r="G592" s="627" t="s">
        <v>553</v>
      </c>
      <c r="H592" s="627">
        <v>155947</v>
      </c>
      <c r="I592" s="627">
        <v>55947</v>
      </c>
      <c r="J592" s="627" t="s">
        <v>651</v>
      </c>
      <c r="K592" s="627"/>
      <c r="L592" s="629">
        <v>102.36617791532767</v>
      </c>
      <c r="M592" s="629">
        <v>5</v>
      </c>
      <c r="N592" s="630">
        <v>511.99765474380297</v>
      </c>
    </row>
    <row r="593" spans="1:14" ht="14.4" customHeight="1" x14ac:dyDescent="0.3">
      <c r="A593" s="625" t="s">
        <v>518</v>
      </c>
      <c r="B593" s="626" t="s">
        <v>520</v>
      </c>
      <c r="C593" s="627" t="s">
        <v>542</v>
      </c>
      <c r="D593" s="628" t="s">
        <v>543</v>
      </c>
      <c r="E593" s="627" t="s">
        <v>521</v>
      </c>
      <c r="F593" s="628" t="s">
        <v>522</v>
      </c>
      <c r="G593" s="627" t="s">
        <v>553</v>
      </c>
      <c r="H593" s="627">
        <v>156779</v>
      </c>
      <c r="I593" s="627">
        <v>56779</v>
      </c>
      <c r="J593" s="627" t="s">
        <v>1254</v>
      </c>
      <c r="K593" s="627" t="s">
        <v>1255</v>
      </c>
      <c r="L593" s="629">
        <v>95.065126048034159</v>
      </c>
      <c r="M593" s="629">
        <v>2</v>
      </c>
      <c r="N593" s="630">
        <v>190.13025209606832</v>
      </c>
    </row>
    <row r="594" spans="1:14" ht="14.4" customHeight="1" x14ac:dyDescent="0.3">
      <c r="A594" s="625" t="s">
        <v>518</v>
      </c>
      <c r="B594" s="626" t="s">
        <v>520</v>
      </c>
      <c r="C594" s="627" t="s">
        <v>542</v>
      </c>
      <c r="D594" s="628" t="s">
        <v>543</v>
      </c>
      <c r="E594" s="627" t="s">
        <v>521</v>
      </c>
      <c r="F594" s="628" t="s">
        <v>522</v>
      </c>
      <c r="G594" s="627" t="s">
        <v>553</v>
      </c>
      <c r="H594" s="627">
        <v>156992</v>
      </c>
      <c r="I594" s="627">
        <v>56992</v>
      </c>
      <c r="J594" s="627" t="s">
        <v>652</v>
      </c>
      <c r="K594" s="627" t="s">
        <v>653</v>
      </c>
      <c r="L594" s="629">
        <v>58.03461022771895</v>
      </c>
      <c r="M594" s="629">
        <v>2</v>
      </c>
      <c r="N594" s="630">
        <v>116.0692204554379</v>
      </c>
    </row>
    <row r="595" spans="1:14" ht="14.4" customHeight="1" x14ac:dyDescent="0.3">
      <c r="A595" s="625" t="s">
        <v>518</v>
      </c>
      <c r="B595" s="626" t="s">
        <v>520</v>
      </c>
      <c r="C595" s="627" t="s">
        <v>542</v>
      </c>
      <c r="D595" s="628" t="s">
        <v>543</v>
      </c>
      <c r="E595" s="627" t="s">
        <v>521</v>
      </c>
      <c r="F595" s="628" t="s">
        <v>522</v>
      </c>
      <c r="G595" s="627" t="s">
        <v>553</v>
      </c>
      <c r="H595" s="627">
        <v>156993</v>
      </c>
      <c r="I595" s="627">
        <v>56993</v>
      </c>
      <c r="J595" s="627" t="s">
        <v>654</v>
      </c>
      <c r="K595" s="627" t="s">
        <v>655</v>
      </c>
      <c r="L595" s="629">
        <v>57.99</v>
      </c>
      <c r="M595" s="629">
        <v>4</v>
      </c>
      <c r="N595" s="630">
        <v>231.96</v>
      </c>
    </row>
    <row r="596" spans="1:14" ht="14.4" customHeight="1" x14ac:dyDescent="0.3">
      <c r="A596" s="625" t="s">
        <v>518</v>
      </c>
      <c r="B596" s="626" t="s">
        <v>520</v>
      </c>
      <c r="C596" s="627" t="s">
        <v>542</v>
      </c>
      <c r="D596" s="628" t="s">
        <v>543</v>
      </c>
      <c r="E596" s="627" t="s">
        <v>521</v>
      </c>
      <c r="F596" s="628" t="s">
        <v>522</v>
      </c>
      <c r="G596" s="627" t="s">
        <v>553</v>
      </c>
      <c r="H596" s="627">
        <v>157351</v>
      </c>
      <c r="I596" s="627">
        <v>57351</v>
      </c>
      <c r="J596" s="627" t="s">
        <v>967</v>
      </c>
      <c r="K596" s="627" t="s">
        <v>968</v>
      </c>
      <c r="L596" s="629">
        <v>43.219977427197996</v>
      </c>
      <c r="M596" s="629">
        <v>115</v>
      </c>
      <c r="N596" s="630">
        <v>4855.9774531841704</v>
      </c>
    </row>
    <row r="597" spans="1:14" ht="14.4" customHeight="1" x14ac:dyDescent="0.3">
      <c r="A597" s="625" t="s">
        <v>518</v>
      </c>
      <c r="B597" s="626" t="s">
        <v>520</v>
      </c>
      <c r="C597" s="627" t="s">
        <v>542</v>
      </c>
      <c r="D597" s="628" t="s">
        <v>543</v>
      </c>
      <c r="E597" s="627" t="s">
        <v>521</v>
      </c>
      <c r="F597" s="628" t="s">
        <v>522</v>
      </c>
      <c r="G597" s="627" t="s">
        <v>553</v>
      </c>
      <c r="H597" s="627">
        <v>157364</v>
      </c>
      <c r="I597" s="627">
        <v>57364</v>
      </c>
      <c r="J597" s="627" t="s">
        <v>969</v>
      </c>
      <c r="K597" s="627" t="s">
        <v>970</v>
      </c>
      <c r="L597" s="629">
        <v>282.73</v>
      </c>
      <c r="M597" s="629">
        <v>1</v>
      </c>
      <c r="N597" s="630">
        <v>282.73</v>
      </c>
    </row>
    <row r="598" spans="1:14" ht="14.4" customHeight="1" x14ac:dyDescent="0.3">
      <c r="A598" s="625" t="s">
        <v>518</v>
      </c>
      <c r="B598" s="626" t="s">
        <v>520</v>
      </c>
      <c r="C598" s="627" t="s">
        <v>542</v>
      </c>
      <c r="D598" s="628" t="s">
        <v>543</v>
      </c>
      <c r="E598" s="627" t="s">
        <v>521</v>
      </c>
      <c r="F598" s="628" t="s">
        <v>522</v>
      </c>
      <c r="G598" s="627" t="s">
        <v>553</v>
      </c>
      <c r="H598" s="627">
        <v>157395</v>
      </c>
      <c r="I598" s="627">
        <v>57395</v>
      </c>
      <c r="J598" s="627" t="s">
        <v>1256</v>
      </c>
      <c r="K598" s="627" t="s">
        <v>1257</v>
      </c>
      <c r="L598" s="629">
        <v>95</v>
      </c>
      <c r="M598" s="629">
        <v>2</v>
      </c>
      <c r="N598" s="630">
        <v>190</v>
      </c>
    </row>
    <row r="599" spans="1:14" ht="14.4" customHeight="1" x14ac:dyDescent="0.3">
      <c r="A599" s="625" t="s">
        <v>518</v>
      </c>
      <c r="B599" s="626" t="s">
        <v>520</v>
      </c>
      <c r="C599" s="627" t="s">
        <v>542</v>
      </c>
      <c r="D599" s="628" t="s">
        <v>543</v>
      </c>
      <c r="E599" s="627" t="s">
        <v>521</v>
      </c>
      <c r="F599" s="628" t="s">
        <v>522</v>
      </c>
      <c r="G599" s="627" t="s">
        <v>553</v>
      </c>
      <c r="H599" s="627">
        <v>157525</v>
      </c>
      <c r="I599" s="627">
        <v>57525</v>
      </c>
      <c r="J599" s="627" t="s">
        <v>971</v>
      </c>
      <c r="K599" s="627" t="s">
        <v>972</v>
      </c>
      <c r="L599" s="629">
        <v>109.81</v>
      </c>
      <c r="M599" s="629">
        <v>1</v>
      </c>
      <c r="N599" s="630">
        <v>109.81</v>
      </c>
    </row>
    <row r="600" spans="1:14" ht="14.4" customHeight="1" x14ac:dyDescent="0.3">
      <c r="A600" s="625" t="s">
        <v>518</v>
      </c>
      <c r="B600" s="626" t="s">
        <v>520</v>
      </c>
      <c r="C600" s="627" t="s">
        <v>542</v>
      </c>
      <c r="D600" s="628" t="s">
        <v>543</v>
      </c>
      <c r="E600" s="627" t="s">
        <v>521</v>
      </c>
      <c r="F600" s="628" t="s">
        <v>522</v>
      </c>
      <c r="G600" s="627" t="s">
        <v>553</v>
      </c>
      <c r="H600" s="627">
        <v>158746</v>
      </c>
      <c r="I600" s="627">
        <v>58746</v>
      </c>
      <c r="J600" s="627" t="s">
        <v>1258</v>
      </c>
      <c r="K600" s="627" t="s">
        <v>1259</v>
      </c>
      <c r="L600" s="629">
        <v>163.17722924372501</v>
      </c>
      <c r="M600" s="629">
        <v>4</v>
      </c>
      <c r="N600" s="630">
        <v>652.39445848745004</v>
      </c>
    </row>
    <row r="601" spans="1:14" ht="14.4" customHeight="1" x14ac:dyDescent="0.3">
      <c r="A601" s="625" t="s">
        <v>518</v>
      </c>
      <c r="B601" s="626" t="s">
        <v>520</v>
      </c>
      <c r="C601" s="627" t="s">
        <v>542</v>
      </c>
      <c r="D601" s="628" t="s">
        <v>543</v>
      </c>
      <c r="E601" s="627" t="s">
        <v>521</v>
      </c>
      <c r="F601" s="628" t="s">
        <v>522</v>
      </c>
      <c r="G601" s="627" t="s">
        <v>553</v>
      </c>
      <c r="H601" s="627">
        <v>159398</v>
      </c>
      <c r="I601" s="627">
        <v>59398</v>
      </c>
      <c r="J601" s="627" t="s">
        <v>1260</v>
      </c>
      <c r="K601" s="627" t="s">
        <v>1261</v>
      </c>
      <c r="L601" s="629">
        <v>270.52739057022745</v>
      </c>
      <c r="M601" s="629">
        <v>47</v>
      </c>
      <c r="N601" s="630">
        <v>12529.851426024225</v>
      </c>
    </row>
    <row r="602" spans="1:14" ht="14.4" customHeight="1" x14ac:dyDescent="0.3">
      <c r="A602" s="625" t="s">
        <v>518</v>
      </c>
      <c r="B602" s="626" t="s">
        <v>520</v>
      </c>
      <c r="C602" s="627" t="s">
        <v>542</v>
      </c>
      <c r="D602" s="628" t="s">
        <v>543</v>
      </c>
      <c r="E602" s="627" t="s">
        <v>521</v>
      </c>
      <c r="F602" s="628" t="s">
        <v>522</v>
      </c>
      <c r="G602" s="627" t="s">
        <v>553</v>
      </c>
      <c r="H602" s="627">
        <v>162320</v>
      </c>
      <c r="I602" s="627">
        <v>62320</v>
      </c>
      <c r="J602" s="627" t="s">
        <v>660</v>
      </c>
      <c r="K602" s="627" t="s">
        <v>596</v>
      </c>
      <c r="L602" s="629">
        <v>75.193999999999988</v>
      </c>
      <c r="M602" s="629">
        <v>12</v>
      </c>
      <c r="N602" s="630">
        <v>902.64999999999986</v>
      </c>
    </row>
    <row r="603" spans="1:14" ht="14.4" customHeight="1" x14ac:dyDescent="0.3">
      <c r="A603" s="625" t="s">
        <v>518</v>
      </c>
      <c r="B603" s="626" t="s">
        <v>520</v>
      </c>
      <c r="C603" s="627" t="s">
        <v>542</v>
      </c>
      <c r="D603" s="628" t="s">
        <v>543</v>
      </c>
      <c r="E603" s="627" t="s">
        <v>521</v>
      </c>
      <c r="F603" s="628" t="s">
        <v>522</v>
      </c>
      <c r="G603" s="627" t="s">
        <v>553</v>
      </c>
      <c r="H603" s="627">
        <v>162501</v>
      </c>
      <c r="I603" s="627">
        <v>162501</v>
      </c>
      <c r="J603" s="627" t="s">
        <v>662</v>
      </c>
      <c r="K603" s="627" t="s">
        <v>663</v>
      </c>
      <c r="L603" s="629">
        <v>31.5</v>
      </c>
      <c r="M603" s="629">
        <v>2</v>
      </c>
      <c r="N603" s="630">
        <v>63</v>
      </c>
    </row>
    <row r="604" spans="1:14" ht="14.4" customHeight="1" x14ac:dyDescent="0.3">
      <c r="A604" s="625" t="s">
        <v>518</v>
      </c>
      <c r="B604" s="626" t="s">
        <v>520</v>
      </c>
      <c r="C604" s="627" t="s">
        <v>542</v>
      </c>
      <c r="D604" s="628" t="s">
        <v>543</v>
      </c>
      <c r="E604" s="627" t="s">
        <v>521</v>
      </c>
      <c r="F604" s="628" t="s">
        <v>522</v>
      </c>
      <c r="G604" s="627" t="s">
        <v>553</v>
      </c>
      <c r="H604" s="627">
        <v>164881</v>
      </c>
      <c r="I604" s="627">
        <v>64881</v>
      </c>
      <c r="J604" s="627" t="s">
        <v>1262</v>
      </c>
      <c r="K604" s="627" t="s">
        <v>1263</v>
      </c>
      <c r="L604" s="629">
        <v>87.83</v>
      </c>
      <c r="M604" s="629">
        <v>1</v>
      </c>
      <c r="N604" s="630">
        <v>87.83</v>
      </c>
    </row>
    <row r="605" spans="1:14" ht="14.4" customHeight="1" x14ac:dyDescent="0.3">
      <c r="A605" s="625" t="s">
        <v>518</v>
      </c>
      <c r="B605" s="626" t="s">
        <v>520</v>
      </c>
      <c r="C605" s="627" t="s">
        <v>542</v>
      </c>
      <c r="D605" s="628" t="s">
        <v>543</v>
      </c>
      <c r="E605" s="627" t="s">
        <v>521</v>
      </c>
      <c r="F605" s="628" t="s">
        <v>522</v>
      </c>
      <c r="G605" s="627" t="s">
        <v>553</v>
      </c>
      <c r="H605" s="627">
        <v>167547</v>
      </c>
      <c r="I605" s="627">
        <v>67547</v>
      </c>
      <c r="J605" s="627" t="s">
        <v>664</v>
      </c>
      <c r="K605" s="627" t="s">
        <v>665</v>
      </c>
      <c r="L605" s="629">
        <v>49.700130357185287</v>
      </c>
      <c r="M605" s="629">
        <v>24</v>
      </c>
      <c r="N605" s="630">
        <v>1192.8037491806981</v>
      </c>
    </row>
    <row r="606" spans="1:14" ht="14.4" customHeight="1" x14ac:dyDescent="0.3">
      <c r="A606" s="625" t="s">
        <v>518</v>
      </c>
      <c r="B606" s="626" t="s">
        <v>520</v>
      </c>
      <c r="C606" s="627" t="s">
        <v>542</v>
      </c>
      <c r="D606" s="628" t="s">
        <v>543</v>
      </c>
      <c r="E606" s="627" t="s">
        <v>521</v>
      </c>
      <c r="F606" s="628" t="s">
        <v>522</v>
      </c>
      <c r="G606" s="627" t="s">
        <v>553</v>
      </c>
      <c r="H606" s="627">
        <v>169059</v>
      </c>
      <c r="I606" s="627">
        <v>69059</v>
      </c>
      <c r="J606" s="627" t="s">
        <v>1264</v>
      </c>
      <c r="K606" s="627" t="s">
        <v>1265</v>
      </c>
      <c r="L606" s="629">
        <v>788.9112265344279</v>
      </c>
      <c r="M606" s="629">
        <v>89</v>
      </c>
      <c r="N606" s="630">
        <v>70170.40268221384</v>
      </c>
    </row>
    <row r="607" spans="1:14" ht="14.4" customHeight="1" x14ac:dyDescent="0.3">
      <c r="A607" s="625" t="s">
        <v>518</v>
      </c>
      <c r="B607" s="626" t="s">
        <v>520</v>
      </c>
      <c r="C607" s="627" t="s">
        <v>542</v>
      </c>
      <c r="D607" s="628" t="s">
        <v>543</v>
      </c>
      <c r="E607" s="627" t="s">
        <v>521</v>
      </c>
      <c r="F607" s="628" t="s">
        <v>522</v>
      </c>
      <c r="G607" s="627" t="s">
        <v>553</v>
      </c>
      <c r="H607" s="627">
        <v>169447</v>
      </c>
      <c r="I607" s="627">
        <v>69447</v>
      </c>
      <c r="J607" s="627" t="s">
        <v>1266</v>
      </c>
      <c r="K607" s="627" t="s">
        <v>1267</v>
      </c>
      <c r="L607" s="629">
        <v>78.37</v>
      </c>
      <c r="M607" s="629">
        <v>1</v>
      </c>
      <c r="N607" s="630">
        <v>78.37</v>
      </c>
    </row>
    <row r="608" spans="1:14" ht="14.4" customHeight="1" x14ac:dyDescent="0.3">
      <c r="A608" s="625" t="s">
        <v>518</v>
      </c>
      <c r="B608" s="626" t="s">
        <v>520</v>
      </c>
      <c r="C608" s="627" t="s">
        <v>542</v>
      </c>
      <c r="D608" s="628" t="s">
        <v>543</v>
      </c>
      <c r="E608" s="627" t="s">
        <v>521</v>
      </c>
      <c r="F608" s="628" t="s">
        <v>522</v>
      </c>
      <c r="G608" s="627" t="s">
        <v>553</v>
      </c>
      <c r="H608" s="627">
        <v>169724</v>
      </c>
      <c r="I608" s="627">
        <v>69724</v>
      </c>
      <c r="J608" s="627" t="s">
        <v>1268</v>
      </c>
      <c r="K608" s="627" t="s">
        <v>669</v>
      </c>
      <c r="L608" s="629">
        <v>22.13</v>
      </c>
      <c r="M608" s="629">
        <v>3</v>
      </c>
      <c r="N608" s="630">
        <v>66.39</v>
      </c>
    </row>
    <row r="609" spans="1:14" ht="14.4" customHeight="1" x14ac:dyDescent="0.3">
      <c r="A609" s="625" t="s">
        <v>518</v>
      </c>
      <c r="B609" s="626" t="s">
        <v>520</v>
      </c>
      <c r="C609" s="627" t="s">
        <v>542</v>
      </c>
      <c r="D609" s="628" t="s">
        <v>543</v>
      </c>
      <c r="E609" s="627" t="s">
        <v>521</v>
      </c>
      <c r="F609" s="628" t="s">
        <v>522</v>
      </c>
      <c r="G609" s="627" t="s">
        <v>553</v>
      </c>
      <c r="H609" s="627">
        <v>169725</v>
      </c>
      <c r="I609" s="627">
        <v>69725</v>
      </c>
      <c r="J609" s="627" t="s">
        <v>1269</v>
      </c>
      <c r="K609" s="627" t="s">
        <v>669</v>
      </c>
      <c r="L609" s="629">
        <v>31.92</v>
      </c>
      <c r="M609" s="629">
        <v>11</v>
      </c>
      <c r="N609" s="630">
        <v>351.12</v>
      </c>
    </row>
    <row r="610" spans="1:14" ht="14.4" customHeight="1" x14ac:dyDescent="0.3">
      <c r="A610" s="625" t="s">
        <v>518</v>
      </c>
      <c r="B610" s="626" t="s">
        <v>520</v>
      </c>
      <c r="C610" s="627" t="s">
        <v>542</v>
      </c>
      <c r="D610" s="628" t="s">
        <v>543</v>
      </c>
      <c r="E610" s="627" t="s">
        <v>521</v>
      </c>
      <c r="F610" s="628" t="s">
        <v>522</v>
      </c>
      <c r="G610" s="627" t="s">
        <v>553</v>
      </c>
      <c r="H610" s="627">
        <v>169745</v>
      </c>
      <c r="I610" s="627">
        <v>69745</v>
      </c>
      <c r="J610" s="627" t="s">
        <v>999</v>
      </c>
      <c r="K610" s="627" t="s">
        <v>669</v>
      </c>
      <c r="L610" s="629">
        <v>41.420261363636378</v>
      </c>
      <c r="M610" s="629">
        <v>487</v>
      </c>
      <c r="N610" s="630">
        <v>20171.77</v>
      </c>
    </row>
    <row r="611" spans="1:14" ht="14.4" customHeight="1" x14ac:dyDescent="0.3">
      <c r="A611" s="625" t="s">
        <v>518</v>
      </c>
      <c r="B611" s="626" t="s">
        <v>520</v>
      </c>
      <c r="C611" s="627" t="s">
        <v>542</v>
      </c>
      <c r="D611" s="628" t="s">
        <v>543</v>
      </c>
      <c r="E611" s="627" t="s">
        <v>521</v>
      </c>
      <c r="F611" s="628" t="s">
        <v>522</v>
      </c>
      <c r="G611" s="627" t="s">
        <v>553</v>
      </c>
      <c r="H611" s="627">
        <v>171615</v>
      </c>
      <c r="I611" s="627">
        <v>171615</v>
      </c>
      <c r="J611" s="627" t="s">
        <v>1270</v>
      </c>
      <c r="K611" s="627" t="s">
        <v>1271</v>
      </c>
      <c r="L611" s="629">
        <v>300</v>
      </c>
      <c r="M611" s="629">
        <v>10</v>
      </c>
      <c r="N611" s="630">
        <v>3000</v>
      </c>
    </row>
    <row r="612" spans="1:14" ht="14.4" customHeight="1" x14ac:dyDescent="0.3">
      <c r="A612" s="625" t="s">
        <v>518</v>
      </c>
      <c r="B612" s="626" t="s">
        <v>520</v>
      </c>
      <c r="C612" s="627" t="s">
        <v>542</v>
      </c>
      <c r="D612" s="628" t="s">
        <v>543</v>
      </c>
      <c r="E612" s="627" t="s">
        <v>521</v>
      </c>
      <c r="F612" s="628" t="s">
        <v>522</v>
      </c>
      <c r="G612" s="627" t="s">
        <v>553</v>
      </c>
      <c r="H612" s="627">
        <v>171616</v>
      </c>
      <c r="I612" s="627">
        <v>171616</v>
      </c>
      <c r="J612" s="627" t="s">
        <v>1272</v>
      </c>
      <c r="K612" s="627" t="s">
        <v>1273</v>
      </c>
      <c r="L612" s="629">
        <v>560.04999999999995</v>
      </c>
      <c r="M612" s="629">
        <v>13</v>
      </c>
      <c r="N612" s="630">
        <v>7280.65</v>
      </c>
    </row>
    <row r="613" spans="1:14" ht="14.4" customHeight="1" x14ac:dyDescent="0.3">
      <c r="A613" s="625" t="s">
        <v>518</v>
      </c>
      <c r="B613" s="626" t="s">
        <v>520</v>
      </c>
      <c r="C613" s="627" t="s">
        <v>542</v>
      </c>
      <c r="D613" s="628" t="s">
        <v>543</v>
      </c>
      <c r="E613" s="627" t="s">
        <v>521</v>
      </c>
      <c r="F613" s="628" t="s">
        <v>522</v>
      </c>
      <c r="G613" s="627" t="s">
        <v>553</v>
      </c>
      <c r="H613" s="627">
        <v>175025</v>
      </c>
      <c r="I613" s="627">
        <v>75025</v>
      </c>
      <c r="J613" s="627" t="s">
        <v>1177</v>
      </c>
      <c r="K613" s="627" t="s">
        <v>1274</v>
      </c>
      <c r="L613" s="629">
        <v>34.549999999999997</v>
      </c>
      <c r="M613" s="629">
        <v>1</v>
      </c>
      <c r="N613" s="630">
        <v>34.549999999999997</v>
      </c>
    </row>
    <row r="614" spans="1:14" ht="14.4" customHeight="1" x14ac:dyDescent="0.3">
      <c r="A614" s="625" t="s">
        <v>518</v>
      </c>
      <c r="B614" s="626" t="s">
        <v>520</v>
      </c>
      <c r="C614" s="627" t="s">
        <v>542</v>
      </c>
      <c r="D614" s="628" t="s">
        <v>543</v>
      </c>
      <c r="E614" s="627" t="s">
        <v>521</v>
      </c>
      <c r="F614" s="628" t="s">
        <v>522</v>
      </c>
      <c r="G614" s="627" t="s">
        <v>553</v>
      </c>
      <c r="H614" s="627">
        <v>176205</v>
      </c>
      <c r="I614" s="627">
        <v>76205</v>
      </c>
      <c r="J614" s="627" t="s">
        <v>989</v>
      </c>
      <c r="K614" s="627" t="s">
        <v>580</v>
      </c>
      <c r="L614" s="629">
        <v>110.332569882504</v>
      </c>
      <c r="M614" s="629">
        <v>6</v>
      </c>
      <c r="N614" s="630">
        <v>661.87055906003195</v>
      </c>
    </row>
    <row r="615" spans="1:14" ht="14.4" customHeight="1" x14ac:dyDescent="0.3">
      <c r="A615" s="625" t="s">
        <v>518</v>
      </c>
      <c r="B615" s="626" t="s">
        <v>520</v>
      </c>
      <c r="C615" s="627" t="s">
        <v>542</v>
      </c>
      <c r="D615" s="628" t="s">
        <v>543</v>
      </c>
      <c r="E615" s="627" t="s">
        <v>521</v>
      </c>
      <c r="F615" s="628" t="s">
        <v>522</v>
      </c>
      <c r="G615" s="627" t="s">
        <v>553</v>
      </c>
      <c r="H615" s="627">
        <v>177200</v>
      </c>
      <c r="I615" s="627">
        <v>177200</v>
      </c>
      <c r="J615" s="627" t="s">
        <v>1275</v>
      </c>
      <c r="K615" s="627" t="s">
        <v>623</v>
      </c>
      <c r="L615" s="629">
        <v>56.550000076516703</v>
      </c>
      <c r="M615" s="629">
        <v>10</v>
      </c>
      <c r="N615" s="630">
        <v>565.50000076516699</v>
      </c>
    </row>
    <row r="616" spans="1:14" ht="14.4" customHeight="1" x14ac:dyDescent="0.3">
      <c r="A616" s="625" t="s">
        <v>518</v>
      </c>
      <c r="B616" s="626" t="s">
        <v>520</v>
      </c>
      <c r="C616" s="627" t="s">
        <v>542</v>
      </c>
      <c r="D616" s="628" t="s">
        <v>543</v>
      </c>
      <c r="E616" s="627" t="s">
        <v>521</v>
      </c>
      <c r="F616" s="628" t="s">
        <v>522</v>
      </c>
      <c r="G616" s="627" t="s">
        <v>553</v>
      </c>
      <c r="H616" s="627">
        <v>183270</v>
      </c>
      <c r="I616" s="627">
        <v>83270</v>
      </c>
      <c r="J616" s="627" t="s">
        <v>1276</v>
      </c>
      <c r="K616" s="627" t="s">
        <v>1277</v>
      </c>
      <c r="L616" s="629">
        <v>129.72044536314098</v>
      </c>
      <c r="M616" s="629">
        <v>2</v>
      </c>
      <c r="N616" s="630">
        <v>259.44089072628196</v>
      </c>
    </row>
    <row r="617" spans="1:14" ht="14.4" customHeight="1" x14ac:dyDescent="0.3">
      <c r="A617" s="625" t="s">
        <v>518</v>
      </c>
      <c r="B617" s="626" t="s">
        <v>520</v>
      </c>
      <c r="C617" s="627" t="s">
        <v>542</v>
      </c>
      <c r="D617" s="628" t="s">
        <v>543</v>
      </c>
      <c r="E617" s="627" t="s">
        <v>521</v>
      </c>
      <c r="F617" s="628" t="s">
        <v>522</v>
      </c>
      <c r="G617" s="627" t="s">
        <v>553</v>
      </c>
      <c r="H617" s="627">
        <v>183318</v>
      </c>
      <c r="I617" s="627">
        <v>83318</v>
      </c>
      <c r="J617" s="627" t="s">
        <v>1278</v>
      </c>
      <c r="K617" s="627" t="s">
        <v>1279</v>
      </c>
      <c r="L617" s="629">
        <v>22.25</v>
      </c>
      <c r="M617" s="629">
        <v>1</v>
      </c>
      <c r="N617" s="630">
        <v>22.25</v>
      </c>
    </row>
    <row r="618" spans="1:14" ht="14.4" customHeight="1" x14ac:dyDescent="0.3">
      <c r="A618" s="625" t="s">
        <v>518</v>
      </c>
      <c r="B618" s="626" t="s">
        <v>520</v>
      </c>
      <c r="C618" s="627" t="s">
        <v>542</v>
      </c>
      <c r="D618" s="628" t="s">
        <v>543</v>
      </c>
      <c r="E618" s="627" t="s">
        <v>521</v>
      </c>
      <c r="F618" s="628" t="s">
        <v>522</v>
      </c>
      <c r="G618" s="627" t="s">
        <v>553</v>
      </c>
      <c r="H618" s="627">
        <v>183974</v>
      </c>
      <c r="I618" s="627">
        <v>83974</v>
      </c>
      <c r="J618" s="627" t="s">
        <v>1280</v>
      </c>
      <c r="K618" s="627" t="s">
        <v>1281</v>
      </c>
      <c r="L618" s="629">
        <v>376.03000244096864</v>
      </c>
      <c r="M618" s="629">
        <v>11</v>
      </c>
      <c r="N618" s="630">
        <v>4136.330021968718</v>
      </c>
    </row>
    <row r="619" spans="1:14" ht="14.4" customHeight="1" x14ac:dyDescent="0.3">
      <c r="A619" s="625" t="s">
        <v>518</v>
      </c>
      <c r="B619" s="626" t="s">
        <v>520</v>
      </c>
      <c r="C619" s="627" t="s">
        <v>542</v>
      </c>
      <c r="D619" s="628" t="s">
        <v>543</v>
      </c>
      <c r="E619" s="627" t="s">
        <v>521</v>
      </c>
      <c r="F619" s="628" t="s">
        <v>522</v>
      </c>
      <c r="G619" s="627" t="s">
        <v>553</v>
      </c>
      <c r="H619" s="627">
        <v>184090</v>
      </c>
      <c r="I619" s="627">
        <v>84090</v>
      </c>
      <c r="J619" s="627" t="s">
        <v>676</v>
      </c>
      <c r="K619" s="627" t="s">
        <v>677</v>
      </c>
      <c r="L619" s="629">
        <v>63.454307528290983</v>
      </c>
      <c r="M619" s="629">
        <v>68</v>
      </c>
      <c r="N619" s="630">
        <v>4314.7370032342933</v>
      </c>
    </row>
    <row r="620" spans="1:14" ht="14.4" customHeight="1" x14ac:dyDescent="0.3">
      <c r="A620" s="625" t="s">
        <v>518</v>
      </c>
      <c r="B620" s="626" t="s">
        <v>520</v>
      </c>
      <c r="C620" s="627" t="s">
        <v>542</v>
      </c>
      <c r="D620" s="628" t="s">
        <v>543</v>
      </c>
      <c r="E620" s="627" t="s">
        <v>521</v>
      </c>
      <c r="F620" s="628" t="s">
        <v>522</v>
      </c>
      <c r="G620" s="627" t="s">
        <v>553</v>
      </c>
      <c r="H620" s="627">
        <v>184360</v>
      </c>
      <c r="I620" s="627">
        <v>84360</v>
      </c>
      <c r="J620" s="627" t="s">
        <v>678</v>
      </c>
      <c r="K620" s="627" t="s">
        <v>679</v>
      </c>
      <c r="L620" s="629">
        <v>143.51</v>
      </c>
      <c r="M620" s="629">
        <v>2</v>
      </c>
      <c r="N620" s="630">
        <v>287.02</v>
      </c>
    </row>
    <row r="621" spans="1:14" ht="14.4" customHeight="1" x14ac:dyDescent="0.3">
      <c r="A621" s="625" t="s">
        <v>518</v>
      </c>
      <c r="B621" s="626" t="s">
        <v>520</v>
      </c>
      <c r="C621" s="627" t="s">
        <v>542</v>
      </c>
      <c r="D621" s="628" t="s">
        <v>543</v>
      </c>
      <c r="E621" s="627" t="s">
        <v>521</v>
      </c>
      <c r="F621" s="628" t="s">
        <v>522</v>
      </c>
      <c r="G621" s="627" t="s">
        <v>553</v>
      </c>
      <c r="H621" s="627">
        <v>184378</v>
      </c>
      <c r="I621" s="627">
        <v>84378</v>
      </c>
      <c r="J621" s="627" t="s">
        <v>1282</v>
      </c>
      <c r="K621" s="627" t="s">
        <v>1283</v>
      </c>
      <c r="L621" s="629">
        <v>674.28320614151471</v>
      </c>
      <c r="M621" s="629">
        <v>5</v>
      </c>
      <c r="N621" s="630">
        <v>3361.3194276368158</v>
      </c>
    </row>
    <row r="622" spans="1:14" ht="14.4" customHeight="1" x14ac:dyDescent="0.3">
      <c r="A622" s="625" t="s">
        <v>518</v>
      </c>
      <c r="B622" s="626" t="s">
        <v>520</v>
      </c>
      <c r="C622" s="627" t="s">
        <v>542</v>
      </c>
      <c r="D622" s="628" t="s">
        <v>543</v>
      </c>
      <c r="E622" s="627" t="s">
        <v>521</v>
      </c>
      <c r="F622" s="628" t="s">
        <v>522</v>
      </c>
      <c r="G622" s="627" t="s">
        <v>553</v>
      </c>
      <c r="H622" s="627">
        <v>184471</v>
      </c>
      <c r="I622" s="627">
        <v>184471</v>
      </c>
      <c r="J622" s="627" t="s">
        <v>1284</v>
      </c>
      <c r="K622" s="627" t="s">
        <v>1285</v>
      </c>
      <c r="L622" s="629">
        <v>710.00846588929096</v>
      </c>
      <c r="M622" s="629">
        <v>1</v>
      </c>
      <c r="N622" s="630">
        <v>710.00846588929096</v>
      </c>
    </row>
    <row r="623" spans="1:14" ht="14.4" customHeight="1" x14ac:dyDescent="0.3">
      <c r="A623" s="625" t="s">
        <v>518</v>
      </c>
      <c r="B623" s="626" t="s">
        <v>520</v>
      </c>
      <c r="C623" s="627" t="s">
        <v>542</v>
      </c>
      <c r="D623" s="628" t="s">
        <v>543</v>
      </c>
      <c r="E623" s="627" t="s">
        <v>521</v>
      </c>
      <c r="F623" s="628" t="s">
        <v>522</v>
      </c>
      <c r="G623" s="627" t="s">
        <v>553</v>
      </c>
      <c r="H623" s="627">
        <v>185071</v>
      </c>
      <c r="I623" s="627">
        <v>85071</v>
      </c>
      <c r="J623" s="627" t="s">
        <v>1286</v>
      </c>
      <c r="K623" s="627" t="s">
        <v>1287</v>
      </c>
      <c r="L623" s="629">
        <v>65.72</v>
      </c>
      <c r="M623" s="629">
        <v>1</v>
      </c>
      <c r="N623" s="630">
        <v>65.72</v>
      </c>
    </row>
    <row r="624" spans="1:14" ht="14.4" customHeight="1" x14ac:dyDescent="0.3">
      <c r="A624" s="625" t="s">
        <v>518</v>
      </c>
      <c r="B624" s="626" t="s">
        <v>520</v>
      </c>
      <c r="C624" s="627" t="s">
        <v>542</v>
      </c>
      <c r="D624" s="628" t="s">
        <v>543</v>
      </c>
      <c r="E624" s="627" t="s">
        <v>521</v>
      </c>
      <c r="F624" s="628" t="s">
        <v>522</v>
      </c>
      <c r="G624" s="627" t="s">
        <v>553</v>
      </c>
      <c r="H624" s="627">
        <v>185266</v>
      </c>
      <c r="I624" s="627">
        <v>185266</v>
      </c>
      <c r="J624" s="627" t="s">
        <v>1288</v>
      </c>
      <c r="K624" s="627" t="s">
        <v>1289</v>
      </c>
      <c r="L624" s="629">
        <v>407.47060338270649</v>
      </c>
      <c r="M624" s="629">
        <v>2</v>
      </c>
      <c r="N624" s="630">
        <v>814.94120676541297</v>
      </c>
    </row>
    <row r="625" spans="1:14" ht="14.4" customHeight="1" x14ac:dyDescent="0.3">
      <c r="A625" s="625" t="s">
        <v>518</v>
      </c>
      <c r="B625" s="626" t="s">
        <v>520</v>
      </c>
      <c r="C625" s="627" t="s">
        <v>542</v>
      </c>
      <c r="D625" s="628" t="s">
        <v>543</v>
      </c>
      <c r="E625" s="627" t="s">
        <v>521</v>
      </c>
      <c r="F625" s="628" t="s">
        <v>522</v>
      </c>
      <c r="G625" s="627" t="s">
        <v>553</v>
      </c>
      <c r="H625" s="627">
        <v>187000</v>
      </c>
      <c r="I625" s="627">
        <v>87000</v>
      </c>
      <c r="J625" s="627" t="s">
        <v>999</v>
      </c>
      <c r="K625" s="627" t="s">
        <v>1000</v>
      </c>
      <c r="L625" s="629">
        <v>41.460000000000015</v>
      </c>
      <c r="M625" s="629">
        <v>440</v>
      </c>
      <c r="N625" s="630">
        <v>17948.28</v>
      </c>
    </row>
    <row r="626" spans="1:14" ht="14.4" customHeight="1" x14ac:dyDescent="0.3">
      <c r="A626" s="625" t="s">
        <v>518</v>
      </c>
      <c r="B626" s="626" t="s">
        <v>520</v>
      </c>
      <c r="C626" s="627" t="s">
        <v>542</v>
      </c>
      <c r="D626" s="628" t="s">
        <v>543</v>
      </c>
      <c r="E626" s="627" t="s">
        <v>521</v>
      </c>
      <c r="F626" s="628" t="s">
        <v>522</v>
      </c>
      <c r="G626" s="627" t="s">
        <v>553</v>
      </c>
      <c r="H626" s="627">
        <v>187822</v>
      </c>
      <c r="I626" s="627">
        <v>87822</v>
      </c>
      <c r="J626" s="627" t="s">
        <v>1290</v>
      </c>
      <c r="K626" s="627" t="s">
        <v>1291</v>
      </c>
      <c r="L626" s="629">
        <v>1104.609395816404</v>
      </c>
      <c r="M626" s="629">
        <v>16</v>
      </c>
      <c r="N626" s="630">
        <v>17674.740957893158</v>
      </c>
    </row>
    <row r="627" spans="1:14" ht="14.4" customHeight="1" x14ac:dyDescent="0.3">
      <c r="A627" s="625" t="s">
        <v>518</v>
      </c>
      <c r="B627" s="626" t="s">
        <v>520</v>
      </c>
      <c r="C627" s="627" t="s">
        <v>542</v>
      </c>
      <c r="D627" s="628" t="s">
        <v>543</v>
      </c>
      <c r="E627" s="627" t="s">
        <v>521</v>
      </c>
      <c r="F627" s="628" t="s">
        <v>522</v>
      </c>
      <c r="G627" s="627" t="s">
        <v>553</v>
      </c>
      <c r="H627" s="627">
        <v>187906</v>
      </c>
      <c r="I627" s="627">
        <v>87906</v>
      </c>
      <c r="J627" s="627" t="s">
        <v>680</v>
      </c>
      <c r="K627" s="627" t="s">
        <v>681</v>
      </c>
      <c r="L627" s="629">
        <v>47.367515710786101</v>
      </c>
      <c r="M627" s="629">
        <v>7</v>
      </c>
      <c r="N627" s="630">
        <v>331.19006284314435</v>
      </c>
    </row>
    <row r="628" spans="1:14" ht="14.4" customHeight="1" x14ac:dyDescent="0.3">
      <c r="A628" s="625" t="s">
        <v>518</v>
      </c>
      <c r="B628" s="626" t="s">
        <v>520</v>
      </c>
      <c r="C628" s="627" t="s">
        <v>542</v>
      </c>
      <c r="D628" s="628" t="s">
        <v>543</v>
      </c>
      <c r="E628" s="627" t="s">
        <v>521</v>
      </c>
      <c r="F628" s="628" t="s">
        <v>522</v>
      </c>
      <c r="G628" s="627" t="s">
        <v>553</v>
      </c>
      <c r="H628" s="627">
        <v>188217</v>
      </c>
      <c r="I628" s="627">
        <v>88217</v>
      </c>
      <c r="J628" s="627" t="s">
        <v>682</v>
      </c>
      <c r="K628" s="627" t="s">
        <v>683</v>
      </c>
      <c r="L628" s="629">
        <v>119.13</v>
      </c>
      <c r="M628" s="629">
        <v>2</v>
      </c>
      <c r="N628" s="630">
        <v>238.26</v>
      </c>
    </row>
    <row r="629" spans="1:14" ht="14.4" customHeight="1" x14ac:dyDescent="0.3">
      <c r="A629" s="625" t="s">
        <v>518</v>
      </c>
      <c r="B629" s="626" t="s">
        <v>520</v>
      </c>
      <c r="C629" s="627" t="s">
        <v>542</v>
      </c>
      <c r="D629" s="628" t="s">
        <v>543</v>
      </c>
      <c r="E629" s="627" t="s">
        <v>521</v>
      </c>
      <c r="F629" s="628" t="s">
        <v>522</v>
      </c>
      <c r="G629" s="627" t="s">
        <v>553</v>
      </c>
      <c r="H629" s="627">
        <v>188219</v>
      </c>
      <c r="I629" s="627">
        <v>88219</v>
      </c>
      <c r="J629" s="627" t="s">
        <v>682</v>
      </c>
      <c r="K629" s="627" t="s">
        <v>1003</v>
      </c>
      <c r="L629" s="629">
        <v>133.91</v>
      </c>
      <c r="M629" s="629">
        <v>1</v>
      </c>
      <c r="N629" s="630">
        <v>133.91</v>
      </c>
    </row>
    <row r="630" spans="1:14" ht="14.4" customHeight="1" x14ac:dyDescent="0.3">
      <c r="A630" s="625" t="s">
        <v>518</v>
      </c>
      <c r="B630" s="626" t="s">
        <v>520</v>
      </c>
      <c r="C630" s="627" t="s">
        <v>542</v>
      </c>
      <c r="D630" s="628" t="s">
        <v>543</v>
      </c>
      <c r="E630" s="627" t="s">
        <v>521</v>
      </c>
      <c r="F630" s="628" t="s">
        <v>522</v>
      </c>
      <c r="G630" s="627" t="s">
        <v>553</v>
      </c>
      <c r="H630" s="627">
        <v>188860</v>
      </c>
      <c r="I630" s="627">
        <v>88860</v>
      </c>
      <c r="J630" s="627" t="s">
        <v>684</v>
      </c>
      <c r="K630" s="627" t="s">
        <v>685</v>
      </c>
      <c r="L630" s="629">
        <v>700.8</v>
      </c>
      <c r="M630" s="629">
        <v>1</v>
      </c>
      <c r="N630" s="630">
        <v>700.8</v>
      </c>
    </row>
    <row r="631" spans="1:14" ht="14.4" customHeight="1" x14ac:dyDescent="0.3">
      <c r="A631" s="625" t="s">
        <v>518</v>
      </c>
      <c r="B631" s="626" t="s">
        <v>520</v>
      </c>
      <c r="C631" s="627" t="s">
        <v>542</v>
      </c>
      <c r="D631" s="628" t="s">
        <v>543</v>
      </c>
      <c r="E631" s="627" t="s">
        <v>521</v>
      </c>
      <c r="F631" s="628" t="s">
        <v>522</v>
      </c>
      <c r="G631" s="627" t="s">
        <v>553</v>
      </c>
      <c r="H631" s="627">
        <v>189244</v>
      </c>
      <c r="I631" s="627">
        <v>89244</v>
      </c>
      <c r="J631" s="627" t="s">
        <v>1008</v>
      </c>
      <c r="K631" s="627" t="s">
        <v>1009</v>
      </c>
      <c r="L631" s="629">
        <v>21.887761175952868</v>
      </c>
      <c r="M631" s="629">
        <v>1366</v>
      </c>
      <c r="N631" s="630">
        <v>29890.220770636941</v>
      </c>
    </row>
    <row r="632" spans="1:14" ht="14.4" customHeight="1" x14ac:dyDescent="0.3">
      <c r="A632" s="625" t="s">
        <v>518</v>
      </c>
      <c r="B632" s="626" t="s">
        <v>520</v>
      </c>
      <c r="C632" s="627" t="s">
        <v>542</v>
      </c>
      <c r="D632" s="628" t="s">
        <v>543</v>
      </c>
      <c r="E632" s="627" t="s">
        <v>521</v>
      </c>
      <c r="F632" s="628" t="s">
        <v>522</v>
      </c>
      <c r="G632" s="627" t="s">
        <v>553</v>
      </c>
      <c r="H632" s="627">
        <v>190763</v>
      </c>
      <c r="I632" s="627">
        <v>90763</v>
      </c>
      <c r="J632" s="627" t="s">
        <v>1292</v>
      </c>
      <c r="K632" s="627" t="s">
        <v>1293</v>
      </c>
      <c r="L632" s="629">
        <v>404.92173472572972</v>
      </c>
      <c r="M632" s="629">
        <v>15</v>
      </c>
      <c r="N632" s="630">
        <v>6141.3416334175126</v>
      </c>
    </row>
    <row r="633" spans="1:14" ht="14.4" customHeight="1" x14ac:dyDescent="0.3">
      <c r="A633" s="625" t="s">
        <v>518</v>
      </c>
      <c r="B633" s="626" t="s">
        <v>520</v>
      </c>
      <c r="C633" s="627" t="s">
        <v>542</v>
      </c>
      <c r="D633" s="628" t="s">
        <v>543</v>
      </c>
      <c r="E633" s="627" t="s">
        <v>521</v>
      </c>
      <c r="F633" s="628" t="s">
        <v>522</v>
      </c>
      <c r="G633" s="627" t="s">
        <v>553</v>
      </c>
      <c r="H633" s="627">
        <v>190765</v>
      </c>
      <c r="I633" s="627">
        <v>90765</v>
      </c>
      <c r="J633" s="627" t="s">
        <v>1294</v>
      </c>
      <c r="K633" s="627" t="s">
        <v>1295</v>
      </c>
      <c r="L633" s="629">
        <v>580.78247951678622</v>
      </c>
      <c r="M633" s="629">
        <v>33</v>
      </c>
      <c r="N633" s="630">
        <v>18757.708061927373</v>
      </c>
    </row>
    <row r="634" spans="1:14" ht="14.4" customHeight="1" x14ac:dyDescent="0.3">
      <c r="A634" s="625" t="s">
        <v>518</v>
      </c>
      <c r="B634" s="626" t="s">
        <v>520</v>
      </c>
      <c r="C634" s="627" t="s">
        <v>542</v>
      </c>
      <c r="D634" s="628" t="s">
        <v>543</v>
      </c>
      <c r="E634" s="627" t="s">
        <v>521</v>
      </c>
      <c r="F634" s="628" t="s">
        <v>522</v>
      </c>
      <c r="G634" s="627" t="s">
        <v>553</v>
      </c>
      <c r="H634" s="627">
        <v>190991</v>
      </c>
      <c r="I634" s="627">
        <v>90991</v>
      </c>
      <c r="J634" s="627" t="s">
        <v>1012</v>
      </c>
      <c r="K634" s="627" t="s">
        <v>1013</v>
      </c>
      <c r="L634" s="629">
        <v>47.54999999999999</v>
      </c>
      <c r="M634" s="629">
        <v>4</v>
      </c>
      <c r="N634" s="630">
        <v>190.05999999999997</v>
      </c>
    </row>
    <row r="635" spans="1:14" ht="14.4" customHeight="1" x14ac:dyDescent="0.3">
      <c r="A635" s="625" t="s">
        <v>518</v>
      </c>
      <c r="B635" s="626" t="s">
        <v>520</v>
      </c>
      <c r="C635" s="627" t="s">
        <v>542</v>
      </c>
      <c r="D635" s="628" t="s">
        <v>543</v>
      </c>
      <c r="E635" s="627" t="s">
        <v>521</v>
      </c>
      <c r="F635" s="628" t="s">
        <v>522</v>
      </c>
      <c r="G635" s="627" t="s">
        <v>553</v>
      </c>
      <c r="H635" s="627">
        <v>191836</v>
      </c>
      <c r="I635" s="627">
        <v>91836</v>
      </c>
      <c r="J635" s="627" t="s">
        <v>689</v>
      </c>
      <c r="K635" s="627" t="s">
        <v>690</v>
      </c>
      <c r="L635" s="629">
        <v>46.658749999999998</v>
      </c>
      <c r="M635" s="629">
        <v>46</v>
      </c>
      <c r="N635" s="630">
        <v>2147.8199999999997</v>
      </c>
    </row>
    <row r="636" spans="1:14" ht="14.4" customHeight="1" x14ac:dyDescent="0.3">
      <c r="A636" s="625" t="s">
        <v>518</v>
      </c>
      <c r="B636" s="626" t="s">
        <v>520</v>
      </c>
      <c r="C636" s="627" t="s">
        <v>542</v>
      </c>
      <c r="D636" s="628" t="s">
        <v>543</v>
      </c>
      <c r="E636" s="627" t="s">
        <v>521</v>
      </c>
      <c r="F636" s="628" t="s">
        <v>522</v>
      </c>
      <c r="G636" s="627" t="s">
        <v>553</v>
      </c>
      <c r="H636" s="627">
        <v>192254</v>
      </c>
      <c r="I636" s="627">
        <v>92254</v>
      </c>
      <c r="J636" s="627" t="s">
        <v>1296</v>
      </c>
      <c r="K636" s="627" t="s">
        <v>1297</v>
      </c>
      <c r="L636" s="629">
        <v>142</v>
      </c>
      <c r="M636" s="629">
        <v>1</v>
      </c>
      <c r="N636" s="630">
        <v>142</v>
      </c>
    </row>
    <row r="637" spans="1:14" ht="14.4" customHeight="1" x14ac:dyDescent="0.3">
      <c r="A637" s="625" t="s">
        <v>518</v>
      </c>
      <c r="B637" s="626" t="s">
        <v>520</v>
      </c>
      <c r="C637" s="627" t="s">
        <v>542</v>
      </c>
      <c r="D637" s="628" t="s">
        <v>543</v>
      </c>
      <c r="E637" s="627" t="s">
        <v>521</v>
      </c>
      <c r="F637" s="628" t="s">
        <v>522</v>
      </c>
      <c r="G637" s="627" t="s">
        <v>553</v>
      </c>
      <c r="H637" s="627">
        <v>192414</v>
      </c>
      <c r="I637" s="627">
        <v>92414</v>
      </c>
      <c r="J637" s="627" t="s">
        <v>1298</v>
      </c>
      <c r="K637" s="627" t="s">
        <v>1299</v>
      </c>
      <c r="L637" s="629">
        <v>63.63</v>
      </c>
      <c r="M637" s="629">
        <v>1</v>
      </c>
      <c r="N637" s="630">
        <v>63.63</v>
      </c>
    </row>
    <row r="638" spans="1:14" ht="14.4" customHeight="1" x14ac:dyDescent="0.3">
      <c r="A638" s="625" t="s">
        <v>518</v>
      </c>
      <c r="B638" s="626" t="s">
        <v>520</v>
      </c>
      <c r="C638" s="627" t="s">
        <v>542</v>
      </c>
      <c r="D638" s="628" t="s">
        <v>543</v>
      </c>
      <c r="E638" s="627" t="s">
        <v>521</v>
      </c>
      <c r="F638" s="628" t="s">
        <v>522</v>
      </c>
      <c r="G638" s="627" t="s">
        <v>553</v>
      </c>
      <c r="H638" s="627">
        <v>192489</v>
      </c>
      <c r="I638" s="627">
        <v>92489</v>
      </c>
      <c r="J638" s="627" t="s">
        <v>609</v>
      </c>
      <c r="K638" s="627" t="s">
        <v>693</v>
      </c>
      <c r="L638" s="629">
        <v>722.72333333333336</v>
      </c>
      <c r="M638" s="629">
        <v>3</v>
      </c>
      <c r="N638" s="630">
        <v>2168.17</v>
      </c>
    </row>
    <row r="639" spans="1:14" ht="14.4" customHeight="1" x14ac:dyDescent="0.3">
      <c r="A639" s="625" t="s">
        <v>518</v>
      </c>
      <c r="B639" s="626" t="s">
        <v>520</v>
      </c>
      <c r="C639" s="627" t="s">
        <v>542</v>
      </c>
      <c r="D639" s="628" t="s">
        <v>543</v>
      </c>
      <c r="E639" s="627" t="s">
        <v>521</v>
      </c>
      <c r="F639" s="628" t="s">
        <v>522</v>
      </c>
      <c r="G639" s="627" t="s">
        <v>553</v>
      </c>
      <c r="H639" s="627">
        <v>192729</v>
      </c>
      <c r="I639" s="627">
        <v>92729</v>
      </c>
      <c r="J639" s="627" t="s">
        <v>1300</v>
      </c>
      <c r="K639" s="627" t="s">
        <v>1301</v>
      </c>
      <c r="L639" s="629">
        <v>47.449889588700749</v>
      </c>
      <c r="M639" s="629">
        <v>12</v>
      </c>
      <c r="N639" s="630">
        <v>570.26839399760195</v>
      </c>
    </row>
    <row r="640" spans="1:14" ht="14.4" customHeight="1" x14ac:dyDescent="0.3">
      <c r="A640" s="625" t="s">
        <v>518</v>
      </c>
      <c r="B640" s="626" t="s">
        <v>520</v>
      </c>
      <c r="C640" s="627" t="s">
        <v>542</v>
      </c>
      <c r="D640" s="628" t="s">
        <v>543</v>
      </c>
      <c r="E640" s="627" t="s">
        <v>521</v>
      </c>
      <c r="F640" s="628" t="s">
        <v>522</v>
      </c>
      <c r="G640" s="627" t="s">
        <v>553</v>
      </c>
      <c r="H640" s="627">
        <v>193105</v>
      </c>
      <c r="I640" s="627">
        <v>93105</v>
      </c>
      <c r="J640" s="627" t="s">
        <v>694</v>
      </c>
      <c r="K640" s="627" t="s">
        <v>1014</v>
      </c>
      <c r="L640" s="629">
        <v>292.18367387816522</v>
      </c>
      <c r="M640" s="629">
        <v>44</v>
      </c>
      <c r="N640" s="630">
        <v>12847.492399027349</v>
      </c>
    </row>
    <row r="641" spans="1:14" ht="14.4" customHeight="1" x14ac:dyDescent="0.3">
      <c r="A641" s="625" t="s">
        <v>518</v>
      </c>
      <c r="B641" s="626" t="s">
        <v>520</v>
      </c>
      <c r="C641" s="627" t="s">
        <v>542</v>
      </c>
      <c r="D641" s="628" t="s">
        <v>543</v>
      </c>
      <c r="E641" s="627" t="s">
        <v>521</v>
      </c>
      <c r="F641" s="628" t="s">
        <v>522</v>
      </c>
      <c r="G641" s="627" t="s">
        <v>553</v>
      </c>
      <c r="H641" s="627">
        <v>193724</v>
      </c>
      <c r="I641" s="627">
        <v>93724</v>
      </c>
      <c r="J641" s="627" t="s">
        <v>1302</v>
      </c>
      <c r="K641" s="627" t="s">
        <v>1303</v>
      </c>
      <c r="L641" s="629">
        <v>72.112577184466375</v>
      </c>
      <c r="M641" s="629">
        <v>7</v>
      </c>
      <c r="N641" s="630">
        <v>504.580617475731</v>
      </c>
    </row>
    <row r="642" spans="1:14" ht="14.4" customHeight="1" x14ac:dyDescent="0.3">
      <c r="A642" s="625" t="s">
        <v>518</v>
      </c>
      <c r="B642" s="626" t="s">
        <v>520</v>
      </c>
      <c r="C642" s="627" t="s">
        <v>542</v>
      </c>
      <c r="D642" s="628" t="s">
        <v>543</v>
      </c>
      <c r="E642" s="627" t="s">
        <v>521</v>
      </c>
      <c r="F642" s="628" t="s">
        <v>522</v>
      </c>
      <c r="G642" s="627" t="s">
        <v>553</v>
      </c>
      <c r="H642" s="627">
        <v>193746</v>
      </c>
      <c r="I642" s="627">
        <v>93746</v>
      </c>
      <c r="J642" s="627" t="s">
        <v>1304</v>
      </c>
      <c r="K642" s="627" t="s">
        <v>1305</v>
      </c>
      <c r="L642" s="629">
        <v>388.59427624825759</v>
      </c>
      <c r="M642" s="629">
        <v>20</v>
      </c>
      <c r="N642" s="630">
        <v>7766.8198012134089</v>
      </c>
    </row>
    <row r="643" spans="1:14" ht="14.4" customHeight="1" x14ac:dyDescent="0.3">
      <c r="A643" s="625" t="s">
        <v>518</v>
      </c>
      <c r="B643" s="626" t="s">
        <v>520</v>
      </c>
      <c r="C643" s="627" t="s">
        <v>542</v>
      </c>
      <c r="D643" s="628" t="s">
        <v>543</v>
      </c>
      <c r="E643" s="627" t="s">
        <v>521</v>
      </c>
      <c r="F643" s="628" t="s">
        <v>522</v>
      </c>
      <c r="G643" s="627" t="s">
        <v>553</v>
      </c>
      <c r="H643" s="627">
        <v>194167</v>
      </c>
      <c r="I643" s="627">
        <v>94167</v>
      </c>
      <c r="J643" s="627" t="s">
        <v>1306</v>
      </c>
      <c r="K643" s="627" t="s">
        <v>1307</v>
      </c>
      <c r="L643" s="629">
        <v>121.88047913567399</v>
      </c>
      <c r="M643" s="629">
        <v>1</v>
      </c>
      <c r="N643" s="630">
        <v>121.88047913567399</v>
      </c>
    </row>
    <row r="644" spans="1:14" ht="14.4" customHeight="1" x14ac:dyDescent="0.3">
      <c r="A644" s="625" t="s">
        <v>518</v>
      </c>
      <c r="B644" s="626" t="s">
        <v>520</v>
      </c>
      <c r="C644" s="627" t="s">
        <v>542</v>
      </c>
      <c r="D644" s="628" t="s">
        <v>543</v>
      </c>
      <c r="E644" s="627" t="s">
        <v>521</v>
      </c>
      <c r="F644" s="628" t="s">
        <v>522</v>
      </c>
      <c r="G644" s="627" t="s">
        <v>553</v>
      </c>
      <c r="H644" s="627">
        <v>194248</v>
      </c>
      <c r="I644" s="627">
        <v>94248</v>
      </c>
      <c r="J644" s="627" t="s">
        <v>696</v>
      </c>
      <c r="K644" s="627" t="s">
        <v>697</v>
      </c>
      <c r="L644" s="629">
        <v>49.599843917964201</v>
      </c>
      <c r="M644" s="629">
        <v>1</v>
      </c>
      <c r="N644" s="630">
        <v>49.599843917964201</v>
      </c>
    </row>
    <row r="645" spans="1:14" ht="14.4" customHeight="1" x14ac:dyDescent="0.3">
      <c r="A645" s="625" t="s">
        <v>518</v>
      </c>
      <c r="B645" s="626" t="s">
        <v>520</v>
      </c>
      <c r="C645" s="627" t="s">
        <v>542</v>
      </c>
      <c r="D645" s="628" t="s">
        <v>543</v>
      </c>
      <c r="E645" s="627" t="s">
        <v>521</v>
      </c>
      <c r="F645" s="628" t="s">
        <v>522</v>
      </c>
      <c r="G645" s="627" t="s">
        <v>553</v>
      </c>
      <c r="H645" s="627">
        <v>194292</v>
      </c>
      <c r="I645" s="627">
        <v>94292</v>
      </c>
      <c r="J645" s="627" t="s">
        <v>696</v>
      </c>
      <c r="K645" s="627" t="s">
        <v>1019</v>
      </c>
      <c r="L645" s="629">
        <v>91.57</v>
      </c>
      <c r="M645" s="629">
        <v>4</v>
      </c>
      <c r="N645" s="630">
        <v>366.28</v>
      </c>
    </row>
    <row r="646" spans="1:14" ht="14.4" customHeight="1" x14ac:dyDescent="0.3">
      <c r="A646" s="625" t="s">
        <v>518</v>
      </c>
      <c r="B646" s="626" t="s">
        <v>520</v>
      </c>
      <c r="C646" s="627" t="s">
        <v>542</v>
      </c>
      <c r="D646" s="628" t="s">
        <v>543</v>
      </c>
      <c r="E646" s="627" t="s">
        <v>521</v>
      </c>
      <c r="F646" s="628" t="s">
        <v>522</v>
      </c>
      <c r="G646" s="627" t="s">
        <v>553</v>
      </c>
      <c r="H646" s="627">
        <v>194852</v>
      </c>
      <c r="I646" s="627">
        <v>94852</v>
      </c>
      <c r="J646" s="627" t="s">
        <v>1308</v>
      </c>
      <c r="K646" s="627" t="s">
        <v>1309</v>
      </c>
      <c r="L646" s="629">
        <v>1097.2796701969605</v>
      </c>
      <c r="M646" s="629">
        <v>16</v>
      </c>
      <c r="N646" s="630">
        <v>17559.925052954408</v>
      </c>
    </row>
    <row r="647" spans="1:14" ht="14.4" customHeight="1" x14ac:dyDescent="0.3">
      <c r="A647" s="625" t="s">
        <v>518</v>
      </c>
      <c r="B647" s="626" t="s">
        <v>520</v>
      </c>
      <c r="C647" s="627" t="s">
        <v>542</v>
      </c>
      <c r="D647" s="628" t="s">
        <v>543</v>
      </c>
      <c r="E647" s="627" t="s">
        <v>521</v>
      </c>
      <c r="F647" s="628" t="s">
        <v>522</v>
      </c>
      <c r="G647" s="627" t="s">
        <v>553</v>
      </c>
      <c r="H647" s="627">
        <v>194916</v>
      </c>
      <c r="I647" s="627">
        <v>94916</v>
      </c>
      <c r="J647" s="627" t="s">
        <v>1020</v>
      </c>
      <c r="K647" s="627" t="s">
        <v>1021</v>
      </c>
      <c r="L647" s="629">
        <v>90.565769154612568</v>
      </c>
      <c r="M647" s="629">
        <v>105</v>
      </c>
      <c r="N647" s="630">
        <v>9509.7679744611287</v>
      </c>
    </row>
    <row r="648" spans="1:14" ht="14.4" customHeight="1" x14ac:dyDescent="0.3">
      <c r="A648" s="625" t="s">
        <v>518</v>
      </c>
      <c r="B648" s="626" t="s">
        <v>520</v>
      </c>
      <c r="C648" s="627" t="s">
        <v>542</v>
      </c>
      <c r="D648" s="628" t="s">
        <v>543</v>
      </c>
      <c r="E648" s="627" t="s">
        <v>521</v>
      </c>
      <c r="F648" s="628" t="s">
        <v>522</v>
      </c>
      <c r="G648" s="627" t="s">
        <v>553</v>
      </c>
      <c r="H648" s="627">
        <v>194919</v>
      </c>
      <c r="I648" s="627">
        <v>94919</v>
      </c>
      <c r="J648" s="627" t="s">
        <v>1310</v>
      </c>
      <c r="K648" s="627" t="s">
        <v>1311</v>
      </c>
      <c r="L648" s="629">
        <v>37.630000000000003</v>
      </c>
      <c r="M648" s="629">
        <v>4</v>
      </c>
      <c r="N648" s="630">
        <v>150.52000000000001</v>
      </c>
    </row>
    <row r="649" spans="1:14" ht="14.4" customHeight="1" x14ac:dyDescent="0.3">
      <c r="A649" s="625" t="s">
        <v>518</v>
      </c>
      <c r="B649" s="626" t="s">
        <v>520</v>
      </c>
      <c r="C649" s="627" t="s">
        <v>542</v>
      </c>
      <c r="D649" s="628" t="s">
        <v>543</v>
      </c>
      <c r="E649" s="627" t="s">
        <v>521</v>
      </c>
      <c r="F649" s="628" t="s">
        <v>522</v>
      </c>
      <c r="G649" s="627" t="s">
        <v>553</v>
      </c>
      <c r="H649" s="627">
        <v>194958</v>
      </c>
      <c r="I649" s="627">
        <v>94958</v>
      </c>
      <c r="J649" s="627" t="s">
        <v>1312</v>
      </c>
      <c r="K649" s="627" t="s">
        <v>1313</v>
      </c>
      <c r="L649" s="629">
        <v>56.109742976398401</v>
      </c>
      <c r="M649" s="629">
        <v>2</v>
      </c>
      <c r="N649" s="630">
        <v>112.2194859527968</v>
      </c>
    </row>
    <row r="650" spans="1:14" ht="14.4" customHeight="1" x14ac:dyDescent="0.3">
      <c r="A650" s="625" t="s">
        <v>518</v>
      </c>
      <c r="B650" s="626" t="s">
        <v>520</v>
      </c>
      <c r="C650" s="627" t="s">
        <v>542</v>
      </c>
      <c r="D650" s="628" t="s">
        <v>543</v>
      </c>
      <c r="E650" s="627" t="s">
        <v>521</v>
      </c>
      <c r="F650" s="628" t="s">
        <v>522</v>
      </c>
      <c r="G650" s="627" t="s">
        <v>553</v>
      </c>
      <c r="H650" s="627">
        <v>196303</v>
      </c>
      <c r="I650" s="627">
        <v>96303</v>
      </c>
      <c r="J650" s="627" t="s">
        <v>1023</v>
      </c>
      <c r="K650" s="627" t="s">
        <v>1024</v>
      </c>
      <c r="L650" s="629">
        <v>38.030055775396001</v>
      </c>
      <c r="M650" s="629">
        <v>1</v>
      </c>
      <c r="N650" s="630">
        <v>38.030055775396001</v>
      </c>
    </row>
    <row r="651" spans="1:14" ht="14.4" customHeight="1" x14ac:dyDescent="0.3">
      <c r="A651" s="625" t="s">
        <v>518</v>
      </c>
      <c r="B651" s="626" t="s">
        <v>520</v>
      </c>
      <c r="C651" s="627" t="s">
        <v>542</v>
      </c>
      <c r="D651" s="628" t="s">
        <v>543</v>
      </c>
      <c r="E651" s="627" t="s">
        <v>521</v>
      </c>
      <c r="F651" s="628" t="s">
        <v>522</v>
      </c>
      <c r="G651" s="627" t="s">
        <v>553</v>
      </c>
      <c r="H651" s="627">
        <v>196610</v>
      </c>
      <c r="I651" s="627">
        <v>96610</v>
      </c>
      <c r="J651" s="627" t="s">
        <v>1314</v>
      </c>
      <c r="K651" s="627" t="s">
        <v>1315</v>
      </c>
      <c r="L651" s="629">
        <v>53.375</v>
      </c>
      <c r="M651" s="629">
        <v>3</v>
      </c>
      <c r="N651" s="630">
        <v>160.38999999999999</v>
      </c>
    </row>
    <row r="652" spans="1:14" ht="14.4" customHeight="1" x14ac:dyDescent="0.3">
      <c r="A652" s="625" t="s">
        <v>518</v>
      </c>
      <c r="B652" s="626" t="s">
        <v>520</v>
      </c>
      <c r="C652" s="627" t="s">
        <v>542</v>
      </c>
      <c r="D652" s="628" t="s">
        <v>543</v>
      </c>
      <c r="E652" s="627" t="s">
        <v>521</v>
      </c>
      <c r="F652" s="628" t="s">
        <v>522</v>
      </c>
      <c r="G652" s="627" t="s">
        <v>553</v>
      </c>
      <c r="H652" s="627">
        <v>196635</v>
      </c>
      <c r="I652" s="627">
        <v>96635</v>
      </c>
      <c r="J652" s="627" t="s">
        <v>1316</v>
      </c>
      <c r="K652" s="627" t="s">
        <v>1317</v>
      </c>
      <c r="L652" s="629">
        <v>107.35</v>
      </c>
      <c r="M652" s="629">
        <v>1</v>
      </c>
      <c r="N652" s="630">
        <v>107.35</v>
      </c>
    </row>
    <row r="653" spans="1:14" ht="14.4" customHeight="1" x14ac:dyDescent="0.3">
      <c r="A653" s="625" t="s">
        <v>518</v>
      </c>
      <c r="B653" s="626" t="s">
        <v>520</v>
      </c>
      <c r="C653" s="627" t="s">
        <v>542</v>
      </c>
      <c r="D653" s="628" t="s">
        <v>543</v>
      </c>
      <c r="E653" s="627" t="s">
        <v>521</v>
      </c>
      <c r="F653" s="628" t="s">
        <v>522</v>
      </c>
      <c r="G653" s="627" t="s">
        <v>553</v>
      </c>
      <c r="H653" s="627">
        <v>196696</v>
      </c>
      <c r="I653" s="627">
        <v>96696</v>
      </c>
      <c r="J653" s="627" t="s">
        <v>1318</v>
      </c>
      <c r="K653" s="627" t="s">
        <v>1319</v>
      </c>
      <c r="L653" s="629">
        <v>28.8900536005155</v>
      </c>
      <c r="M653" s="629">
        <v>2</v>
      </c>
      <c r="N653" s="630">
        <v>57.780107201031001</v>
      </c>
    </row>
    <row r="654" spans="1:14" ht="14.4" customHeight="1" x14ac:dyDescent="0.3">
      <c r="A654" s="625" t="s">
        <v>518</v>
      </c>
      <c r="B654" s="626" t="s">
        <v>520</v>
      </c>
      <c r="C654" s="627" t="s">
        <v>542</v>
      </c>
      <c r="D654" s="628" t="s">
        <v>543</v>
      </c>
      <c r="E654" s="627" t="s">
        <v>521</v>
      </c>
      <c r="F654" s="628" t="s">
        <v>522</v>
      </c>
      <c r="G654" s="627" t="s">
        <v>553</v>
      </c>
      <c r="H654" s="627">
        <v>196873</v>
      </c>
      <c r="I654" s="627">
        <v>96873</v>
      </c>
      <c r="J654" s="627" t="s">
        <v>1320</v>
      </c>
      <c r="K654" s="627" t="s">
        <v>1321</v>
      </c>
      <c r="L654" s="629">
        <v>162.15</v>
      </c>
      <c r="M654" s="629">
        <v>5</v>
      </c>
      <c r="N654" s="630">
        <v>810.75</v>
      </c>
    </row>
    <row r="655" spans="1:14" ht="14.4" customHeight="1" x14ac:dyDescent="0.3">
      <c r="A655" s="625" t="s">
        <v>518</v>
      </c>
      <c r="B655" s="626" t="s">
        <v>520</v>
      </c>
      <c r="C655" s="627" t="s">
        <v>542</v>
      </c>
      <c r="D655" s="628" t="s">
        <v>543</v>
      </c>
      <c r="E655" s="627" t="s">
        <v>521</v>
      </c>
      <c r="F655" s="628" t="s">
        <v>522</v>
      </c>
      <c r="G655" s="627" t="s">
        <v>553</v>
      </c>
      <c r="H655" s="627">
        <v>196877</v>
      </c>
      <c r="I655" s="627">
        <v>96877</v>
      </c>
      <c r="J655" s="627" t="s">
        <v>1322</v>
      </c>
      <c r="K655" s="627" t="s">
        <v>1323</v>
      </c>
      <c r="L655" s="629">
        <v>181.59</v>
      </c>
      <c r="M655" s="629">
        <v>4</v>
      </c>
      <c r="N655" s="630">
        <v>726.36</v>
      </c>
    </row>
    <row r="656" spans="1:14" ht="14.4" customHeight="1" x14ac:dyDescent="0.3">
      <c r="A656" s="625" t="s">
        <v>518</v>
      </c>
      <c r="B656" s="626" t="s">
        <v>520</v>
      </c>
      <c r="C656" s="627" t="s">
        <v>542</v>
      </c>
      <c r="D656" s="628" t="s">
        <v>543</v>
      </c>
      <c r="E656" s="627" t="s">
        <v>521</v>
      </c>
      <c r="F656" s="628" t="s">
        <v>522</v>
      </c>
      <c r="G656" s="627" t="s">
        <v>553</v>
      </c>
      <c r="H656" s="627">
        <v>196884</v>
      </c>
      <c r="I656" s="627">
        <v>96884</v>
      </c>
      <c r="J656" s="627" t="s">
        <v>1025</v>
      </c>
      <c r="K656" s="627" t="s">
        <v>1026</v>
      </c>
      <c r="L656" s="629">
        <v>128.78476301101747</v>
      </c>
      <c r="M656" s="629">
        <v>43</v>
      </c>
      <c r="N656" s="630">
        <v>2606.141561322097</v>
      </c>
    </row>
    <row r="657" spans="1:14" ht="14.4" customHeight="1" x14ac:dyDescent="0.3">
      <c r="A657" s="625" t="s">
        <v>518</v>
      </c>
      <c r="B657" s="626" t="s">
        <v>520</v>
      </c>
      <c r="C657" s="627" t="s">
        <v>542</v>
      </c>
      <c r="D657" s="628" t="s">
        <v>543</v>
      </c>
      <c r="E657" s="627" t="s">
        <v>521</v>
      </c>
      <c r="F657" s="628" t="s">
        <v>522</v>
      </c>
      <c r="G657" s="627" t="s">
        <v>553</v>
      </c>
      <c r="H657" s="627">
        <v>197402</v>
      </c>
      <c r="I657" s="627">
        <v>97402</v>
      </c>
      <c r="J657" s="627" t="s">
        <v>700</v>
      </c>
      <c r="K657" s="627" t="s">
        <v>701</v>
      </c>
      <c r="L657" s="629">
        <v>116.85990756700551</v>
      </c>
      <c r="M657" s="629">
        <v>2</v>
      </c>
      <c r="N657" s="630">
        <v>233.71981513401101</v>
      </c>
    </row>
    <row r="658" spans="1:14" ht="14.4" customHeight="1" x14ac:dyDescent="0.3">
      <c r="A658" s="625" t="s">
        <v>518</v>
      </c>
      <c r="B658" s="626" t="s">
        <v>520</v>
      </c>
      <c r="C658" s="627" t="s">
        <v>542</v>
      </c>
      <c r="D658" s="628" t="s">
        <v>543</v>
      </c>
      <c r="E658" s="627" t="s">
        <v>521</v>
      </c>
      <c r="F658" s="628" t="s">
        <v>522</v>
      </c>
      <c r="G658" s="627" t="s">
        <v>553</v>
      </c>
      <c r="H658" s="627">
        <v>197522</v>
      </c>
      <c r="I658" s="627">
        <v>97522</v>
      </c>
      <c r="J658" s="627" t="s">
        <v>915</v>
      </c>
      <c r="K658" s="627" t="s">
        <v>1027</v>
      </c>
      <c r="L658" s="629">
        <v>166.82666666666668</v>
      </c>
      <c r="M658" s="629">
        <v>3</v>
      </c>
      <c r="N658" s="630">
        <v>500.48</v>
      </c>
    </row>
    <row r="659" spans="1:14" ht="14.4" customHeight="1" x14ac:dyDescent="0.3">
      <c r="A659" s="625" t="s">
        <v>518</v>
      </c>
      <c r="B659" s="626" t="s">
        <v>520</v>
      </c>
      <c r="C659" s="627" t="s">
        <v>542</v>
      </c>
      <c r="D659" s="628" t="s">
        <v>543</v>
      </c>
      <c r="E659" s="627" t="s">
        <v>521</v>
      </c>
      <c r="F659" s="628" t="s">
        <v>522</v>
      </c>
      <c r="G659" s="627" t="s">
        <v>553</v>
      </c>
      <c r="H659" s="627">
        <v>197682</v>
      </c>
      <c r="I659" s="627">
        <v>97682</v>
      </c>
      <c r="J659" s="627" t="s">
        <v>1324</v>
      </c>
      <c r="K659" s="627" t="s">
        <v>1325</v>
      </c>
      <c r="L659" s="629">
        <v>19.41</v>
      </c>
      <c r="M659" s="629">
        <v>30</v>
      </c>
      <c r="N659" s="630">
        <v>582.29999999999995</v>
      </c>
    </row>
    <row r="660" spans="1:14" ht="14.4" customHeight="1" x14ac:dyDescent="0.3">
      <c r="A660" s="625" t="s">
        <v>518</v>
      </c>
      <c r="B660" s="626" t="s">
        <v>520</v>
      </c>
      <c r="C660" s="627" t="s">
        <v>542</v>
      </c>
      <c r="D660" s="628" t="s">
        <v>543</v>
      </c>
      <c r="E660" s="627" t="s">
        <v>521</v>
      </c>
      <c r="F660" s="628" t="s">
        <v>522</v>
      </c>
      <c r="G660" s="627" t="s">
        <v>553</v>
      </c>
      <c r="H660" s="627">
        <v>198219</v>
      </c>
      <c r="I660" s="627">
        <v>98219</v>
      </c>
      <c r="J660" s="627" t="s">
        <v>1029</v>
      </c>
      <c r="K660" s="627" t="s">
        <v>1030</v>
      </c>
      <c r="L660" s="629">
        <v>44.853333333333332</v>
      </c>
      <c r="M660" s="629">
        <v>3</v>
      </c>
      <c r="N660" s="630">
        <v>134.56</v>
      </c>
    </row>
    <row r="661" spans="1:14" ht="14.4" customHeight="1" x14ac:dyDescent="0.3">
      <c r="A661" s="625" t="s">
        <v>518</v>
      </c>
      <c r="B661" s="626" t="s">
        <v>520</v>
      </c>
      <c r="C661" s="627" t="s">
        <v>542</v>
      </c>
      <c r="D661" s="628" t="s">
        <v>543</v>
      </c>
      <c r="E661" s="627" t="s">
        <v>521</v>
      </c>
      <c r="F661" s="628" t="s">
        <v>522</v>
      </c>
      <c r="G661" s="627" t="s">
        <v>553</v>
      </c>
      <c r="H661" s="627">
        <v>199295</v>
      </c>
      <c r="I661" s="627">
        <v>99295</v>
      </c>
      <c r="J661" s="627" t="s">
        <v>1031</v>
      </c>
      <c r="K661" s="627" t="s">
        <v>1032</v>
      </c>
      <c r="L661" s="629">
        <v>27.470081355304401</v>
      </c>
      <c r="M661" s="629">
        <v>1</v>
      </c>
      <c r="N661" s="630">
        <v>27.470081355304401</v>
      </c>
    </row>
    <row r="662" spans="1:14" ht="14.4" customHeight="1" x14ac:dyDescent="0.3">
      <c r="A662" s="625" t="s">
        <v>518</v>
      </c>
      <c r="B662" s="626" t="s">
        <v>520</v>
      </c>
      <c r="C662" s="627" t="s">
        <v>542</v>
      </c>
      <c r="D662" s="628" t="s">
        <v>543</v>
      </c>
      <c r="E662" s="627" t="s">
        <v>521</v>
      </c>
      <c r="F662" s="628" t="s">
        <v>522</v>
      </c>
      <c r="G662" s="627" t="s">
        <v>553</v>
      </c>
      <c r="H662" s="627">
        <v>199333</v>
      </c>
      <c r="I662" s="627">
        <v>99333</v>
      </c>
      <c r="J662" s="627" t="s">
        <v>1326</v>
      </c>
      <c r="K662" s="627" t="s">
        <v>1327</v>
      </c>
      <c r="L662" s="629">
        <v>214.68083776728969</v>
      </c>
      <c r="M662" s="629">
        <v>25</v>
      </c>
      <c r="N662" s="630">
        <v>5388.9476308621724</v>
      </c>
    </row>
    <row r="663" spans="1:14" ht="14.4" customHeight="1" x14ac:dyDescent="0.3">
      <c r="A663" s="625" t="s">
        <v>518</v>
      </c>
      <c r="B663" s="626" t="s">
        <v>520</v>
      </c>
      <c r="C663" s="627" t="s">
        <v>542</v>
      </c>
      <c r="D663" s="628" t="s">
        <v>543</v>
      </c>
      <c r="E663" s="627" t="s">
        <v>521</v>
      </c>
      <c r="F663" s="628" t="s">
        <v>522</v>
      </c>
      <c r="G663" s="627" t="s">
        <v>553</v>
      </c>
      <c r="H663" s="627">
        <v>199336</v>
      </c>
      <c r="I663" s="627">
        <v>99336</v>
      </c>
      <c r="J663" s="627" t="s">
        <v>1328</v>
      </c>
      <c r="K663" s="627" t="s">
        <v>1329</v>
      </c>
      <c r="L663" s="629">
        <v>70.479883982222105</v>
      </c>
      <c r="M663" s="629">
        <v>1</v>
      </c>
      <c r="N663" s="630">
        <v>70.479883982222105</v>
      </c>
    </row>
    <row r="664" spans="1:14" ht="14.4" customHeight="1" x14ac:dyDescent="0.3">
      <c r="A664" s="625" t="s">
        <v>518</v>
      </c>
      <c r="B664" s="626" t="s">
        <v>520</v>
      </c>
      <c r="C664" s="627" t="s">
        <v>542</v>
      </c>
      <c r="D664" s="628" t="s">
        <v>543</v>
      </c>
      <c r="E664" s="627" t="s">
        <v>521</v>
      </c>
      <c r="F664" s="628" t="s">
        <v>522</v>
      </c>
      <c r="G664" s="627" t="s">
        <v>553</v>
      </c>
      <c r="H664" s="627">
        <v>199466</v>
      </c>
      <c r="I664" s="627">
        <v>199466</v>
      </c>
      <c r="J664" s="627" t="s">
        <v>1330</v>
      </c>
      <c r="K664" s="627" t="s">
        <v>1331</v>
      </c>
      <c r="L664" s="629">
        <v>78.37</v>
      </c>
      <c r="M664" s="629">
        <v>1</v>
      </c>
      <c r="N664" s="630">
        <v>78.37</v>
      </c>
    </row>
    <row r="665" spans="1:14" ht="14.4" customHeight="1" x14ac:dyDescent="0.3">
      <c r="A665" s="625" t="s">
        <v>518</v>
      </c>
      <c r="B665" s="626" t="s">
        <v>520</v>
      </c>
      <c r="C665" s="627" t="s">
        <v>542</v>
      </c>
      <c r="D665" s="628" t="s">
        <v>543</v>
      </c>
      <c r="E665" s="627" t="s">
        <v>521</v>
      </c>
      <c r="F665" s="628" t="s">
        <v>522</v>
      </c>
      <c r="G665" s="627" t="s">
        <v>553</v>
      </c>
      <c r="H665" s="627">
        <v>199476</v>
      </c>
      <c r="I665" s="627">
        <v>99476</v>
      </c>
      <c r="J665" s="627" t="s">
        <v>1332</v>
      </c>
      <c r="K665" s="627" t="s">
        <v>1333</v>
      </c>
      <c r="L665" s="629">
        <v>254.52</v>
      </c>
      <c r="M665" s="629">
        <v>1</v>
      </c>
      <c r="N665" s="630">
        <v>254.52</v>
      </c>
    </row>
    <row r="666" spans="1:14" ht="14.4" customHeight="1" x14ac:dyDescent="0.3">
      <c r="A666" s="625" t="s">
        <v>518</v>
      </c>
      <c r="B666" s="626" t="s">
        <v>520</v>
      </c>
      <c r="C666" s="627" t="s">
        <v>542</v>
      </c>
      <c r="D666" s="628" t="s">
        <v>543</v>
      </c>
      <c r="E666" s="627" t="s">
        <v>521</v>
      </c>
      <c r="F666" s="628" t="s">
        <v>522</v>
      </c>
      <c r="G666" s="627" t="s">
        <v>553</v>
      </c>
      <c r="H666" s="627">
        <v>300812</v>
      </c>
      <c r="I666" s="627">
        <v>812</v>
      </c>
      <c r="J666" s="627" t="s">
        <v>704</v>
      </c>
      <c r="K666" s="627" t="s">
        <v>705</v>
      </c>
      <c r="L666" s="629">
        <v>8.5</v>
      </c>
      <c r="M666" s="629">
        <v>1</v>
      </c>
      <c r="N666" s="630">
        <v>8.5</v>
      </c>
    </row>
    <row r="667" spans="1:14" ht="14.4" customHeight="1" x14ac:dyDescent="0.3">
      <c r="A667" s="625" t="s">
        <v>518</v>
      </c>
      <c r="B667" s="626" t="s">
        <v>520</v>
      </c>
      <c r="C667" s="627" t="s">
        <v>542</v>
      </c>
      <c r="D667" s="628" t="s">
        <v>543</v>
      </c>
      <c r="E667" s="627" t="s">
        <v>521</v>
      </c>
      <c r="F667" s="628" t="s">
        <v>522</v>
      </c>
      <c r="G667" s="627" t="s">
        <v>553</v>
      </c>
      <c r="H667" s="627">
        <v>300813</v>
      </c>
      <c r="I667" s="627">
        <v>813</v>
      </c>
      <c r="J667" s="627" t="s">
        <v>706</v>
      </c>
      <c r="K667" s="627" t="s">
        <v>707</v>
      </c>
      <c r="L667" s="629">
        <v>10.039999999999999</v>
      </c>
      <c r="M667" s="629">
        <v>1</v>
      </c>
      <c r="N667" s="630">
        <v>10.039999999999999</v>
      </c>
    </row>
    <row r="668" spans="1:14" ht="14.4" customHeight="1" x14ac:dyDescent="0.3">
      <c r="A668" s="625" t="s">
        <v>518</v>
      </c>
      <c r="B668" s="626" t="s">
        <v>520</v>
      </c>
      <c r="C668" s="627" t="s">
        <v>542</v>
      </c>
      <c r="D668" s="628" t="s">
        <v>543</v>
      </c>
      <c r="E668" s="627" t="s">
        <v>521</v>
      </c>
      <c r="F668" s="628" t="s">
        <v>522</v>
      </c>
      <c r="G668" s="627" t="s">
        <v>553</v>
      </c>
      <c r="H668" s="627">
        <v>380759</v>
      </c>
      <c r="I668" s="627">
        <v>80759</v>
      </c>
      <c r="J668" s="627" t="s">
        <v>1334</v>
      </c>
      <c r="K668" s="627" t="s">
        <v>1335</v>
      </c>
      <c r="L668" s="629">
        <v>153.769276993029</v>
      </c>
      <c r="M668" s="629">
        <v>1</v>
      </c>
      <c r="N668" s="630">
        <v>153.769276993029</v>
      </c>
    </row>
    <row r="669" spans="1:14" ht="14.4" customHeight="1" x14ac:dyDescent="0.3">
      <c r="A669" s="625" t="s">
        <v>518</v>
      </c>
      <c r="B669" s="626" t="s">
        <v>520</v>
      </c>
      <c r="C669" s="627" t="s">
        <v>542</v>
      </c>
      <c r="D669" s="628" t="s">
        <v>543</v>
      </c>
      <c r="E669" s="627" t="s">
        <v>521</v>
      </c>
      <c r="F669" s="628" t="s">
        <v>522</v>
      </c>
      <c r="G669" s="627" t="s">
        <v>553</v>
      </c>
      <c r="H669" s="627">
        <v>381423</v>
      </c>
      <c r="I669" s="627">
        <v>81423</v>
      </c>
      <c r="J669" s="627" t="s">
        <v>1336</v>
      </c>
      <c r="K669" s="627" t="s">
        <v>1337</v>
      </c>
      <c r="L669" s="629">
        <v>733.68</v>
      </c>
      <c r="M669" s="629">
        <v>6</v>
      </c>
      <c r="N669" s="630">
        <v>4402.08</v>
      </c>
    </row>
    <row r="670" spans="1:14" ht="14.4" customHeight="1" x14ac:dyDescent="0.3">
      <c r="A670" s="625" t="s">
        <v>518</v>
      </c>
      <c r="B670" s="626" t="s">
        <v>520</v>
      </c>
      <c r="C670" s="627" t="s">
        <v>542</v>
      </c>
      <c r="D670" s="628" t="s">
        <v>543</v>
      </c>
      <c r="E670" s="627" t="s">
        <v>521</v>
      </c>
      <c r="F670" s="628" t="s">
        <v>522</v>
      </c>
      <c r="G670" s="627" t="s">
        <v>553</v>
      </c>
      <c r="H670" s="627">
        <v>394619</v>
      </c>
      <c r="I670" s="627">
        <v>0</v>
      </c>
      <c r="J670" s="627" t="s">
        <v>1338</v>
      </c>
      <c r="K670" s="627"/>
      <c r="L670" s="629">
        <v>102.15</v>
      </c>
      <c r="M670" s="629">
        <v>5</v>
      </c>
      <c r="N670" s="630">
        <v>513.68000000000006</v>
      </c>
    </row>
    <row r="671" spans="1:14" ht="14.4" customHeight="1" x14ac:dyDescent="0.3">
      <c r="A671" s="625" t="s">
        <v>518</v>
      </c>
      <c r="B671" s="626" t="s">
        <v>520</v>
      </c>
      <c r="C671" s="627" t="s">
        <v>542</v>
      </c>
      <c r="D671" s="628" t="s">
        <v>543</v>
      </c>
      <c r="E671" s="627" t="s">
        <v>521</v>
      </c>
      <c r="F671" s="628" t="s">
        <v>522</v>
      </c>
      <c r="G671" s="627" t="s">
        <v>553</v>
      </c>
      <c r="H671" s="627">
        <v>395210</v>
      </c>
      <c r="I671" s="627">
        <v>0</v>
      </c>
      <c r="J671" s="627" t="s">
        <v>1033</v>
      </c>
      <c r="K671" s="627"/>
      <c r="L671" s="629">
        <v>675.21876985975598</v>
      </c>
      <c r="M671" s="629">
        <v>2</v>
      </c>
      <c r="N671" s="630">
        <v>1350.437539719512</v>
      </c>
    </row>
    <row r="672" spans="1:14" ht="14.4" customHeight="1" x14ac:dyDescent="0.3">
      <c r="A672" s="625" t="s">
        <v>518</v>
      </c>
      <c r="B672" s="626" t="s">
        <v>520</v>
      </c>
      <c r="C672" s="627" t="s">
        <v>542</v>
      </c>
      <c r="D672" s="628" t="s">
        <v>543</v>
      </c>
      <c r="E672" s="627" t="s">
        <v>521</v>
      </c>
      <c r="F672" s="628" t="s">
        <v>522</v>
      </c>
      <c r="G672" s="627" t="s">
        <v>553</v>
      </c>
      <c r="H672" s="627">
        <v>395211</v>
      </c>
      <c r="I672" s="627">
        <v>0</v>
      </c>
      <c r="J672" s="627" t="s">
        <v>1339</v>
      </c>
      <c r="K672" s="627"/>
      <c r="L672" s="629">
        <v>832.80161124757046</v>
      </c>
      <c r="M672" s="629">
        <v>11</v>
      </c>
      <c r="N672" s="630">
        <v>9156.0123090420839</v>
      </c>
    </row>
    <row r="673" spans="1:14" ht="14.4" customHeight="1" x14ac:dyDescent="0.3">
      <c r="A673" s="625" t="s">
        <v>518</v>
      </c>
      <c r="B673" s="626" t="s">
        <v>520</v>
      </c>
      <c r="C673" s="627" t="s">
        <v>542</v>
      </c>
      <c r="D673" s="628" t="s">
        <v>543</v>
      </c>
      <c r="E673" s="627" t="s">
        <v>521</v>
      </c>
      <c r="F673" s="628" t="s">
        <v>522</v>
      </c>
      <c r="G673" s="627" t="s">
        <v>553</v>
      </c>
      <c r="H673" s="627">
        <v>395294</v>
      </c>
      <c r="I673" s="627">
        <v>180306</v>
      </c>
      <c r="J673" s="627" t="s">
        <v>1034</v>
      </c>
      <c r="K673" s="627" t="s">
        <v>1035</v>
      </c>
      <c r="L673" s="629">
        <v>150.21902863928315</v>
      </c>
      <c r="M673" s="629">
        <v>52</v>
      </c>
      <c r="N673" s="630">
        <v>7842.7723107913962</v>
      </c>
    </row>
    <row r="674" spans="1:14" ht="14.4" customHeight="1" x14ac:dyDescent="0.3">
      <c r="A674" s="625" t="s">
        <v>518</v>
      </c>
      <c r="B674" s="626" t="s">
        <v>520</v>
      </c>
      <c r="C674" s="627" t="s">
        <v>542</v>
      </c>
      <c r="D674" s="628" t="s">
        <v>543</v>
      </c>
      <c r="E674" s="627" t="s">
        <v>521</v>
      </c>
      <c r="F674" s="628" t="s">
        <v>522</v>
      </c>
      <c r="G674" s="627" t="s">
        <v>553</v>
      </c>
      <c r="H674" s="627">
        <v>395399</v>
      </c>
      <c r="I674" s="627">
        <v>0</v>
      </c>
      <c r="J674" s="627" t="s">
        <v>1340</v>
      </c>
      <c r="K674" s="627"/>
      <c r="L674" s="629">
        <v>232.12999999999997</v>
      </c>
      <c r="M674" s="629">
        <v>11</v>
      </c>
      <c r="N674" s="630">
        <v>2540.098</v>
      </c>
    </row>
    <row r="675" spans="1:14" ht="14.4" customHeight="1" x14ac:dyDescent="0.3">
      <c r="A675" s="625" t="s">
        <v>518</v>
      </c>
      <c r="B675" s="626" t="s">
        <v>520</v>
      </c>
      <c r="C675" s="627" t="s">
        <v>542</v>
      </c>
      <c r="D675" s="628" t="s">
        <v>543</v>
      </c>
      <c r="E675" s="627" t="s">
        <v>521</v>
      </c>
      <c r="F675" s="628" t="s">
        <v>522</v>
      </c>
      <c r="G675" s="627" t="s">
        <v>553</v>
      </c>
      <c r="H675" s="627">
        <v>395997</v>
      </c>
      <c r="I675" s="627">
        <v>0</v>
      </c>
      <c r="J675" s="627" t="s">
        <v>715</v>
      </c>
      <c r="K675" s="627"/>
      <c r="L675" s="629">
        <v>98.130985233463207</v>
      </c>
      <c r="M675" s="629">
        <v>5</v>
      </c>
      <c r="N675" s="630">
        <v>490.65492616731603</v>
      </c>
    </row>
    <row r="676" spans="1:14" ht="14.4" customHeight="1" x14ac:dyDescent="0.3">
      <c r="A676" s="625" t="s">
        <v>518</v>
      </c>
      <c r="B676" s="626" t="s">
        <v>520</v>
      </c>
      <c r="C676" s="627" t="s">
        <v>542</v>
      </c>
      <c r="D676" s="628" t="s">
        <v>543</v>
      </c>
      <c r="E676" s="627" t="s">
        <v>521</v>
      </c>
      <c r="F676" s="628" t="s">
        <v>522</v>
      </c>
      <c r="G676" s="627" t="s">
        <v>553</v>
      </c>
      <c r="H676" s="627">
        <v>396293</v>
      </c>
      <c r="I676" s="627">
        <v>0</v>
      </c>
      <c r="J676" s="627" t="s">
        <v>1341</v>
      </c>
      <c r="K676" s="627" t="s">
        <v>1342</v>
      </c>
      <c r="L676" s="629">
        <v>421.08</v>
      </c>
      <c r="M676" s="629">
        <v>1</v>
      </c>
      <c r="N676" s="630">
        <v>421.08</v>
      </c>
    </row>
    <row r="677" spans="1:14" ht="14.4" customHeight="1" x14ac:dyDescent="0.3">
      <c r="A677" s="625" t="s">
        <v>518</v>
      </c>
      <c r="B677" s="626" t="s">
        <v>520</v>
      </c>
      <c r="C677" s="627" t="s">
        <v>542</v>
      </c>
      <c r="D677" s="628" t="s">
        <v>543</v>
      </c>
      <c r="E677" s="627" t="s">
        <v>521</v>
      </c>
      <c r="F677" s="628" t="s">
        <v>522</v>
      </c>
      <c r="G677" s="627" t="s">
        <v>553</v>
      </c>
      <c r="H677" s="627">
        <v>396473</v>
      </c>
      <c r="I677" s="627">
        <v>99130</v>
      </c>
      <c r="J677" s="627" t="s">
        <v>999</v>
      </c>
      <c r="K677" s="627" t="s">
        <v>1343</v>
      </c>
      <c r="L677" s="629">
        <v>32.65485786624965</v>
      </c>
      <c r="M677" s="629">
        <v>895</v>
      </c>
      <c r="N677" s="630">
        <v>28937.024922299683</v>
      </c>
    </row>
    <row r="678" spans="1:14" ht="14.4" customHeight="1" x14ac:dyDescent="0.3">
      <c r="A678" s="625" t="s">
        <v>518</v>
      </c>
      <c r="B678" s="626" t="s">
        <v>520</v>
      </c>
      <c r="C678" s="627" t="s">
        <v>542</v>
      </c>
      <c r="D678" s="628" t="s">
        <v>543</v>
      </c>
      <c r="E678" s="627" t="s">
        <v>521</v>
      </c>
      <c r="F678" s="628" t="s">
        <v>522</v>
      </c>
      <c r="G678" s="627" t="s">
        <v>553</v>
      </c>
      <c r="H678" s="627">
        <v>500280</v>
      </c>
      <c r="I678" s="627">
        <v>159836</v>
      </c>
      <c r="J678" s="627" t="s">
        <v>1344</v>
      </c>
      <c r="K678" s="627"/>
      <c r="L678" s="629">
        <v>117.15</v>
      </c>
      <c r="M678" s="629">
        <v>2</v>
      </c>
      <c r="N678" s="630">
        <v>234.3</v>
      </c>
    </row>
    <row r="679" spans="1:14" ht="14.4" customHeight="1" x14ac:dyDescent="0.3">
      <c r="A679" s="625" t="s">
        <v>518</v>
      </c>
      <c r="B679" s="626" t="s">
        <v>520</v>
      </c>
      <c r="C679" s="627" t="s">
        <v>542</v>
      </c>
      <c r="D679" s="628" t="s">
        <v>543</v>
      </c>
      <c r="E679" s="627" t="s">
        <v>521</v>
      </c>
      <c r="F679" s="628" t="s">
        <v>522</v>
      </c>
      <c r="G679" s="627" t="s">
        <v>553</v>
      </c>
      <c r="H679" s="627">
        <v>500568</v>
      </c>
      <c r="I679" s="627">
        <v>0</v>
      </c>
      <c r="J679" s="627" t="s">
        <v>718</v>
      </c>
      <c r="K679" s="627" t="s">
        <v>719</v>
      </c>
      <c r="L679" s="629">
        <v>6.45</v>
      </c>
      <c r="M679" s="629">
        <v>7</v>
      </c>
      <c r="N679" s="630">
        <v>45.15</v>
      </c>
    </row>
    <row r="680" spans="1:14" ht="14.4" customHeight="1" x14ac:dyDescent="0.3">
      <c r="A680" s="625" t="s">
        <v>518</v>
      </c>
      <c r="B680" s="626" t="s">
        <v>520</v>
      </c>
      <c r="C680" s="627" t="s">
        <v>542</v>
      </c>
      <c r="D680" s="628" t="s">
        <v>543</v>
      </c>
      <c r="E680" s="627" t="s">
        <v>521</v>
      </c>
      <c r="F680" s="628" t="s">
        <v>522</v>
      </c>
      <c r="G680" s="627" t="s">
        <v>553</v>
      </c>
      <c r="H680" s="627">
        <v>500618</v>
      </c>
      <c r="I680" s="627">
        <v>125753</v>
      </c>
      <c r="J680" s="627" t="s">
        <v>1345</v>
      </c>
      <c r="K680" s="627" t="s">
        <v>1346</v>
      </c>
      <c r="L680" s="629">
        <v>250.01</v>
      </c>
      <c r="M680" s="629">
        <v>1</v>
      </c>
      <c r="N680" s="630">
        <v>250.01</v>
      </c>
    </row>
    <row r="681" spans="1:14" ht="14.4" customHeight="1" x14ac:dyDescent="0.3">
      <c r="A681" s="625" t="s">
        <v>518</v>
      </c>
      <c r="B681" s="626" t="s">
        <v>520</v>
      </c>
      <c r="C681" s="627" t="s">
        <v>542</v>
      </c>
      <c r="D681" s="628" t="s">
        <v>543</v>
      </c>
      <c r="E681" s="627" t="s">
        <v>521</v>
      </c>
      <c r="F681" s="628" t="s">
        <v>522</v>
      </c>
      <c r="G681" s="627" t="s">
        <v>553</v>
      </c>
      <c r="H681" s="627">
        <v>501008</v>
      </c>
      <c r="I681" s="627">
        <v>0</v>
      </c>
      <c r="J681" s="627" t="s">
        <v>1347</v>
      </c>
      <c r="K681" s="627" t="s">
        <v>1348</v>
      </c>
      <c r="L681" s="629">
        <v>998.25</v>
      </c>
      <c r="M681" s="629">
        <v>1</v>
      </c>
      <c r="N681" s="630">
        <v>998.25</v>
      </c>
    </row>
    <row r="682" spans="1:14" ht="14.4" customHeight="1" x14ac:dyDescent="0.3">
      <c r="A682" s="625" t="s">
        <v>518</v>
      </c>
      <c r="B682" s="626" t="s">
        <v>520</v>
      </c>
      <c r="C682" s="627" t="s">
        <v>542</v>
      </c>
      <c r="D682" s="628" t="s">
        <v>543</v>
      </c>
      <c r="E682" s="627" t="s">
        <v>521</v>
      </c>
      <c r="F682" s="628" t="s">
        <v>522</v>
      </c>
      <c r="G682" s="627" t="s">
        <v>553</v>
      </c>
      <c r="H682" s="627">
        <v>705608</v>
      </c>
      <c r="I682" s="627">
        <v>0</v>
      </c>
      <c r="J682" s="627" t="s">
        <v>1349</v>
      </c>
      <c r="K682" s="627"/>
      <c r="L682" s="629">
        <v>33.409999484739394</v>
      </c>
      <c r="M682" s="629">
        <v>8</v>
      </c>
      <c r="N682" s="630">
        <v>267.27999690843637</v>
      </c>
    </row>
    <row r="683" spans="1:14" ht="14.4" customHeight="1" x14ac:dyDescent="0.3">
      <c r="A683" s="625" t="s">
        <v>518</v>
      </c>
      <c r="B683" s="626" t="s">
        <v>520</v>
      </c>
      <c r="C683" s="627" t="s">
        <v>542</v>
      </c>
      <c r="D683" s="628" t="s">
        <v>543</v>
      </c>
      <c r="E683" s="627" t="s">
        <v>521</v>
      </c>
      <c r="F683" s="628" t="s">
        <v>522</v>
      </c>
      <c r="G683" s="627" t="s">
        <v>553</v>
      </c>
      <c r="H683" s="627">
        <v>773465</v>
      </c>
      <c r="I683" s="627">
        <v>0</v>
      </c>
      <c r="J683" s="627" t="s">
        <v>1350</v>
      </c>
      <c r="K683" s="627"/>
      <c r="L683" s="629">
        <v>47.474987222554049</v>
      </c>
      <c r="M683" s="629">
        <v>5</v>
      </c>
      <c r="N683" s="630">
        <v>236.7999242051514</v>
      </c>
    </row>
    <row r="684" spans="1:14" ht="14.4" customHeight="1" x14ac:dyDescent="0.3">
      <c r="A684" s="625" t="s">
        <v>518</v>
      </c>
      <c r="B684" s="626" t="s">
        <v>520</v>
      </c>
      <c r="C684" s="627" t="s">
        <v>542</v>
      </c>
      <c r="D684" s="628" t="s">
        <v>543</v>
      </c>
      <c r="E684" s="627" t="s">
        <v>521</v>
      </c>
      <c r="F684" s="628" t="s">
        <v>522</v>
      </c>
      <c r="G684" s="627" t="s">
        <v>553</v>
      </c>
      <c r="H684" s="627">
        <v>777140</v>
      </c>
      <c r="I684" s="627">
        <v>0</v>
      </c>
      <c r="J684" s="627" t="s">
        <v>1351</v>
      </c>
      <c r="K684" s="627"/>
      <c r="L684" s="629">
        <v>68.14</v>
      </c>
      <c r="M684" s="629">
        <v>3</v>
      </c>
      <c r="N684" s="630">
        <v>204.42000000000002</v>
      </c>
    </row>
    <row r="685" spans="1:14" ht="14.4" customHeight="1" x14ac:dyDescent="0.3">
      <c r="A685" s="625" t="s">
        <v>518</v>
      </c>
      <c r="B685" s="626" t="s">
        <v>520</v>
      </c>
      <c r="C685" s="627" t="s">
        <v>542</v>
      </c>
      <c r="D685" s="628" t="s">
        <v>543</v>
      </c>
      <c r="E685" s="627" t="s">
        <v>521</v>
      </c>
      <c r="F685" s="628" t="s">
        <v>522</v>
      </c>
      <c r="G685" s="627" t="s">
        <v>553</v>
      </c>
      <c r="H685" s="627">
        <v>795602</v>
      </c>
      <c r="I685" s="627">
        <v>0</v>
      </c>
      <c r="J685" s="627" t="s">
        <v>1352</v>
      </c>
      <c r="K685" s="627"/>
      <c r="L685" s="629">
        <v>18.789982726096149</v>
      </c>
      <c r="M685" s="629">
        <v>6</v>
      </c>
      <c r="N685" s="630">
        <v>112.73989635657689</v>
      </c>
    </row>
    <row r="686" spans="1:14" ht="14.4" customHeight="1" x14ac:dyDescent="0.3">
      <c r="A686" s="625" t="s">
        <v>518</v>
      </c>
      <c r="B686" s="626" t="s">
        <v>520</v>
      </c>
      <c r="C686" s="627" t="s">
        <v>542</v>
      </c>
      <c r="D686" s="628" t="s">
        <v>543</v>
      </c>
      <c r="E686" s="627" t="s">
        <v>521</v>
      </c>
      <c r="F686" s="628" t="s">
        <v>522</v>
      </c>
      <c r="G686" s="627" t="s">
        <v>553</v>
      </c>
      <c r="H686" s="627">
        <v>798827</v>
      </c>
      <c r="I686" s="627">
        <v>0</v>
      </c>
      <c r="J686" s="627" t="s">
        <v>1039</v>
      </c>
      <c r="K686" s="627"/>
      <c r="L686" s="629">
        <v>57.097848106738923</v>
      </c>
      <c r="M686" s="629">
        <v>15</v>
      </c>
      <c r="N686" s="630">
        <v>856.03718803256561</v>
      </c>
    </row>
    <row r="687" spans="1:14" ht="14.4" customHeight="1" x14ac:dyDescent="0.3">
      <c r="A687" s="625" t="s">
        <v>518</v>
      </c>
      <c r="B687" s="626" t="s">
        <v>520</v>
      </c>
      <c r="C687" s="627" t="s">
        <v>542</v>
      </c>
      <c r="D687" s="628" t="s">
        <v>543</v>
      </c>
      <c r="E687" s="627" t="s">
        <v>521</v>
      </c>
      <c r="F687" s="628" t="s">
        <v>522</v>
      </c>
      <c r="G687" s="627" t="s">
        <v>553</v>
      </c>
      <c r="H687" s="627">
        <v>803169</v>
      </c>
      <c r="I687" s="627">
        <v>0</v>
      </c>
      <c r="J687" s="627" t="s">
        <v>1353</v>
      </c>
      <c r="K687" s="627"/>
      <c r="L687" s="629">
        <v>103.03389643181799</v>
      </c>
      <c r="M687" s="629">
        <v>4</v>
      </c>
      <c r="N687" s="630">
        <v>412.13558572727197</v>
      </c>
    </row>
    <row r="688" spans="1:14" ht="14.4" customHeight="1" x14ac:dyDescent="0.3">
      <c r="A688" s="625" t="s">
        <v>518</v>
      </c>
      <c r="B688" s="626" t="s">
        <v>520</v>
      </c>
      <c r="C688" s="627" t="s">
        <v>542</v>
      </c>
      <c r="D688" s="628" t="s">
        <v>543</v>
      </c>
      <c r="E688" s="627" t="s">
        <v>521</v>
      </c>
      <c r="F688" s="628" t="s">
        <v>522</v>
      </c>
      <c r="G688" s="627" t="s">
        <v>553</v>
      </c>
      <c r="H688" s="627">
        <v>840155</v>
      </c>
      <c r="I688" s="627">
        <v>0</v>
      </c>
      <c r="J688" s="627" t="s">
        <v>1040</v>
      </c>
      <c r="K688" s="627"/>
      <c r="L688" s="629">
        <v>70.420050883817197</v>
      </c>
      <c r="M688" s="629">
        <v>2</v>
      </c>
      <c r="N688" s="630">
        <v>140.84010176763439</v>
      </c>
    </row>
    <row r="689" spans="1:14" ht="14.4" customHeight="1" x14ac:dyDescent="0.3">
      <c r="A689" s="625" t="s">
        <v>518</v>
      </c>
      <c r="B689" s="626" t="s">
        <v>520</v>
      </c>
      <c r="C689" s="627" t="s">
        <v>542</v>
      </c>
      <c r="D689" s="628" t="s">
        <v>543</v>
      </c>
      <c r="E689" s="627" t="s">
        <v>521</v>
      </c>
      <c r="F689" s="628" t="s">
        <v>522</v>
      </c>
      <c r="G689" s="627" t="s">
        <v>553</v>
      </c>
      <c r="H689" s="627">
        <v>840572</v>
      </c>
      <c r="I689" s="627">
        <v>0</v>
      </c>
      <c r="J689" s="627" t="s">
        <v>1354</v>
      </c>
      <c r="K689" s="627"/>
      <c r="L689" s="629">
        <v>57.380393607039501</v>
      </c>
      <c r="M689" s="629">
        <v>4</v>
      </c>
      <c r="N689" s="630">
        <v>229.521574428158</v>
      </c>
    </row>
    <row r="690" spans="1:14" ht="14.4" customHeight="1" x14ac:dyDescent="0.3">
      <c r="A690" s="625" t="s">
        <v>518</v>
      </c>
      <c r="B690" s="626" t="s">
        <v>520</v>
      </c>
      <c r="C690" s="627" t="s">
        <v>542</v>
      </c>
      <c r="D690" s="628" t="s">
        <v>543</v>
      </c>
      <c r="E690" s="627" t="s">
        <v>521</v>
      </c>
      <c r="F690" s="628" t="s">
        <v>522</v>
      </c>
      <c r="G690" s="627" t="s">
        <v>553</v>
      </c>
      <c r="H690" s="627">
        <v>841041</v>
      </c>
      <c r="I690" s="627">
        <v>0</v>
      </c>
      <c r="J690" s="627" t="s">
        <v>1355</v>
      </c>
      <c r="K690" s="627"/>
      <c r="L690" s="629">
        <v>21.139937046631353</v>
      </c>
      <c r="M690" s="629">
        <v>3</v>
      </c>
      <c r="N690" s="630">
        <v>63.419874093262706</v>
      </c>
    </row>
    <row r="691" spans="1:14" ht="14.4" customHeight="1" x14ac:dyDescent="0.3">
      <c r="A691" s="625" t="s">
        <v>518</v>
      </c>
      <c r="B691" s="626" t="s">
        <v>520</v>
      </c>
      <c r="C691" s="627" t="s">
        <v>542</v>
      </c>
      <c r="D691" s="628" t="s">
        <v>543</v>
      </c>
      <c r="E691" s="627" t="s">
        <v>521</v>
      </c>
      <c r="F691" s="628" t="s">
        <v>522</v>
      </c>
      <c r="G691" s="627" t="s">
        <v>553</v>
      </c>
      <c r="H691" s="627">
        <v>841059</v>
      </c>
      <c r="I691" s="627">
        <v>0</v>
      </c>
      <c r="J691" s="627" t="s">
        <v>1043</v>
      </c>
      <c r="K691" s="627"/>
      <c r="L691" s="629">
        <v>39.703972348236164</v>
      </c>
      <c r="M691" s="629">
        <v>10</v>
      </c>
      <c r="N691" s="630">
        <v>396.10986174118079</v>
      </c>
    </row>
    <row r="692" spans="1:14" ht="14.4" customHeight="1" x14ac:dyDescent="0.3">
      <c r="A692" s="625" t="s">
        <v>518</v>
      </c>
      <c r="B692" s="626" t="s">
        <v>520</v>
      </c>
      <c r="C692" s="627" t="s">
        <v>542</v>
      </c>
      <c r="D692" s="628" t="s">
        <v>543</v>
      </c>
      <c r="E692" s="627" t="s">
        <v>521</v>
      </c>
      <c r="F692" s="628" t="s">
        <v>522</v>
      </c>
      <c r="G692" s="627" t="s">
        <v>553</v>
      </c>
      <c r="H692" s="627">
        <v>841176</v>
      </c>
      <c r="I692" s="627">
        <v>0</v>
      </c>
      <c r="J692" s="627" t="s">
        <v>1356</v>
      </c>
      <c r="K692" s="627"/>
      <c r="L692" s="629">
        <v>33.975873810816182</v>
      </c>
      <c r="M692" s="629">
        <v>46</v>
      </c>
      <c r="N692" s="630">
        <v>1570.8797522831194</v>
      </c>
    </row>
    <row r="693" spans="1:14" ht="14.4" customHeight="1" x14ac:dyDescent="0.3">
      <c r="A693" s="625" t="s">
        <v>518</v>
      </c>
      <c r="B693" s="626" t="s">
        <v>520</v>
      </c>
      <c r="C693" s="627" t="s">
        <v>542</v>
      </c>
      <c r="D693" s="628" t="s">
        <v>543</v>
      </c>
      <c r="E693" s="627" t="s">
        <v>521</v>
      </c>
      <c r="F693" s="628" t="s">
        <v>522</v>
      </c>
      <c r="G693" s="627" t="s">
        <v>553</v>
      </c>
      <c r="H693" s="627">
        <v>841498</v>
      </c>
      <c r="I693" s="627">
        <v>0</v>
      </c>
      <c r="J693" s="627" t="s">
        <v>1357</v>
      </c>
      <c r="K693" s="627"/>
      <c r="L693" s="629">
        <v>45.859998629076003</v>
      </c>
      <c r="M693" s="629">
        <v>1</v>
      </c>
      <c r="N693" s="630">
        <v>45.859998629076003</v>
      </c>
    </row>
    <row r="694" spans="1:14" ht="14.4" customHeight="1" x14ac:dyDescent="0.3">
      <c r="A694" s="625" t="s">
        <v>518</v>
      </c>
      <c r="B694" s="626" t="s">
        <v>520</v>
      </c>
      <c r="C694" s="627" t="s">
        <v>542</v>
      </c>
      <c r="D694" s="628" t="s">
        <v>543</v>
      </c>
      <c r="E694" s="627" t="s">
        <v>521</v>
      </c>
      <c r="F694" s="628" t="s">
        <v>522</v>
      </c>
      <c r="G694" s="627" t="s">
        <v>553</v>
      </c>
      <c r="H694" s="627">
        <v>841535</v>
      </c>
      <c r="I694" s="627">
        <v>0</v>
      </c>
      <c r="J694" s="627" t="s">
        <v>1358</v>
      </c>
      <c r="K694" s="627"/>
      <c r="L694" s="629">
        <v>146.10943437284601</v>
      </c>
      <c r="M694" s="629">
        <v>1</v>
      </c>
      <c r="N694" s="630">
        <v>146.10943437284601</v>
      </c>
    </row>
    <row r="695" spans="1:14" ht="14.4" customHeight="1" x14ac:dyDescent="0.3">
      <c r="A695" s="625" t="s">
        <v>518</v>
      </c>
      <c r="B695" s="626" t="s">
        <v>520</v>
      </c>
      <c r="C695" s="627" t="s">
        <v>542</v>
      </c>
      <c r="D695" s="628" t="s">
        <v>543</v>
      </c>
      <c r="E695" s="627" t="s">
        <v>521</v>
      </c>
      <c r="F695" s="628" t="s">
        <v>522</v>
      </c>
      <c r="G695" s="627" t="s">
        <v>553</v>
      </c>
      <c r="H695" s="627">
        <v>841541</v>
      </c>
      <c r="I695" s="627">
        <v>0</v>
      </c>
      <c r="J695" s="627" t="s">
        <v>722</v>
      </c>
      <c r="K695" s="627"/>
      <c r="L695" s="629">
        <v>114.13244385146274</v>
      </c>
      <c r="M695" s="629">
        <v>35</v>
      </c>
      <c r="N695" s="630">
        <v>3994.5638639700455</v>
      </c>
    </row>
    <row r="696" spans="1:14" ht="14.4" customHeight="1" x14ac:dyDescent="0.3">
      <c r="A696" s="625" t="s">
        <v>518</v>
      </c>
      <c r="B696" s="626" t="s">
        <v>520</v>
      </c>
      <c r="C696" s="627" t="s">
        <v>542</v>
      </c>
      <c r="D696" s="628" t="s">
        <v>543</v>
      </c>
      <c r="E696" s="627" t="s">
        <v>521</v>
      </c>
      <c r="F696" s="628" t="s">
        <v>522</v>
      </c>
      <c r="G696" s="627" t="s">
        <v>553</v>
      </c>
      <c r="H696" s="627">
        <v>841550</v>
      </c>
      <c r="I696" s="627">
        <v>0</v>
      </c>
      <c r="J696" s="627" t="s">
        <v>723</v>
      </c>
      <c r="K696" s="627"/>
      <c r="L696" s="629">
        <v>58.729998936837802</v>
      </c>
      <c r="M696" s="629">
        <v>3</v>
      </c>
      <c r="N696" s="630">
        <v>176.18999681051341</v>
      </c>
    </row>
    <row r="697" spans="1:14" ht="14.4" customHeight="1" x14ac:dyDescent="0.3">
      <c r="A697" s="625" t="s">
        <v>518</v>
      </c>
      <c r="B697" s="626" t="s">
        <v>520</v>
      </c>
      <c r="C697" s="627" t="s">
        <v>542</v>
      </c>
      <c r="D697" s="628" t="s">
        <v>543</v>
      </c>
      <c r="E697" s="627" t="s">
        <v>521</v>
      </c>
      <c r="F697" s="628" t="s">
        <v>522</v>
      </c>
      <c r="G697" s="627" t="s">
        <v>553</v>
      </c>
      <c r="H697" s="627">
        <v>841572</v>
      </c>
      <c r="I697" s="627">
        <v>0</v>
      </c>
      <c r="J697" s="627" t="s">
        <v>1044</v>
      </c>
      <c r="K697" s="627"/>
      <c r="L697" s="629">
        <v>99.952387836396753</v>
      </c>
      <c r="M697" s="629">
        <v>45</v>
      </c>
      <c r="N697" s="630">
        <v>4499.3448694268936</v>
      </c>
    </row>
    <row r="698" spans="1:14" ht="14.4" customHeight="1" x14ac:dyDescent="0.3">
      <c r="A698" s="625" t="s">
        <v>518</v>
      </c>
      <c r="B698" s="626" t="s">
        <v>520</v>
      </c>
      <c r="C698" s="627" t="s">
        <v>542</v>
      </c>
      <c r="D698" s="628" t="s">
        <v>543</v>
      </c>
      <c r="E698" s="627" t="s">
        <v>521</v>
      </c>
      <c r="F698" s="628" t="s">
        <v>522</v>
      </c>
      <c r="G698" s="627" t="s">
        <v>553</v>
      </c>
      <c r="H698" s="627">
        <v>843217</v>
      </c>
      <c r="I698" s="627">
        <v>0</v>
      </c>
      <c r="J698" s="627" t="s">
        <v>1359</v>
      </c>
      <c r="K698" s="627" t="s">
        <v>1360</v>
      </c>
      <c r="L698" s="629">
        <v>172.49749999999997</v>
      </c>
      <c r="M698" s="629">
        <v>20</v>
      </c>
      <c r="N698" s="630">
        <v>3451.2599999999998</v>
      </c>
    </row>
    <row r="699" spans="1:14" ht="14.4" customHeight="1" x14ac:dyDescent="0.3">
      <c r="A699" s="625" t="s">
        <v>518</v>
      </c>
      <c r="B699" s="626" t="s">
        <v>520</v>
      </c>
      <c r="C699" s="627" t="s">
        <v>542</v>
      </c>
      <c r="D699" s="628" t="s">
        <v>543</v>
      </c>
      <c r="E699" s="627" t="s">
        <v>521</v>
      </c>
      <c r="F699" s="628" t="s">
        <v>522</v>
      </c>
      <c r="G699" s="627" t="s">
        <v>553</v>
      </c>
      <c r="H699" s="627">
        <v>843996</v>
      </c>
      <c r="I699" s="627">
        <v>100191</v>
      </c>
      <c r="J699" s="627" t="s">
        <v>1361</v>
      </c>
      <c r="K699" s="627" t="s">
        <v>1362</v>
      </c>
      <c r="L699" s="629">
        <v>3818</v>
      </c>
      <c r="M699" s="629">
        <v>1</v>
      </c>
      <c r="N699" s="630">
        <v>3818</v>
      </c>
    </row>
    <row r="700" spans="1:14" ht="14.4" customHeight="1" x14ac:dyDescent="0.3">
      <c r="A700" s="625" t="s">
        <v>518</v>
      </c>
      <c r="B700" s="626" t="s">
        <v>520</v>
      </c>
      <c r="C700" s="627" t="s">
        <v>542</v>
      </c>
      <c r="D700" s="628" t="s">
        <v>543</v>
      </c>
      <c r="E700" s="627" t="s">
        <v>521</v>
      </c>
      <c r="F700" s="628" t="s">
        <v>522</v>
      </c>
      <c r="G700" s="627" t="s">
        <v>553</v>
      </c>
      <c r="H700" s="627">
        <v>844242</v>
      </c>
      <c r="I700" s="627">
        <v>105937</v>
      </c>
      <c r="J700" s="627" t="s">
        <v>1363</v>
      </c>
      <c r="K700" s="627" t="s">
        <v>1364</v>
      </c>
      <c r="L700" s="629">
        <v>2865.2780761957883</v>
      </c>
      <c r="M700" s="629">
        <v>28</v>
      </c>
      <c r="N700" s="630">
        <v>79796.624325071039</v>
      </c>
    </row>
    <row r="701" spans="1:14" ht="14.4" customHeight="1" x14ac:dyDescent="0.3">
      <c r="A701" s="625" t="s">
        <v>518</v>
      </c>
      <c r="B701" s="626" t="s">
        <v>520</v>
      </c>
      <c r="C701" s="627" t="s">
        <v>542</v>
      </c>
      <c r="D701" s="628" t="s">
        <v>543</v>
      </c>
      <c r="E701" s="627" t="s">
        <v>521</v>
      </c>
      <c r="F701" s="628" t="s">
        <v>522</v>
      </c>
      <c r="G701" s="627" t="s">
        <v>553</v>
      </c>
      <c r="H701" s="627">
        <v>844764</v>
      </c>
      <c r="I701" s="627">
        <v>105943</v>
      </c>
      <c r="J701" s="627" t="s">
        <v>1365</v>
      </c>
      <c r="K701" s="627" t="s">
        <v>1364</v>
      </c>
      <c r="L701" s="629">
        <v>4529.5512922421894</v>
      </c>
      <c r="M701" s="629">
        <v>5</v>
      </c>
      <c r="N701" s="630">
        <v>22657.685168968757</v>
      </c>
    </row>
    <row r="702" spans="1:14" ht="14.4" customHeight="1" x14ac:dyDescent="0.3">
      <c r="A702" s="625" t="s">
        <v>518</v>
      </c>
      <c r="B702" s="626" t="s">
        <v>520</v>
      </c>
      <c r="C702" s="627" t="s">
        <v>542</v>
      </c>
      <c r="D702" s="628" t="s">
        <v>543</v>
      </c>
      <c r="E702" s="627" t="s">
        <v>521</v>
      </c>
      <c r="F702" s="628" t="s">
        <v>522</v>
      </c>
      <c r="G702" s="627" t="s">
        <v>553</v>
      </c>
      <c r="H702" s="627">
        <v>844960</v>
      </c>
      <c r="I702" s="627">
        <v>125114</v>
      </c>
      <c r="J702" s="627" t="s">
        <v>1031</v>
      </c>
      <c r="K702" s="627" t="s">
        <v>1366</v>
      </c>
      <c r="L702" s="629">
        <v>59.46</v>
      </c>
      <c r="M702" s="629">
        <v>1</v>
      </c>
      <c r="N702" s="630">
        <v>59.46</v>
      </c>
    </row>
    <row r="703" spans="1:14" ht="14.4" customHeight="1" x14ac:dyDescent="0.3">
      <c r="A703" s="625" t="s">
        <v>518</v>
      </c>
      <c r="B703" s="626" t="s">
        <v>520</v>
      </c>
      <c r="C703" s="627" t="s">
        <v>542</v>
      </c>
      <c r="D703" s="628" t="s">
        <v>543</v>
      </c>
      <c r="E703" s="627" t="s">
        <v>521</v>
      </c>
      <c r="F703" s="628" t="s">
        <v>522</v>
      </c>
      <c r="G703" s="627" t="s">
        <v>553</v>
      </c>
      <c r="H703" s="627">
        <v>845329</v>
      </c>
      <c r="I703" s="627">
        <v>0</v>
      </c>
      <c r="J703" s="627" t="s">
        <v>1367</v>
      </c>
      <c r="K703" s="627"/>
      <c r="L703" s="629">
        <v>99.669830374408093</v>
      </c>
      <c r="M703" s="629">
        <v>1</v>
      </c>
      <c r="N703" s="630">
        <v>99.669830374408093</v>
      </c>
    </row>
    <row r="704" spans="1:14" ht="14.4" customHeight="1" x14ac:dyDescent="0.3">
      <c r="A704" s="625" t="s">
        <v>518</v>
      </c>
      <c r="B704" s="626" t="s">
        <v>520</v>
      </c>
      <c r="C704" s="627" t="s">
        <v>542</v>
      </c>
      <c r="D704" s="628" t="s">
        <v>543</v>
      </c>
      <c r="E704" s="627" t="s">
        <v>521</v>
      </c>
      <c r="F704" s="628" t="s">
        <v>522</v>
      </c>
      <c r="G704" s="627" t="s">
        <v>553</v>
      </c>
      <c r="H704" s="627">
        <v>846113</v>
      </c>
      <c r="I704" s="627">
        <v>107712</v>
      </c>
      <c r="J704" s="627" t="s">
        <v>1368</v>
      </c>
      <c r="K704" s="627" t="s">
        <v>1369</v>
      </c>
      <c r="L704" s="629">
        <v>217.72666666666669</v>
      </c>
      <c r="M704" s="629">
        <v>3</v>
      </c>
      <c r="N704" s="630">
        <v>653.18000000000006</v>
      </c>
    </row>
    <row r="705" spans="1:14" ht="14.4" customHeight="1" x14ac:dyDescent="0.3">
      <c r="A705" s="625" t="s">
        <v>518</v>
      </c>
      <c r="B705" s="626" t="s">
        <v>520</v>
      </c>
      <c r="C705" s="627" t="s">
        <v>542</v>
      </c>
      <c r="D705" s="628" t="s">
        <v>543</v>
      </c>
      <c r="E705" s="627" t="s">
        <v>521</v>
      </c>
      <c r="F705" s="628" t="s">
        <v>522</v>
      </c>
      <c r="G705" s="627" t="s">
        <v>553</v>
      </c>
      <c r="H705" s="627">
        <v>846413</v>
      </c>
      <c r="I705" s="627">
        <v>57585</v>
      </c>
      <c r="J705" s="627" t="s">
        <v>732</v>
      </c>
      <c r="K705" s="627" t="s">
        <v>733</v>
      </c>
      <c r="L705" s="629">
        <v>121.93</v>
      </c>
      <c r="M705" s="629">
        <v>1</v>
      </c>
      <c r="N705" s="630">
        <v>121.93</v>
      </c>
    </row>
    <row r="706" spans="1:14" ht="14.4" customHeight="1" x14ac:dyDescent="0.3">
      <c r="A706" s="625" t="s">
        <v>518</v>
      </c>
      <c r="B706" s="626" t="s">
        <v>520</v>
      </c>
      <c r="C706" s="627" t="s">
        <v>542</v>
      </c>
      <c r="D706" s="628" t="s">
        <v>543</v>
      </c>
      <c r="E706" s="627" t="s">
        <v>521</v>
      </c>
      <c r="F706" s="628" t="s">
        <v>522</v>
      </c>
      <c r="G706" s="627" t="s">
        <v>553</v>
      </c>
      <c r="H706" s="627">
        <v>846758</v>
      </c>
      <c r="I706" s="627">
        <v>103387</v>
      </c>
      <c r="J706" s="627" t="s">
        <v>1370</v>
      </c>
      <c r="K706" s="627" t="s">
        <v>1371</v>
      </c>
      <c r="L706" s="629">
        <v>42.377596445876655</v>
      </c>
      <c r="M706" s="629">
        <v>19</v>
      </c>
      <c r="N706" s="630">
        <v>805.71210073924658</v>
      </c>
    </row>
    <row r="707" spans="1:14" ht="14.4" customHeight="1" x14ac:dyDescent="0.3">
      <c r="A707" s="625" t="s">
        <v>518</v>
      </c>
      <c r="B707" s="626" t="s">
        <v>520</v>
      </c>
      <c r="C707" s="627" t="s">
        <v>542</v>
      </c>
      <c r="D707" s="628" t="s">
        <v>543</v>
      </c>
      <c r="E707" s="627" t="s">
        <v>521</v>
      </c>
      <c r="F707" s="628" t="s">
        <v>522</v>
      </c>
      <c r="G707" s="627" t="s">
        <v>553</v>
      </c>
      <c r="H707" s="627">
        <v>847060</v>
      </c>
      <c r="I707" s="627">
        <v>0</v>
      </c>
      <c r="J707" s="627" t="s">
        <v>1372</v>
      </c>
      <c r="K707" s="627"/>
      <c r="L707" s="629">
        <v>8.08</v>
      </c>
      <c r="M707" s="629">
        <v>0.5</v>
      </c>
      <c r="N707" s="630">
        <v>4.04</v>
      </c>
    </row>
    <row r="708" spans="1:14" ht="14.4" customHeight="1" x14ac:dyDescent="0.3">
      <c r="A708" s="625" t="s">
        <v>518</v>
      </c>
      <c r="B708" s="626" t="s">
        <v>520</v>
      </c>
      <c r="C708" s="627" t="s">
        <v>542</v>
      </c>
      <c r="D708" s="628" t="s">
        <v>543</v>
      </c>
      <c r="E708" s="627" t="s">
        <v>521</v>
      </c>
      <c r="F708" s="628" t="s">
        <v>522</v>
      </c>
      <c r="G708" s="627" t="s">
        <v>553</v>
      </c>
      <c r="H708" s="627">
        <v>847559</v>
      </c>
      <c r="I708" s="627">
        <v>0</v>
      </c>
      <c r="J708" s="627" t="s">
        <v>1373</v>
      </c>
      <c r="K708" s="627"/>
      <c r="L708" s="629">
        <v>123.15</v>
      </c>
      <c r="M708" s="629">
        <v>5</v>
      </c>
      <c r="N708" s="630">
        <v>615.75</v>
      </c>
    </row>
    <row r="709" spans="1:14" ht="14.4" customHeight="1" x14ac:dyDescent="0.3">
      <c r="A709" s="625" t="s">
        <v>518</v>
      </c>
      <c r="B709" s="626" t="s">
        <v>520</v>
      </c>
      <c r="C709" s="627" t="s">
        <v>542</v>
      </c>
      <c r="D709" s="628" t="s">
        <v>543</v>
      </c>
      <c r="E709" s="627" t="s">
        <v>521</v>
      </c>
      <c r="F709" s="628" t="s">
        <v>522</v>
      </c>
      <c r="G709" s="627" t="s">
        <v>553</v>
      </c>
      <c r="H709" s="627">
        <v>847635</v>
      </c>
      <c r="I709" s="627">
        <v>0</v>
      </c>
      <c r="J709" s="627" t="s">
        <v>1374</v>
      </c>
      <c r="K709" s="627"/>
      <c r="L709" s="629">
        <v>199.35</v>
      </c>
      <c r="M709" s="629">
        <v>3</v>
      </c>
      <c r="N709" s="630">
        <v>598.04999999999995</v>
      </c>
    </row>
    <row r="710" spans="1:14" ht="14.4" customHeight="1" x14ac:dyDescent="0.3">
      <c r="A710" s="625" t="s">
        <v>518</v>
      </c>
      <c r="B710" s="626" t="s">
        <v>520</v>
      </c>
      <c r="C710" s="627" t="s">
        <v>542</v>
      </c>
      <c r="D710" s="628" t="s">
        <v>543</v>
      </c>
      <c r="E710" s="627" t="s">
        <v>521</v>
      </c>
      <c r="F710" s="628" t="s">
        <v>522</v>
      </c>
      <c r="G710" s="627" t="s">
        <v>553</v>
      </c>
      <c r="H710" s="627">
        <v>847713</v>
      </c>
      <c r="I710" s="627">
        <v>125526</v>
      </c>
      <c r="J710" s="627" t="s">
        <v>736</v>
      </c>
      <c r="K710" s="627" t="s">
        <v>737</v>
      </c>
      <c r="L710" s="629">
        <v>70.852256944444349</v>
      </c>
      <c r="M710" s="629">
        <v>3</v>
      </c>
      <c r="N710" s="630">
        <v>212.7645138888887</v>
      </c>
    </row>
    <row r="711" spans="1:14" ht="14.4" customHeight="1" x14ac:dyDescent="0.3">
      <c r="A711" s="625" t="s">
        <v>518</v>
      </c>
      <c r="B711" s="626" t="s">
        <v>520</v>
      </c>
      <c r="C711" s="627" t="s">
        <v>542</v>
      </c>
      <c r="D711" s="628" t="s">
        <v>543</v>
      </c>
      <c r="E711" s="627" t="s">
        <v>521</v>
      </c>
      <c r="F711" s="628" t="s">
        <v>522</v>
      </c>
      <c r="G711" s="627" t="s">
        <v>553</v>
      </c>
      <c r="H711" s="627">
        <v>848172</v>
      </c>
      <c r="I711" s="627">
        <v>0</v>
      </c>
      <c r="J711" s="627" t="s">
        <v>1375</v>
      </c>
      <c r="K711" s="627"/>
      <c r="L711" s="629">
        <v>99.67</v>
      </c>
      <c r="M711" s="629">
        <v>2</v>
      </c>
      <c r="N711" s="630">
        <v>199.34</v>
      </c>
    </row>
    <row r="712" spans="1:14" ht="14.4" customHeight="1" x14ac:dyDescent="0.3">
      <c r="A712" s="625" t="s">
        <v>518</v>
      </c>
      <c r="B712" s="626" t="s">
        <v>520</v>
      </c>
      <c r="C712" s="627" t="s">
        <v>542</v>
      </c>
      <c r="D712" s="628" t="s">
        <v>543</v>
      </c>
      <c r="E712" s="627" t="s">
        <v>521</v>
      </c>
      <c r="F712" s="628" t="s">
        <v>522</v>
      </c>
      <c r="G712" s="627" t="s">
        <v>553</v>
      </c>
      <c r="H712" s="627">
        <v>848632</v>
      </c>
      <c r="I712" s="627">
        <v>125315</v>
      </c>
      <c r="J712" s="627" t="s">
        <v>958</v>
      </c>
      <c r="K712" s="627" t="s">
        <v>1058</v>
      </c>
      <c r="L712" s="629">
        <v>61.38</v>
      </c>
      <c r="M712" s="629">
        <v>22</v>
      </c>
      <c r="N712" s="630">
        <v>1350.3600000000001</v>
      </c>
    </row>
    <row r="713" spans="1:14" ht="14.4" customHeight="1" x14ac:dyDescent="0.3">
      <c r="A713" s="625" t="s">
        <v>518</v>
      </c>
      <c r="B713" s="626" t="s">
        <v>520</v>
      </c>
      <c r="C713" s="627" t="s">
        <v>542</v>
      </c>
      <c r="D713" s="628" t="s">
        <v>543</v>
      </c>
      <c r="E713" s="627" t="s">
        <v>521</v>
      </c>
      <c r="F713" s="628" t="s">
        <v>522</v>
      </c>
      <c r="G713" s="627" t="s">
        <v>553</v>
      </c>
      <c r="H713" s="627">
        <v>848725</v>
      </c>
      <c r="I713" s="627">
        <v>107677</v>
      </c>
      <c r="J713" s="627" t="s">
        <v>1376</v>
      </c>
      <c r="K713" s="627" t="s">
        <v>1377</v>
      </c>
      <c r="L713" s="629">
        <v>398.70441490908053</v>
      </c>
      <c r="M713" s="629">
        <v>20</v>
      </c>
      <c r="N713" s="630">
        <v>7979.1477291907649</v>
      </c>
    </row>
    <row r="714" spans="1:14" ht="14.4" customHeight="1" x14ac:dyDescent="0.3">
      <c r="A714" s="625" t="s">
        <v>518</v>
      </c>
      <c r="B714" s="626" t="s">
        <v>520</v>
      </c>
      <c r="C714" s="627" t="s">
        <v>542</v>
      </c>
      <c r="D714" s="628" t="s">
        <v>543</v>
      </c>
      <c r="E714" s="627" t="s">
        <v>521</v>
      </c>
      <c r="F714" s="628" t="s">
        <v>522</v>
      </c>
      <c r="G714" s="627" t="s">
        <v>553</v>
      </c>
      <c r="H714" s="627">
        <v>848793</v>
      </c>
      <c r="I714" s="627">
        <v>0</v>
      </c>
      <c r="J714" s="627" t="s">
        <v>1378</v>
      </c>
      <c r="K714" s="627"/>
      <c r="L714" s="629">
        <v>53.761682110378182</v>
      </c>
      <c r="M714" s="629">
        <v>67</v>
      </c>
      <c r="N714" s="630">
        <v>3617.9797523515995</v>
      </c>
    </row>
    <row r="715" spans="1:14" ht="14.4" customHeight="1" x14ac:dyDescent="0.3">
      <c r="A715" s="625" t="s">
        <v>518</v>
      </c>
      <c r="B715" s="626" t="s">
        <v>520</v>
      </c>
      <c r="C715" s="627" t="s">
        <v>542</v>
      </c>
      <c r="D715" s="628" t="s">
        <v>543</v>
      </c>
      <c r="E715" s="627" t="s">
        <v>521</v>
      </c>
      <c r="F715" s="628" t="s">
        <v>522</v>
      </c>
      <c r="G715" s="627" t="s">
        <v>553</v>
      </c>
      <c r="H715" s="627">
        <v>848802</v>
      </c>
      <c r="I715" s="627">
        <v>163138</v>
      </c>
      <c r="J715" s="627" t="s">
        <v>1059</v>
      </c>
      <c r="K715" s="627" t="s">
        <v>1060</v>
      </c>
      <c r="L715" s="629">
        <v>178.04</v>
      </c>
      <c r="M715" s="629">
        <v>1</v>
      </c>
      <c r="N715" s="630">
        <v>178.04</v>
      </c>
    </row>
    <row r="716" spans="1:14" ht="14.4" customHeight="1" x14ac:dyDescent="0.3">
      <c r="A716" s="625" t="s">
        <v>518</v>
      </c>
      <c r="B716" s="626" t="s">
        <v>520</v>
      </c>
      <c r="C716" s="627" t="s">
        <v>542</v>
      </c>
      <c r="D716" s="628" t="s">
        <v>543</v>
      </c>
      <c r="E716" s="627" t="s">
        <v>521</v>
      </c>
      <c r="F716" s="628" t="s">
        <v>522</v>
      </c>
      <c r="G716" s="627" t="s">
        <v>553</v>
      </c>
      <c r="H716" s="627">
        <v>848866</v>
      </c>
      <c r="I716" s="627">
        <v>119654</v>
      </c>
      <c r="J716" s="627" t="s">
        <v>700</v>
      </c>
      <c r="K716" s="627" t="s">
        <v>1379</v>
      </c>
      <c r="L716" s="629">
        <v>179.97735525187926</v>
      </c>
      <c r="M716" s="629">
        <v>4</v>
      </c>
      <c r="N716" s="630">
        <v>719.90942100751704</v>
      </c>
    </row>
    <row r="717" spans="1:14" ht="14.4" customHeight="1" x14ac:dyDescent="0.3">
      <c r="A717" s="625" t="s">
        <v>518</v>
      </c>
      <c r="B717" s="626" t="s">
        <v>520</v>
      </c>
      <c r="C717" s="627" t="s">
        <v>542</v>
      </c>
      <c r="D717" s="628" t="s">
        <v>543</v>
      </c>
      <c r="E717" s="627" t="s">
        <v>521</v>
      </c>
      <c r="F717" s="628" t="s">
        <v>522</v>
      </c>
      <c r="G717" s="627" t="s">
        <v>553</v>
      </c>
      <c r="H717" s="627">
        <v>848950</v>
      </c>
      <c r="I717" s="627">
        <v>155148</v>
      </c>
      <c r="J717" s="627" t="s">
        <v>738</v>
      </c>
      <c r="K717" s="627" t="s">
        <v>739</v>
      </c>
      <c r="L717" s="629">
        <v>19.079999999999998</v>
      </c>
      <c r="M717" s="629">
        <v>2</v>
      </c>
      <c r="N717" s="630">
        <v>38.159999999999997</v>
      </c>
    </row>
    <row r="718" spans="1:14" ht="14.4" customHeight="1" x14ac:dyDescent="0.3">
      <c r="A718" s="625" t="s">
        <v>518</v>
      </c>
      <c r="B718" s="626" t="s">
        <v>520</v>
      </c>
      <c r="C718" s="627" t="s">
        <v>542</v>
      </c>
      <c r="D718" s="628" t="s">
        <v>543</v>
      </c>
      <c r="E718" s="627" t="s">
        <v>521</v>
      </c>
      <c r="F718" s="628" t="s">
        <v>522</v>
      </c>
      <c r="G718" s="627" t="s">
        <v>553</v>
      </c>
      <c r="H718" s="627">
        <v>849087</v>
      </c>
      <c r="I718" s="627">
        <v>138840</v>
      </c>
      <c r="J718" s="627" t="s">
        <v>1380</v>
      </c>
      <c r="K718" s="627" t="s">
        <v>1381</v>
      </c>
      <c r="L718" s="629">
        <v>75.98</v>
      </c>
      <c r="M718" s="629">
        <v>1</v>
      </c>
      <c r="N718" s="630">
        <v>75.98</v>
      </c>
    </row>
    <row r="719" spans="1:14" ht="14.4" customHeight="1" x14ac:dyDescent="0.3">
      <c r="A719" s="625" t="s">
        <v>518</v>
      </c>
      <c r="B719" s="626" t="s">
        <v>520</v>
      </c>
      <c r="C719" s="627" t="s">
        <v>542</v>
      </c>
      <c r="D719" s="628" t="s">
        <v>543</v>
      </c>
      <c r="E719" s="627" t="s">
        <v>521</v>
      </c>
      <c r="F719" s="628" t="s">
        <v>522</v>
      </c>
      <c r="G719" s="627" t="s">
        <v>553</v>
      </c>
      <c r="H719" s="627">
        <v>849276</v>
      </c>
      <c r="I719" s="627">
        <v>155875</v>
      </c>
      <c r="J719" s="627" t="s">
        <v>740</v>
      </c>
      <c r="K719" s="627" t="s">
        <v>741</v>
      </c>
      <c r="L719" s="629">
        <v>50.067</v>
      </c>
      <c r="M719" s="629">
        <v>48</v>
      </c>
      <c r="N719" s="630">
        <v>2410.0700000000002</v>
      </c>
    </row>
    <row r="720" spans="1:14" ht="14.4" customHeight="1" x14ac:dyDescent="0.3">
      <c r="A720" s="625" t="s">
        <v>518</v>
      </c>
      <c r="B720" s="626" t="s">
        <v>520</v>
      </c>
      <c r="C720" s="627" t="s">
        <v>542</v>
      </c>
      <c r="D720" s="628" t="s">
        <v>543</v>
      </c>
      <c r="E720" s="627" t="s">
        <v>521</v>
      </c>
      <c r="F720" s="628" t="s">
        <v>522</v>
      </c>
      <c r="G720" s="627" t="s">
        <v>553</v>
      </c>
      <c r="H720" s="627">
        <v>849941</v>
      </c>
      <c r="I720" s="627">
        <v>162142</v>
      </c>
      <c r="J720" s="627" t="s">
        <v>738</v>
      </c>
      <c r="K720" s="627" t="s">
        <v>1063</v>
      </c>
      <c r="L720" s="629">
        <v>27.998823842581078</v>
      </c>
      <c r="M720" s="629">
        <v>15</v>
      </c>
      <c r="N720" s="630">
        <v>417.86836541333696</v>
      </c>
    </row>
    <row r="721" spans="1:14" ht="14.4" customHeight="1" x14ac:dyDescent="0.3">
      <c r="A721" s="625" t="s">
        <v>518</v>
      </c>
      <c r="B721" s="626" t="s">
        <v>520</v>
      </c>
      <c r="C721" s="627" t="s">
        <v>542</v>
      </c>
      <c r="D721" s="628" t="s">
        <v>543</v>
      </c>
      <c r="E721" s="627" t="s">
        <v>521</v>
      </c>
      <c r="F721" s="628" t="s">
        <v>522</v>
      </c>
      <c r="G721" s="627" t="s">
        <v>553</v>
      </c>
      <c r="H721" s="627">
        <v>850072</v>
      </c>
      <c r="I721" s="627">
        <v>162502</v>
      </c>
      <c r="J721" s="627" t="s">
        <v>662</v>
      </c>
      <c r="K721" s="627" t="s">
        <v>1066</v>
      </c>
      <c r="L721" s="629">
        <v>59.11</v>
      </c>
      <c r="M721" s="629">
        <v>2</v>
      </c>
      <c r="N721" s="630">
        <v>118.22</v>
      </c>
    </row>
    <row r="722" spans="1:14" ht="14.4" customHeight="1" x14ac:dyDescent="0.3">
      <c r="A722" s="625" t="s">
        <v>518</v>
      </c>
      <c r="B722" s="626" t="s">
        <v>520</v>
      </c>
      <c r="C722" s="627" t="s">
        <v>542</v>
      </c>
      <c r="D722" s="628" t="s">
        <v>543</v>
      </c>
      <c r="E722" s="627" t="s">
        <v>521</v>
      </c>
      <c r="F722" s="628" t="s">
        <v>522</v>
      </c>
      <c r="G722" s="627" t="s">
        <v>553</v>
      </c>
      <c r="H722" s="627">
        <v>850095</v>
      </c>
      <c r="I722" s="627">
        <v>120406</v>
      </c>
      <c r="J722" s="627" t="s">
        <v>1382</v>
      </c>
      <c r="K722" s="627" t="s">
        <v>1383</v>
      </c>
      <c r="L722" s="629">
        <v>61.711565868797628</v>
      </c>
      <c r="M722" s="629">
        <v>30</v>
      </c>
      <c r="N722" s="630">
        <v>1851.1264779811631</v>
      </c>
    </row>
    <row r="723" spans="1:14" ht="14.4" customHeight="1" x14ac:dyDescent="0.3">
      <c r="A723" s="625" t="s">
        <v>518</v>
      </c>
      <c r="B723" s="626" t="s">
        <v>520</v>
      </c>
      <c r="C723" s="627" t="s">
        <v>542</v>
      </c>
      <c r="D723" s="628" t="s">
        <v>543</v>
      </c>
      <c r="E723" s="627" t="s">
        <v>521</v>
      </c>
      <c r="F723" s="628" t="s">
        <v>522</v>
      </c>
      <c r="G723" s="627" t="s">
        <v>553</v>
      </c>
      <c r="H723" s="627">
        <v>850602</v>
      </c>
      <c r="I723" s="627">
        <v>0</v>
      </c>
      <c r="J723" s="627" t="s">
        <v>1384</v>
      </c>
      <c r="K723" s="627"/>
      <c r="L723" s="629">
        <v>42.417500000000004</v>
      </c>
      <c r="M723" s="629">
        <v>6</v>
      </c>
      <c r="N723" s="630">
        <v>255.48000000000002</v>
      </c>
    </row>
    <row r="724" spans="1:14" ht="14.4" customHeight="1" x14ac:dyDescent="0.3">
      <c r="A724" s="625" t="s">
        <v>518</v>
      </c>
      <c r="B724" s="626" t="s">
        <v>520</v>
      </c>
      <c r="C724" s="627" t="s">
        <v>542</v>
      </c>
      <c r="D724" s="628" t="s">
        <v>543</v>
      </c>
      <c r="E724" s="627" t="s">
        <v>521</v>
      </c>
      <c r="F724" s="628" t="s">
        <v>522</v>
      </c>
      <c r="G724" s="627" t="s">
        <v>553</v>
      </c>
      <c r="H724" s="627">
        <v>850675</v>
      </c>
      <c r="I724" s="627">
        <v>0</v>
      </c>
      <c r="J724" s="627" t="s">
        <v>1385</v>
      </c>
      <c r="K724" s="627"/>
      <c r="L724" s="629">
        <v>166.20993350694897</v>
      </c>
      <c r="M724" s="629">
        <v>26</v>
      </c>
      <c r="N724" s="630">
        <v>4311.2790206430973</v>
      </c>
    </row>
    <row r="725" spans="1:14" ht="14.4" customHeight="1" x14ac:dyDescent="0.3">
      <c r="A725" s="625" t="s">
        <v>518</v>
      </c>
      <c r="B725" s="626" t="s">
        <v>520</v>
      </c>
      <c r="C725" s="627" t="s">
        <v>542</v>
      </c>
      <c r="D725" s="628" t="s">
        <v>543</v>
      </c>
      <c r="E725" s="627" t="s">
        <v>521</v>
      </c>
      <c r="F725" s="628" t="s">
        <v>522</v>
      </c>
      <c r="G725" s="627" t="s">
        <v>553</v>
      </c>
      <c r="H725" s="627">
        <v>850680</v>
      </c>
      <c r="I725" s="627">
        <v>120407</v>
      </c>
      <c r="J725" s="627" t="s">
        <v>1386</v>
      </c>
      <c r="K725" s="627" t="s">
        <v>1127</v>
      </c>
      <c r="L725" s="629">
        <v>71.226825167864746</v>
      </c>
      <c r="M725" s="629">
        <v>145</v>
      </c>
      <c r="N725" s="630">
        <v>10328.177560003591</v>
      </c>
    </row>
    <row r="726" spans="1:14" ht="14.4" customHeight="1" x14ac:dyDescent="0.3">
      <c r="A726" s="625" t="s">
        <v>518</v>
      </c>
      <c r="B726" s="626" t="s">
        <v>520</v>
      </c>
      <c r="C726" s="627" t="s">
        <v>542</v>
      </c>
      <c r="D726" s="628" t="s">
        <v>543</v>
      </c>
      <c r="E726" s="627" t="s">
        <v>521</v>
      </c>
      <c r="F726" s="628" t="s">
        <v>522</v>
      </c>
      <c r="G726" s="627" t="s">
        <v>553</v>
      </c>
      <c r="H726" s="627">
        <v>900012</v>
      </c>
      <c r="I726" s="627">
        <v>0</v>
      </c>
      <c r="J726" s="627" t="s">
        <v>1387</v>
      </c>
      <c r="K726" s="627"/>
      <c r="L726" s="629">
        <v>88.706642171348904</v>
      </c>
      <c r="M726" s="629">
        <v>1</v>
      </c>
      <c r="N726" s="630">
        <v>88.706642171348904</v>
      </c>
    </row>
    <row r="727" spans="1:14" ht="14.4" customHeight="1" x14ac:dyDescent="0.3">
      <c r="A727" s="625" t="s">
        <v>518</v>
      </c>
      <c r="B727" s="626" t="s">
        <v>520</v>
      </c>
      <c r="C727" s="627" t="s">
        <v>542</v>
      </c>
      <c r="D727" s="628" t="s">
        <v>543</v>
      </c>
      <c r="E727" s="627" t="s">
        <v>521</v>
      </c>
      <c r="F727" s="628" t="s">
        <v>522</v>
      </c>
      <c r="G727" s="627" t="s">
        <v>553</v>
      </c>
      <c r="H727" s="627">
        <v>900071</v>
      </c>
      <c r="I727" s="627">
        <v>0</v>
      </c>
      <c r="J727" s="627" t="s">
        <v>1388</v>
      </c>
      <c r="K727" s="627"/>
      <c r="L727" s="629">
        <v>139.36719332291901</v>
      </c>
      <c r="M727" s="629">
        <v>6</v>
      </c>
      <c r="N727" s="630">
        <v>836.20315993751399</v>
      </c>
    </row>
    <row r="728" spans="1:14" ht="14.4" customHeight="1" x14ac:dyDescent="0.3">
      <c r="A728" s="625" t="s">
        <v>518</v>
      </c>
      <c r="B728" s="626" t="s">
        <v>520</v>
      </c>
      <c r="C728" s="627" t="s">
        <v>542</v>
      </c>
      <c r="D728" s="628" t="s">
        <v>543</v>
      </c>
      <c r="E728" s="627" t="s">
        <v>521</v>
      </c>
      <c r="F728" s="628" t="s">
        <v>522</v>
      </c>
      <c r="G728" s="627" t="s">
        <v>553</v>
      </c>
      <c r="H728" s="627">
        <v>900493</v>
      </c>
      <c r="I728" s="627">
        <v>0</v>
      </c>
      <c r="J728" s="627" t="s">
        <v>744</v>
      </c>
      <c r="K728" s="627"/>
      <c r="L728" s="629">
        <v>359.451839226804</v>
      </c>
      <c r="M728" s="629">
        <v>3</v>
      </c>
      <c r="N728" s="630">
        <v>1078.355517680412</v>
      </c>
    </row>
    <row r="729" spans="1:14" ht="14.4" customHeight="1" x14ac:dyDescent="0.3">
      <c r="A729" s="625" t="s">
        <v>518</v>
      </c>
      <c r="B729" s="626" t="s">
        <v>520</v>
      </c>
      <c r="C729" s="627" t="s">
        <v>542</v>
      </c>
      <c r="D729" s="628" t="s">
        <v>543</v>
      </c>
      <c r="E729" s="627" t="s">
        <v>521</v>
      </c>
      <c r="F729" s="628" t="s">
        <v>522</v>
      </c>
      <c r="G729" s="627" t="s">
        <v>553</v>
      </c>
      <c r="H729" s="627">
        <v>901235</v>
      </c>
      <c r="I729" s="627">
        <v>0</v>
      </c>
      <c r="J729" s="627" t="s">
        <v>1389</v>
      </c>
      <c r="K729" s="627" t="s">
        <v>1390</v>
      </c>
      <c r="L729" s="629">
        <v>102.237985346332</v>
      </c>
      <c r="M729" s="629">
        <v>1</v>
      </c>
      <c r="N729" s="630">
        <v>102.237985346332</v>
      </c>
    </row>
    <row r="730" spans="1:14" ht="14.4" customHeight="1" x14ac:dyDescent="0.3">
      <c r="A730" s="625" t="s">
        <v>518</v>
      </c>
      <c r="B730" s="626" t="s">
        <v>520</v>
      </c>
      <c r="C730" s="627" t="s">
        <v>542</v>
      </c>
      <c r="D730" s="628" t="s">
        <v>543</v>
      </c>
      <c r="E730" s="627" t="s">
        <v>521</v>
      </c>
      <c r="F730" s="628" t="s">
        <v>522</v>
      </c>
      <c r="G730" s="627" t="s">
        <v>553</v>
      </c>
      <c r="H730" s="627">
        <v>902094</v>
      </c>
      <c r="I730" s="627">
        <v>0</v>
      </c>
      <c r="J730" s="627" t="s">
        <v>1391</v>
      </c>
      <c r="K730" s="627" t="s">
        <v>1392</v>
      </c>
      <c r="L730" s="629">
        <v>14.333413911227339</v>
      </c>
      <c r="M730" s="629">
        <v>1900</v>
      </c>
      <c r="N730" s="630">
        <v>26662.332635833878</v>
      </c>
    </row>
    <row r="731" spans="1:14" ht="14.4" customHeight="1" x14ac:dyDescent="0.3">
      <c r="A731" s="625" t="s">
        <v>518</v>
      </c>
      <c r="B731" s="626" t="s">
        <v>520</v>
      </c>
      <c r="C731" s="627" t="s">
        <v>542</v>
      </c>
      <c r="D731" s="628" t="s">
        <v>543</v>
      </c>
      <c r="E731" s="627" t="s">
        <v>521</v>
      </c>
      <c r="F731" s="628" t="s">
        <v>522</v>
      </c>
      <c r="G731" s="627" t="s">
        <v>553</v>
      </c>
      <c r="H731" s="627">
        <v>902103</v>
      </c>
      <c r="I731" s="627">
        <v>188209</v>
      </c>
      <c r="J731" s="627" t="s">
        <v>1393</v>
      </c>
      <c r="K731" s="627" t="s">
        <v>1394</v>
      </c>
      <c r="L731" s="629">
        <v>277.48714285714289</v>
      </c>
      <c r="M731" s="629">
        <v>9</v>
      </c>
      <c r="N731" s="630">
        <v>2497.3500000000004</v>
      </c>
    </row>
    <row r="732" spans="1:14" ht="14.4" customHeight="1" x14ac:dyDescent="0.3">
      <c r="A732" s="625" t="s">
        <v>518</v>
      </c>
      <c r="B732" s="626" t="s">
        <v>520</v>
      </c>
      <c r="C732" s="627" t="s">
        <v>542</v>
      </c>
      <c r="D732" s="628" t="s">
        <v>543</v>
      </c>
      <c r="E732" s="627" t="s">
        <v>521</v>
      </c>
      <c r="F732" s="628" t="s">
        <v>522</v>
      </c>
      <c r="G732" s="627" t="s">
        <v>553</v>
      </c>
      <c r="H732" s="627">
        <v>905097</v>
      </c>
      <c r="I732" s="627">
        <v>23987</v>
      </c>
      <c r="J732" s="627" t="s">
        <v>745</v>
      </c>
      <c r="K732" s="627" t="s">
        <v>746</v>
      </c>
      <c r="L732" s="629">
        <v>218.17801342610468</v>
      </c>
      <c r="M732" s="629">
        <v>9</v>
      </c>
      <c r="N732" s="630">
        <v>1963.602161113256</v>
      </c>
    </row>
    <row r="733" spans="1:14" ht="14.4" customHeight="1" x14ac:dyDescent="0.3">
      <c r="A733" s="625" t="s">
        <v>518</v>
      </c>
      <c r="B733" s="626" t="s">
        <v>520</v>
      </c>
      <c r="C733" s="627" t="s">
        <v>542</v>
      </c>
      <c r="D733" s="628" t="s">
        <v>543</v>
      </c>
      <c r="E733" s="627" t="s">
        <v>521</v>
      </c>
      <c r="F733" s="628" t="s">
        <v>522</v>
      </c>
      <c r="G733" s="627" t="s">
        <v>553</v>
      </c>
      <c r="H733" s="627">
        <v>920056</v>
      </c>
      <c r="I733" s="627">
        <v>0</v>
      </c>
      <c r="J733" s="627" t="s">
        <v>1395</v>
      </c>
      <c r="K733" s="627"/>
      <c r="L733" s="629">
        <v>562.48007720814746</v>
      </c>
      <c r="M733" s="629">
        <v>13</v>
      </c>
      <c r="N733" s="630">
        <v>7309.7692249583333</v>
      </c>
    </row>
    <row r="734" spans="1:14" ht="14.4" customHeight="1" x14ac:dyDescent="0.3">
      <c r="A734" s="625" t="s">
        <v>518</v>
      </c>
      <c r="B734" s="626" t="s">
        <v>520</v>
      </c>
      <c r="C734" s="627" t="s">
        <v>542</v>
      </c>
      <c r="D734" s="628" t="s">
        <v>543</v>
      </c>
      <c r="E734" s="627" t="s">
        <v>521</v>
      </c>
      <c r="F734" s="628" t="s">
        <v>522</v>
      </c>
      <c r="G734" s="627" t="s">
        <v>553</v>
      </c>
      <c r="H734" s="627">
        <v>920154</v>
      </c>
      <c r="I734" s="627">
        <v>0</v>
      </c>
      <c r="J734" s="627" t="s">
        <v>1396</v>
      </c>
      <c r="K734" s="627"/>
      <c r="L734" s="629">
        <v>291.89333333333201</v>
      </c>
      <c r="M734" s="629">
        <v>3</v>
      </c>
      <c r="N734" s="630">
        <v>875.67999999999597</v>
      </c>
    </row>
    <row r="735" spans="1:14" ht="14.4" customHeight="1" x14ac:dyDescent="0.3">
      <c r="A735" s="625" t="s">
        <v>518</v>
      </c>
      <c r="B735" s="626" t="s">
        <v>520</v>
      </c>
      <c r="C735" s="627" t="s">
        <v>542</v>
      </c>
      <c r="D735" s="628" t="s">
        <v>543</v>
      </c>
      <c r="E735" s="627" t="s">
        <v>521</v>
      </c>
      <c r="F735" s="628" t="s">
        <v>522</v>
      </c>
      <c r="G735" s="627" t="s">
        <v>553</v>
      </c>
      <c r="H735" s="627">
        <v>921251</v>
      </c>
      <c r="I735" s="627">
        <v>0</v>
      </c>
      <c r="J735" s="627" t="s">
        <v>1397</v>
      </c>
      <c r="K735" s="627"/>
      <c r="L735" s="629">
        <v>71.952428310570497</v>
      </c>
      <c r="M735" s="629">
        <v>2</v>
      </c>
      <c r="N735" s="630">
        <v>143.90485662114099</v>
      </c>
    </row>
    <row r="736" spans="1:14" ht="14.4" customHeight="1" x14ac:dyDescent="0.3">
      <c r="A736" s="625" t="s">
        <v>518</v>
      </c>
      <c r="B736" s="626" t="s">
        <v>520</v>
      </c>
      <c r="C736" s="627" t="s">
        <v>542</v>
      </c>
      <c r="D736" s="628" t="s">
        <v>543</v>
      </c>
      <c r="E736" s="627" t="s">
        <v>521</v>
      </c>
      <c r="F736" s="628" t="s">
        <v>522</v>
      </c>
      <c r="G736" s="627" t="s">
        <v>553</v>
      </c>
      <c r="H736" s="627">
        <v>921256</v>
      </c>
      <c r="I736" s="627">
        <v>0</v>
      </c>
      <c r="J736" s="627" t="s">
        <v>1398</v>
      </c>
      <c r="K736" s="627"/>
      <c r="L736" s="629">
        <v>102.624990517331</v>
      </c>
      <c r="M736" s="629">
        <v>1</v>
      </c>
      <c r="N736" s="630">
        <v>102.624990517331</v>
      </c>
    </row>
    <row r="737" spans="1:14" ht="14.4" customHeight="1" x14ac:dyDescent="0.3">
      <c r="A737" s="625" t="s">
        <v>518</v>
      </c>
      <c r="B737" s="626" t="s">
        <v>520</v>
      </c>
      <c r="C737" s="627" t="s">
        <v>542</v>
      </c>
      <c r="D737" s="628" t="s">
        <v>543</v>
      </c>
      <c r="E737" s="627" t="s">
        <v>521</v>
      </c>
      <c r="F737" s="628" t="s">
        <v>522</v>
      </c>
      <c r="G737" s="627" t="s">
        <v>553</v>
      </c>
      <c r="H737" s="627">
        <v>921267</v>
      </c>
      <c r="I737" s="627">
        <v>0</v>
      </c>
      <c r="J737" s="627" t="s">
        <v>1399</v>
      </c>
      <c r="K737" s="627"/>
      <c r="L737" s="629">
        <v>107.20736808486534</v>
      </c>
      <c r="M737" s="629">
        <v>4</v>
      </c>
      <c r="N737" s="630">
        <v>422.29549749017099</v>
      </c>
    </row>
    <row r="738" spans="1:14" ht="14.4" customHeight="1" x14ac:dyDescent="0.3">
      <c r="A738" s="625" t="s">
        <v>518</v>
      </c>
      <c r="B738" s="626" t="s">
        <v>520</v>
      </c>
      <c r="C738" s="627" t="s">
        <v>542</v>
      </c>
      <c r="D738" s="628" t="s">
        <v>543</v>
      </c>
      <c r="E738" s="627" t="s">
        <v>521</v>
      </c>
      <c r="F738" s="628" t="s">
        <v>522</v>
      </c>
      <c r="G738" s="627" t="s">
        <v>553</v>
      </c>
      <c r="H738" s="627">
        <v>921281</v>
      </c>
      <c r="I738" s="627">
        <v>0</v>
      </c>
      <c r="J738" s="627" t="s">
        <v>1400</v>
      </c>
      <c r="K738" s="627"/>
      <c r="L738" s="629">
        <v>87.5910902296242</v>
      </c>
      <c r="M738" s="629">
        <v>1</v>
      </c>
      <c r="N738" s="630">
        <v>87.5910902296242</v>
      </c>
    </row>
    <row r="739" spans="1:14" ht="14.4" customHeight="1" x14ac:dyDescent="0.3">
      <c r="A739" s="625" t="s">
        <v>518</v>
      </c>
      <c r="B739" s="626" t="s">
        <v>520</v>
      </c>
      <c r="C739" s="627" t="s">
        <v>542</v>
      </c>
      <c r="D739" s="628" t="s">
        <v>543</v>
      </c>
      <c r="E739" s="627" t="s">
        <v>521</v>
      </c>
      <c r="F739" s="628" t="s">
        <v>522</v>
      </c>
      <c r="G739" s="627" t="s">
        <v>553</v>
      </c>
      <c r="H739" s="627">
        <v>921284</v>
      </c>
      <c r="I739" s="627">
        <v>0</v>
      </c>
      <c r="J739" s="627" t="s">
        <v>1401</v>
      </c>
      <c r="K739" s="627"/>
      <c r="L739" s="629">
        <v>113.607271792875</v>
      </c>
      <c r="M739" s="629">
        <v>1</v>
      </c>
      <c r="N739" s="630">
        <v>113.607271792875</v>
      </c>
    </row>
    <row r="740" spans="1:14" ht="14.4" customHeight="1" x14ac:dyDescent="0.3">
      <c r="A740" s="625" t="s">
        <v>518</v>
      </c>
      <c r="B740" s="626" t="s">
        <v>520</v>
      </c>
      <c r="C740" s="627" t="s">
        <v>542</v>
      </c>
      <c r="D740" s="628" t="s">
        <v>543</v>
      </c>
      <c r="E740" s="627" t="s">
        <v>521</v>
      </c>
      <c r="F740" s="628" t="s">
        <v>522</v>
      </c>
      <c r="G740" s="627" t="s">
        <v>553</v>
      </c>
      <c r="H740" s="627">
        <v>921458</v>
      </c>
      <c r="I740" s="627">
        <v>0</v>
      </c>
      <c r="J740" s="627" t="s">
        <v>1402</v>
      </c>
      <c r="K740" s="627"/>
      <c r="L740" s="629">
        <v>96.309799070031048</v>
      </c>
      <c r="M740" s="629">
        <v>2</v>
      </c>
      <c r="N740" s="630">
        <v>192.6195981400621</v>
      </c>
    </row>
    <row r="741" spans="1:14" ht="14.4" customHeight="1" x14ac:dyDescent="0.3">
      <c r="A741" s="625" t="s">
        <v>518</v>
      </c>
      <c r="B741" s="626" t="s">
        <v>520</v>
      </c>
      <c r="C741" s="627" t="s">
        <v>542</v>
      </c>
      <c r="D741" s="628" t="s">
        <v>543</v>
      </c>
      <c r="E741" s="627" t="s">
        <v>521</v>
      </c>
      <c r="F741" s="628" t="s">
        <v>522</v>
      </c>
      <c r="G741" s="627" t="s">
        <v>553</v>
      </c>
      <c r="H741" s="627">
        <v>921575</v>
      </c>
      <c r="I741" s="627">
        <v>0</v>
      </c>
      <c r="J741" s="627" t="s">
        <v>1403</v>
      </c>
      <c r="K741" s="627"/>
      <c r="L741" s="629">
        <v>131.76324900793651</v>
      </c>
      <c r="M741" s="629">
        <v>2</v>
      </c>
      <c r="N741" s="630">
        <v>263.52649801587302</v>
      </c>
    </row>
    <row r="742" spans="1:14" ht="14.4" customHeight="1" x14ac:dyDescent="0.3">
      <c r="A742" s="625" t="s">
        <v>518</v>
      </c>
      <c r="B742" s="626" t="s">
        <v>520</v>
      </c>
      <c r="C742" s="627" t="s">
        <v>542</v>
      </c>
      <c r="D742" s="628" t="s">
        <v>543</v>
      </c>
      <c r="E742" s="627" t="s">
        <v>521</v>
      </c>
      <c r="F742" s="628" t="s">
        <v>522</v>
      </c>
      <c r="G742" s="627" t="s">
        <v>553</v>
      </c>
      <c r="H742" s="627">
        <v>930065</v>
      </c>
      <c r="I742" s="627">
        <v>0</v>
      </c>
      <c r="J742" s="627" t="s">
        <v>1404</v>
      </c>
      <c r="K742" s="627"/>
      <c r="L742" s="629">
        <v>185.56399064122701</v>
      </c>
      <c r="M742" s="629">
        <v>5</v>
      </c>
      <c r="N742" s="630">
        <v>927.81996828169486</v>
      </c>
    </row>
    <row r="743" spans="1:14" ht="14.4" customHeight="1" x14ac:dyDescent="0.3">
      <c r="A743" s="625" t="s">
        <v>518</v>
      </c>
      <c r="B743" s="626" t="s">
        <v>520</v>
      </c>
      <c r="C743" s="627" t="s">
        <v>542</v>
      </c>
      <c r="D743" s="628" t="s">
        <v>543</v>
      </c>
      <c r="E743" s="627" t="s">
        <v>521</v>
      </c>
      <c r="F743" s="628" t="s">
        <v>522</v>
      </c>
      <c r="G743" s="627" t="s">
        <v>553</v>
      </c>
      <c r="H743" s="627">
        <v>930115</v>
      </c>
      <c r="I743" s="627">
        <v>0</v>
      </c>
      <c r="J743" s="627" t="s">
        <v>1073</v>
      </c>
      <c r="K743" s="627"/>
      <c r="L743" s="629">
        <v>215.84165841192248</v>
      </c>
      <c r="M743" s="629">
        <v>2</v>
      </c>
      <c r="N743" s="630">
        <v>431.68331682384496</v>
      </c>
    </row>
    <row r="744" spans="1:14" ht="14.4" customHeight="1" x14ac:dyDescent="0.3">
      <c r="A744" s="625" t="s">
        <v>518</v>
      </c>
      <c r="B744" s="626" t="s">
        <v>520</v>
      </c>
      <c r="C744" s="627" t="s">
        <v>542</v>
      </c>
      <c r="D744" s="628" t="s">
        <v>543</v>
      </c>
      <c r="E744" s="627" t="s">
        <v>521</v>
      </c>
      <c r="F744" s="628" t="s">
        <v>522</v>
      </c>
      <c r="G744" s="627" t="s">
        <v>553</v>
      </c>
      <c r="H744" s="627">
        <v>930420</v>
      </c>
      <c r="I744" s="627">
        <v>0</v>
      </c>
      <c r="J744" s="627" t="s">
        <v>1405</v>
      </c>
      <c r="K744" s="627" t="s">
        <v>1406</v>
      </c>
      <c r="L744" s="629">
        <v>548.86821972172299</v>
      </c>
      <c r="M744" s="629">
        <v>1</v>
      </c>
      <c r="N744" s="630">
        <v>548.86821972172299</v>
      </c>
    </row>
    <row r="745" spans="1:14" ht="14.4" customHeight="1" x14ac:dyDescent="0.3">
      <c r="A745" s="625" t="s">
        <v>518</v>
      </c>
      <c r="B745" s="626" t="s">
        <v>520</v>
      </c>
      <c r="C745" s="627" t="s">
        <v>542</v>
      </c>
      <c r="D745" s="628" t="s">
        <v>543</v>
      </c>
      <c r="E745" s="627" t="s">
        <v>521</v>
      </c>
      <c r="F745" s="628" t="s">
        <v>522</v>
      </c>
      <c r="G745" s="627" t="s">
        <v>553</v>
      </c>
      <c r="H745" s="627">
        <v>930431</v>
      </c>
      <c r="I745" s="627">
        <v>1000</v>
      </c>
      <c r="J745" s="627" t="s">
        <v>1074</v>
      </c>
      <c r="K745" s="627"/>
      <c r="L745" s="629">
        <v>92.937346688779073</v>
      </c>
      <c r="M745" s="629">
        <v>8</v>
      </c>
      <c r="N745" s="630">
        <v>743.49880040457879</v>
      </c>
    </row>
    <row r="746" spans="1:14" ht="14.4" customHeight="1" x14ac:dyDescent="0.3">
      <c r="A746" s="625" t="s">
        <v>518</v>
      </c>
      <c r="B746" s="626" t="s">
        <v>520</v>
      </c>
      <c r="C746" s="627" t="s">
        <v>542</v>
      </c>
      <c r="D746" s="628" t="s">
        <v>543</v>
      </c>
      <c r="E746" s="627" t="s">
        <v>521</v>
      </c>
      <c r="F746" s="628" t="s">
        <v>522</v>
      </c>
      <c r="G746" s="627" t="s">
        <v>553</v>
      </c>
      <c r="H746" s="627">
        <v>930638</v>
      </c>
      <c r="I746" s="627">
        <v>0</v>
      </c>
      <c r="J746" s="627" t="s">
        <v>1407</v>
      </c>
      <c r="K746" s="627"/>
      <c r="L746" s="629">
        <v>55.698500000000003</v>
      </c>
      <c r="M746" s="629">
        <v>1</v>
      </c>
      <c r="N746" s="630">
        <v>55.698500000000003</v>
      </c>
    </row>
    <row r="747" spans="1:14" ht="14.4" customHeight="1" x14ac:dyDescent="0.3">
      <c r="A747" s="625" t="s">
        <v>518</v>
      </c>
      <c r="B747" s="626" t="s">
        <v>520</v>
      </c>
      <c r="C747" s="627" t="s">
        <v>542</v>
      </c>
      <c r="D747" s="628" t="s">
        <v>543</v>
      </c>
      <c r="E747" s="627" t="s">
        <v>521</v>
      </c>
      <c r="F747" s="628" t="s">
        <v>522</v>
      </c>
      <c r="G747" s="627" t="s">
        <v>553</v>
      </c>
      <c r="H747" s="627">
        <v>930661</v>
      </c>
      <c r="I747" s="627">
        <v>0</v>
      </c>
      <c r="J747" s="627" t="s">
        <v>752</v>
      </c>
      <c r="K747" s="627"/>
      <c r="L747" s="629">
        <v>260.33447608114483</v>
      </c>
      <c r="M747" s="629">
        <v>14</v>
      </c>
      <c r="N747" s="630">
        <v>3642.9701137864422</v>
      </c>
    </row>
    <row r="748" spans="1:14" ht="14.4" customHeight="1" x14ac:dyDescent="0.3">
      <c r="A748" s="625" t="s">
        <v>518</v>
      </c>
      <c r="B748" s="626" t="s">
        <v>520</v>
      </c>
      <c r="C748" s="627" t="s">
        <v>542</v>
      </c>
      <c r="D748" s="628" t="s">
        <v>543</v>
      </c>
      <c r="E748" s="627" t="s">
        <v>521</v>
      </c>
      <c r="F748" s="628" t="s">
        <v>522</v>
      </c>
      <c r="G748" s="627" t="s">
        <v>553</v>
      </c>
      <c r="H748" s="627">
        <v>987464</v>
      </c>
      <c r="I748" s="627">
        <v>0</v>
      </c>
      <c r="J748" s="627" t="s">
        <v>753</v>
      </c>
      <c r="K748" s="627"/>
      <c r="L748" s="629">
        <v>166.03013748825998</v>
      </c>
      <c r="M748" s="629">
        <v>2</v>
      </c>
      <c r="N748" s="630">
        <v>332.06027497651996</v>
      </c>
    </row>
    <row r="749" spans="1:14" ht="14.4" customHeight="1" x14ac:dyDescent="0.3">
      <c r="A749" s="625" t="s">
        <v>518</v>
      </c>
      <c r="B749" s="626" t="s">
        <v>520</v>
      </c>
      <c r="C749" s="627" t="s">
        <v>542</v>
      </c>
      <c r="D749" s="628" t="s">
        <v>543</v>
      </c>
      <c r="E749" s="627" t="s">
        <v>521</v>
      </c>
      <c r="F749" s="628" t="s">
        <v>522</v>
      </c>
      <c r="G749" s="627" t="s">
        <v>553</v>
      </c>
      <c r="H749" s="627">
        <v>987465</v>
      </c>
      <c r="I749" s="627">
        <v>0</v>
      </c>
      <c r="J749" s="627" t="s">
        <v>1075</v>
      </c>
      <c r="K749" s="627"/>
      <c r="L749" s="629">
        <v>96.945585299821815</v>
      </c>
      <c r="M749" s="629">
        <v>36</v>
      </c>
      <c r="N749" s="630">
        <v>3490.0415656334271</v>
      </c>
    </row>
    <row r="750" spans="1:14" ht="14.4" customHeight="1" x14ac:dyDescent="0.3">
      <c r="A750" s="625" t="s">
        <v>518</v>
      </c>
      <c r="B750" s="626" t="s">
        <v>520</v>
      </c>
      <c r="C750" s="627" t="s">
        <v>542</v>
      </c>
      <c r="D750" s="628" t="s">
        <v>543</v>
      </c>
      <c r="E750" s="627" t="s">
        <v>521</v>
      </c>
      <c r="F750" s="628" t="s">
        <v>522</v>
      </c>
      <c r="G750" s="627" t="s">
        <v>553</v>
      </c>
      <c r="H750" s="627">
        <v>987881</v>
      </c>
      <c r="I750" s="627">
        <v>0</v>
      </c>
      <c r="J750" s="627" t="s">
        <v>1408</v>
      </c>
      <c r="K750" s="627"/>
      <c r="L750" s="629">
        <v>114.630028914813</v>
      </c>
      <c r="M750" s="629">
        <v>2</v>
      </c>
      <c r="N750" s="630">
        <v>229.26005782962599</v>
      </c>
    </row>
    <row r="751" spans="1:14" ht="14.4" customHeight="1" x14ac:dyDescent="0.3">
      <c r="A751" s="625" t="s">
        <v>518</v>
      </c>
      <c r="B751" s="626" t="s">
        <v>520</v>
      </c>
      <c r="C751" s="627" t="s">
        <v>542</v>
      </c>
      <c r="D751" s="628" t="s">
        <v>543</v>
      </c>
      <c r="E751" s="627" t="s">
        <v>521</v>
      </c>
      <c r="F751" s="628" t="s">
        <v>522</v>
      </c>
      <c r="G751" s="627" t="s">
        <v>553</v>
      </c>
      <c r="H751" s="627">
        <v>988179</v>
      </c>
      <c r="I751" s="627">
        <v>0</v>
      </c>
      <c r="J751" s="627" t="s">
        <v>1409</v>
      </c>
      <c r="K751" s="627"/>
      <c r="L751" s="629">
        <v>84.53</v>
      </c>
      <c r="M751" s="629">
        <v>3</v>
      </c>
      <c r="N751" s="630">
        <v>253.59</v>
      </c>
    </row>
    <row r="752" spans="1:14" ht="14.4" customHeight="1" x14ac:dyDescent="0.3">
      <c r="A752" s="625" t="s">
        <v>518</v>
      </c>
      <c r="B752" s="626" t="s">
        <v>520</v>
      </c>
      <c r="C752" s="627" t="s">
        <v>542</v>
      </c>
      <c r="D752" s="628" t="s">
        <v>543</v>
      </c>
      <c r="E752" s="627" t="s">
        <v>521</v>
      </c>
      <c r="F752" s="628" t="s">
        <v>522</v>
      </c>
      <c r="G752" s="627" t="s">
        <v>553</v>
      </c>
      <c r="H752" s="627">
        <v>380715</v>
      </c>
      <c r="I752" s="627">
        <v>80715</v>
      </c>
      <c r="J752" s="627" t="s">
        <v>754</v>
      </c>
      <c r="K752" s="627" t="s">
        <v>755</v>
      </c>
      <c r="L752" s="629">
        <v>315.10019055191503</v>
      </c>
      <c r="M752" s="629">
        <v>2</v>
      </c>
      <c r="N752" s="630">
        <v>630.20038110383007</v>
      </c>
    </row>
    <row r="753" spans="1:14" ht="14.4" customHeight="1" x14ac:dyDescent="0.3">
      <c r="A753" s="625" t="s">
        <v>518</v>
      </c>
      <c r="B753" s="626" t="s">
        <v>520</v>
      </c>
      <c r="C753" s="627" t="s">
        <v>542</v>
      </c>
      <c r="D753" s="628" t="s">
        <v>543</v>
      </c>
      <c r="E753" s="627" t="s">
        <v>521</v>
      </c>
      <c r="F753" s="628" t="s">
        <v>522</v>
      </c>
      <c r="G753" s="627" t="s">
        <v>553</v>
      </c>
      <c r="H753" s="627">
        <v>144312</v>
      </c>
      <c r="I753" s="627">
        <v>44312</v>
      </c>
      <c r="J753" s="627" t="s">
        <v>1410</v>
      </c>
      <c r="K753" s="627" t="s">
        <v>1105</v>
      </c>
      <c r="L753" s="629">
        <v>214.05</v>
      </c>
      <c r="M753" s="629">
        <v>1</v>
      </c>
      <c r="N753" s="630">
        <v>214.05</v>
      </c>
    </row>
    <row r="754" spans="1:14" ht="14.4" customHeight="1" x14ac:dyDescent="0.3">
      <c r="A754" s="625" t="s">
        <v>518</v>
      </c>
      <c r="B754" s="626" t="s">
        <v>520</v>
      </c>
      <c r="C754" s="627" t="s">
        <v>542</v>
      </c>
      <c r="D754" s="628" t="s">
        <v>543</v>
      </c>
      <c r="E754" s="627" t="s">
        <v>521</v>
      </c>
      <c r="F754" s="628" t="s">
        <v>522</v>
      </c>
      <c r="G754" s="627" t="s">
        <v>553</v>
      </c>
      <c r="H754" s="627">
        <v>396754</v>
      </c>
      <c r="I754" s="627">
        <v>0</v>
      </c>
      <c r="J754" s="627" t="s">
        <v>1411</v>
      </c>
      <c r="K754" s="627"/>
      <c r="L754" s="629">
        <v>127.707750557689</v>
      </c>
      <c r="M754" s="629">
        <v>2</v>
      </c>
      <c r="N754" s="630">
        <v>255.41550111537799</v>
      </c>
    </row>
    <row r="755" spans="1:14" ht="14.4" customHeight="1" x14ac:dyDescent="0.3">
      <c r="A755" s="625" t="s">
        <v>518</v>
      </c>
      <c r="B755" s="626" t="s">
        <v>520</v>
      </c>
      <c r="C755" s="627" t="s">
        <v>542</v>
      </c>
      <c r="D755" s="628" t="s">
        <v>543</v>
      </c>
      <c r="E755" s="627" t="s">
        <v>521</v>
      </c>
      <c r="F755" s="628" t="s">
        <v>522</v>
      </c>
      <c r="G755" s="627" t="s">
        <v>756</v>
      </c>
      <c r="H755" s="627">
        <v>56976</v>
      </c>
      <c r="I755" s="627">
        <v>56976</v>
      </c>
      <c r="J755" s="627" t="s">
        <v>757</v>
      </c>
      <c r="K755" s="627" t="s">
        <v>758</v>
      </c>
      <c r="L755" s="629">
        <v>84.0096515858597</v>
      </c>
      <c r="M755" s="629">
        <v>2</v>
      </c>
      <c r="N755" s="630">
        <v>168.0193031717194</v>
      </c>
    </row>
    <row r="756" spans="1:14" ht="14.4" customHeight="1" x14ac:dyDescent="0.3">
      <c r="A756" s="625" t="s">
        <v>518</v>
      </c>
      <c r="B756" s="626" t="s">
        <v>520</v>
      </c>
      <c r="C756" s="627" t="s">
        <v>542</v>
      </c>
      <c r="D756" s="628" t="s">
        <v>543</v>
      </c>
      <c r="E756" s="627" t="s">
        <v>521</v>
      </c>
      <c r="F756" s="628" t="s">
        <v>522</v>
      </c>
      <c r="G756" s="627" t="s">
        <v>756</v>
      </c>
      <c r="H756" s="627">
        <v>109709</v>
      </c>
      <c r="I756" s="627">
        <v>9709</v>
      </c>
      <c r="J756" s="627" t="s">
        <v>759</v>
      </c>
      <c r="K756" s="627" t="s">
        <v>760</v>
      </c>
      <c r="L756" s="629">
        <v>37.01</v>
      </c>
      <c r="M756" s="629">
        <v>15</v>
      </c>
      <c r="N756" s="630">
        <v>558.54999999999995</v>
      </c>
    </row>
    <row r="757" spans="1:14" ht="14.4" customHeight="1" x14ac:dyDescent="0.3">
      <c r="A757" s="625" t="s">
        <v>518</v>
      </c>
      <c r="B757" s="626" t="s">
        <v>520</v>
      </c>
      <c r="C757" s="627" t="s">
        <v>542</v>
      </c>
      <c r="D757" s="628" t="s">
        <v>543</v>
      </c>
      <c r="E757" s="627" t="s">
        <v>521</v>
      </c>
      <c r="F757" s="628" t="s">
        <v>522</v>
      </c>
      <c r="G757" s="627" t="s">
        <v>756</v>
      </c>
      <c r="H757" s="627">
        <v>109710</v>
      </c>
      <c r="I757" s="627">
        <v>9710</v>
      </c>
      <c r="J757" s="627" t="s">
        <v>759</v>
      </c>
      <c r="K757" s="627" t="s">
        <v>1412</v>
      </c>
      <c r="L757" s="629">
        <v>67.150000000000006</v>
      </c>
      <c r="M757" s="629">
        <v>5</v>
      </c>
      <c r="N757" s="630">
        <v>335.75</v>
      </c>
    </row>
    <row r="758" spans="1:14" ht="14.4" customHeight="1" x14ac:dyDescent="0.3">
      <c r="A758" s="625" t="s">
        <v>518</v>
      </c>
      <c r="B758" s="626" t="s">
        <v>520</v>
      </c>
      <c r="C758" s="627" t="s">
        <v>542</v>
      </c>
      <c r="D758" s="628" t="s">
        <v>543</v>
      </c>
      <c r="E758" s="627" t="s">
        <v>521</v>
      </c>
      <c r="F758" s="628" t="s">
        <v>522</v>
      </c>
      <c r="G758" s="627" t="s">
        <v>756</v>
      </c>
      <c r="H758" s="627">
        <v>109711</v>
      </c>
      <c r="I758" s="627">
        <v>9711</v>
      </c>
      <c r="J758" s="627" t="s">
        <v>759</v>
      </c>
      <c r="K758" s="627" t="s">
        <v>1413</v>
      </c>
      <c r="L758" s="629">
        <v>235.28653700353235</v>
      </c>
      <c r="M758" s="629">
        <v>31</v>
      </c>
      <c r="N758" s="630">
        <v>7607.8576660635827</v>
      </c>
    </row>
    <row r="759" spans="1:14" ht="14.4" customHeight="1" x14ac:dyDescent="0.3">
      <c r="A759" s="625" t="s">
        <v>518</v>
      </c>
      <c r="B759" s="626" t="s">
        <v>520</v>
      </c>
      <c r="C759" s="627" t="s">
        <v>542</v>
      </c>
      <c r="D759" s="628" t="s">
        <v>543</v>
      </c>
      <c r="E759" s="627" t="s">
        <v>521</v>
      </c>
      <c r="F759" s="628" t="s">
        <v>522</v>
      </c>
      <c r="G759" s="627" t="s">
        <v>756</v>
      </c>
      <c r="H759" s="627">
        <v>109712</v>
      </c>
      <c r="I759" s="627">
        <v>9712</v>
      </c>
      <c r="J759" s="627" t="s">
        <v>759</v>
      </c>
      <c r="K759" s="627" t="s">
        <v>1414</v>
      </c>
      <c r="L759" s="629">
        <v>371.10974613792109</v>
      </c>
      <c r="M759" s="629">
        <v>94</v>
      </c>
      <c r="N759" s="630">
        <v>34890.963213848241</v>
      </c>
    </row>
    <row r="760" spans="1:14" ht="14.4" customHeight="1" x14ac:dyDescent="0.3">
      <c r="A760" s="625" t="s">
        <v>518</v>
      </c>
      <c r="B760" s="626" t="s">
        <v>520</v>
      </c>
      <c r="C760" s="627" t="s">
        <v>542</v>
      </c>
      <c r="D760" s="628" t="s">
        <v>543</v>
      </c>
      <c r="E760" s="627" t="s">
        <v>521</v>
      </c>
      <c r="F760" s="628" t="s">
        <v>522</v>
      </c>
      <c r="G760" s="627" t="s">
        <v>756</v>
      </c>
      <c r="H760" s="627">
        <v>110803</v>
      </c>
      <c r="I760" s="627">
        <v>10803</v>
      </c>
      <c r="J760" s="627" t="s">
        <v>1415</v>
      </c>
      <c r="K760" s="627" t="s">
        <v>1416</v>
      </c>
      <c r="L760" s="629">
        <v>187.07040225601651</v>
      </c>
      <c r="M760" s="629">
        <v>2</v>
      </c>
      <c r="N760" s="630">
        <v>374.14080451203301</v>
      </c>
    </row>
    <row r="761" spans="1:14" ht="14.4" customHeight="1" x14ac:dyDescent="0.3">
      <c r="A761" s="625" t="s">
        <v>518</v>
      </c>
      <c r="B761" s="626" t="s">
        <v>520</v>
      </c>
      <c r="C761" s="627" t="s">
        <v>542</v>
      </c>
      <c r="D761" s="628" t="s">
        <v>543</v>
      </c>
      <c r="E761" s="627" t="s">
        <v>521</v>
      </c>
      <c r="F761" s="628" t="s">
        <v>522</v>
      </c>
      <c r="G761" s="627" t="s">
        <v>756</v>
      </c>
      <c r="H761" s="627">
        <v>110820</v>
      </c>
      <c r="I761" s="627">
        <v>10820</v>
      </c>
      <c r="J761" s="627" t="s">
        <v>1415</v>
      </c>
      <c r="K761" s="627" t="s">
        <v>1417</v>
      </c>
      <c r="L761" s="629">
        <v>381.26002596864839</v>
      </c>
      <c r="M761" s="629">
        <v>10</v>
      </c>
      <c r="N761" s="630">
        <v>3812.6002596864837</v>
      </c>
    </row>
    <row r="762" spans="1:14" ht="14.4" customHeight="1" x14ac:dyDescent="0.3">
      <c r="A762" s="625" t="s">
        <v>518</v>
      </c>
      <c r="B762" s="626" t="s">
        <v>520</v>
      </c>
      <c r="C762" s="627" t="s">
        <v>542</v>
      </c>
      <c r="D762" s="628" t="s">
        <v>543</v>
      </c>
      <c r="E762" s="627" t="s">
        <v>521</v>
      </c>
      <c r="F762" s="628" t="s">
        <v>522</v>
      </c>
      <c r="G762" s="627" t="s">
        <v>756</v>
      </c>
      <c r="H762" s="627">
        <v>112319</v>
      </c>
      <c r="I762" s="627">
        <v>12319</v>
      </c>
      <c r="J762" s="627" t="s">
        <v>1418</v>
      </c>
      <c r="K762" s="627" t="s">
        <v>1419</v>
      </c>
      <c r="L762" s="629">
        <v>389.18147453450376</v>
      </c>
      <c r="M762" s="629">
        <v>43</v>
      </c>
      <c r="N762" s="630">
        <v>16727.086303511915</v>
      </c>
    </row>
    <row r="763" spans="1:14" ht="14.4" customHeight="1" x14ac:dyDescent="0.3">
      <c r="A763" s="625" t="s">
        <v>518</v>
      </c>
      <c r="B763" s="626" t="s">
        <v>520</v>
      </c>
      <c r="C763" s="627" t="s">
        <v>542</v>
      </c>
      <c r="D763" s="628" t="s">
        <v>543</v>
      </c>
      <c r="E763" s="627" t="s">
        <v>521</v>
      </c>
      <c r="F763" s="628" t="s">
        <v>522</v>
      </c>
      <c r="G763" s="627" t="s">
        <v>756</v>
      </c>
      <c r="H763" s="627">
        <v>112891</v>
      </c>
      <c r="I763" s="627">
        <v>12891</v>
      </c>
      <c r="J763" s="627" t="s">
        <v>763</v>
      </c>
      <c r="K763" s="627" t="s">
        <v>764</v>
      </c>
      <c r="L763" s="629">
        <v>72.38333333333334</v>
      </c>
      <c r="M763" s="629">
        <v>5</v>
      </c>
      <c r="N763" s="630">
        <v>361.71000000000004</v>
      </c>
    </row>
    <row r="764" spans="1:14" ht="14.4" customHeight="1" x14ac:dyDescent="0.3">
      <c r="A764" s="625" t="s">
        <v>518</v>
      </c>
      <c r="B764" s="626" t="s">
        <v>520</v>
      </c>
      <c r="C764" s="627" t="s">
        <v>542</v>
      </c>
      <c r="D764" s="628" t="s">
        <v>543</v>
      </c>
      <c r="E764" s="627" t="s">
        <v>521</v>
      </c>
      <c r="F764" s="628" t="s">
        <v>522</v>
      </c>
      <c r="G764" s="627" t="s">
        <v>756</v>
      </c>
      <c r="H764" s="627">
        <v>112892</v>
      </c>
      <c r="I764" s="627">
        <v>12892</v>
      </c>
      <c r="J764" s="627" t="s">
        <v>763</v>
      </c>
      <c r="K764" s="627" t="s">
        <v>765</v>
      </c>
      <c r="L764" s="629">
        <v>130.11845229040924</v>
      </c>
      <c r="M764" s="629">
        <v>31</v>
      </c>
      <c r="N764" s="630">
        <v>4035.6397595506396</v>
      </c>
    </row>
    <row r="765" spans="1:14" ht="14.4" customHeight="1" x14ac:dyDescent="0.3">
      <c r="A765" s="625" t="s">
        <v>518</v>
      </c>
      <c r="B765" s="626" t="s">
        <v>520</v>
      </c>
      <c r="C765" s="627" t="s">
        <v>542</v>
      </c>
      <c r="D765" s="628" t="s">
        <v>543</v>
      </c>
      <c r="E765" s="627" t="s">
        <v>521</v>
      </c>
      <c r="F765" s="628" t="s">
        <v>522</v>
      </c>
      <c r="G765" s="627" t="s">
        <v>756</v>
      </c>
      <c r="H765" s="627">
        <v>113767</v>
      </c>
      <c r="I765" s="627">
        <v>13767</v>
      </c>
      <c r="J765" s="627" t="s">
        <v>1420</v>
      </c>
      <c r="K765" s="627" t="s">
        <v>1421</v>
      </c>
      <c r="L765" s="629">
        <v>47.66</v>
      </c>
      <c r="M765" s="629">
        <v>1</v>
      </c>
      <c r="N765" s="630">
        <v>47.66</v>
      </c>
    </row>
    <row r="766" spans="1:14" ht="14.4" customHeight="1" x14ac:dyDescent="0.3">
      <c r="A766" s="625" t="s">
        <v>518</v>
      </c>
      <c r="B766" s="626" t="s">
        <v>520</v>
      </c>
      <c r="C766" s="627" t="s">
        <v>542</v>
      </c>
      <c r="D766" s="628" t="s">
        <v>543</v>
      </c>
      <c r="E766" s="627" t="s">
        <v>521</v>
      </c>
      <c r="F766" s="628" t="s">
        <v>522</v>
      </c>
      <c r="G766" s="627" t="s">
        <v>756</v>
      </c>
      <c r="H766" s="627">
        <v>113768</v>
      </c>
      <c r="I766" s="627">
        <v>13768</v>
      </c>
      <c r="J766" s="627" t="s">
        <v>1420</v>
      </c>
      <c r="K766" s="627" t="s">
        <v>1422</v>
      </c>
      <c r="L766" s="629">
        <v>94.47</v>
      </c>
      <c r="M766" s="629">
        <v>1</v>
      </c>
      <c r="N766" s="630">
        <v>94.47</v>
      </c>
    </row>
    <row r="767" spans="1:14" ht="14.4" customHeight="1" x14ac:dyDescent="0.3">
      <c r="A767" s="625" t="s">
        <v>518</v>
      </c>
      <c r="B767" s="626" t="s">
        <v>520</v>
      </c>
      <c r="C767" s="627" t="s">
        <v>542</v>
      </c>
      <c r="D767" s="628" t="s">
        <v>543</v>
      </c>
      <c r="E767" s="627" t="s">
        <v>521</v>
      </c>
      <c r="F767" s="628" t="s">
        <v>522</v>
      </c>
      <c r="G767" s="627" t="s">
        <v>756</v>
      </c>
      <c r="H767" s="627">
        <v>115317</v>
      </c>
      <c r="I767" s="627">
        <v>15317</v>
      </c>
      <c r="J767" s="627" t="s">
        <v>1082</v>
      </c>
      <c r="K767" s="627" t="s">
        <v>1423</v>
      </c>
      <c r="L767" s="629">
        <v>210.578781640405</v>
      </c>
      <c r="M767" s="629">
        <v>1</v>
      </c>
      <c r="N767" s="630">
        <v>210.578781640405</v>
      </c>
    </row>
    <row r="768" spans="1:14" ht="14.4" customHeight="1" x14ac:dyDescent="0.3">
      <c r="A768" s="625" t="s">
        <v>518</v>
      </c>
      <c r="B768" s="626" t="s">
        <v>520</v>
      </c>
      <c r="C768" s="627" t="s">
        <v>542</v>
      </c>
      <c r="D768" s="628" t="s">
        <v>543</v>
      </c>
      <c r="E768" s="627" t="s">
        <v>521</v>
      </c>
      <c r="F768" s="628" t="s">
        <v>522</v>
      </c>
      <c r="G768" s="627" t="s">
        <v>756</v>
      </c>
      <c r="H768" s="627">
        <v>116923</v>
      </c>
      <c r="I768" s="627">
        <v>16923</v>
      </c>
      <c r="J768" s="627" t="s">
        <v>1085</v>
      </c>
      <c r="K768" s="627" t="s">
        <v>1086</v>
      </c>
      <c r="L768" s="629">
        <v>121.4</v>
      </c>
      <c r="M768" s="629">
        <v>1</v>
      </c>
      <c r="N768" s="630">
        <v>121.4</v>
      </c>
    </row>
    <row r="769" spans="1:14" ht="14.4" customHeight="1" x14ac:dyDescent="0.3">
      <c r="A769" s="625" t="s">
        <v>518</v>
      </c>
      <c r="B769" s="626" t="s">
        <v>520</v>
      </c>
      <c r="C769" s="627" t="s">
        <v>542</v>
      </c>
      <c r="D769" s="628" t="s">
        <v>543</v>
      </c>
      <c r="E769" s="627" t="s">
        <v>521</v>
      </c>
      <c r="F769" s="628" t="s">
        <v>522</v>
      </c>
      <c r="G769" s="627" t="s">
        <v>756</v>
      </c>
      <c r="H769" s="627">
        <v>116932</v>
      </c>
      <c r="I769" s="627">
        <v>16932</v>
      </c>
      <c r="J769" s="627" t="s">
        <v>1424</v>
      </c>
      <c r="K769" s="627" t="s">
        <v>1425</v>
      </c>
      <c r="L769" s="629">
        <v>110.200423997513</v>
      </c>
      <c r="M769" s="629">
        <v>1</v>
      </c>
      <c r="N769" s="630">
        <v>110.200423997513</v>
      </c>
    </row>
    <row r="770" spans="1:14" ht="14.4" customHeight="1" x14ac:dyDescent="0.3">
      <c r="A770" s="625" t="s">
        <v>518</v>
      </c>
      <c r="B770" s="626" t="s">
        <v>520</v>
      </c>
      <c r="C770" s="627" t="s">
        <v>542</v>
      </c>
      <c r="D770" s="628" t="s">
        <v>543</v>
      </c>
      <c r="E770" s="627" t="s">
        <v>521</v>
      </c>
      <c r="F770" s="628" t="s">
        <v>522</v>
      </c>
      <c r="G770" s="627" t="s">
        <v>756</v>
      </c>
      <c r="H770" s="627">
        <v>118167</v>
      </c>
      <c r="I770" s="627">
        <v>18167</v>
      </c>
      <c r="J770" s="627" t="s">
        <v>1426</v>
      </c>
      <c r="K770" s="627" t="s">
        <v>1427</v>
      </c>
      <c r="L770" s="629">
        <v>218.04117832497624</v>
      </c>
      <c r="M770" s="629">
        <v>61</v>
      </c>
      <c r="N770" s="630">
        <v>13345.600157622985</v>
      </c>
    </row>
    <row r="771" spans="1:14" ht="14.4" customHeight="1" x14ac:dyDescent="0.3">
      <c r="A771" s="625" t="s">
        <v>518</v>
      </c>
      <c r="B771" s="626" t="s">
        <v>520</v>
      </c>
      <c r="C771" s="627" t="s">
        <v>542</v>
      </c>
      <c r="D771" s="628" t="s">
        <v>543</v>
      </c>
      <c r="E771" s="627" t="s">
        <v>521</v>
      </c>
      <c r="F771" s="628" t="s">
        <v>522</v>
      </c>
      <c r="G771" s="627" t="s">
        <v>756</v>
      </c>
      <c r="H771" s="627">
        <v>118172</v>
      </c>
      <c r="I771" s="627">
        <v>18172</v>
      </c>
      <c r="J771" s="627" t="s">
        <v>1426</v>
      </c>
      <c r="K771" s="627" t="s">
        <v>1428</v>
      </c>
      <c r="L771" s="629">
        <v>1022.39725231879</v>
      </c>
      <c r="M771" s="629">
        <v>3</v>
      </c>
      <c r="N771" s="630">
        <v>3067.1917569563702</v>
      </c>
    </row>
    <row r="772" spans="1:14" ht="14.4" customHeight="1" x14ac:dyDescent="0.3">
      <c r="A772" s="625" t="s">
        <v>518</v>
      </c>
      <c r="B772" s="626" t="s">
        <v>520</v>
      </c>
      <c r="C772" s="627" t="s">
        <v>542</v>
      </c>
      <c r="D772" s="628" t="s">
        <v>543</v>
      </c>
      <c r="E772" s="627" t="s">
        <v>521</v>
      </c>
      <c r="F772" s="628" t="s">
        <v>522</v>
      </c>
      <c r="G772" s="627" t="s">
        <v>756</v>
      </c>
      <c r="H772" s="627">
        <v>118175</v>
      </c>
      <c r="I772" s="627">
        <v>18175</v>
      </c>
      <c r="J772" s="627" t="s">
        <v>1426</v>
      </c>
      <c r="K772" s="627" t="s">
        <v>1429</v>
      </c>
      <c r="L772" s="629">
        <v>1081.7533770418593</v>
      </c>
      <c r="M772" s="629">
        <v>47</v>
      </c>
      <c r="N772" s="630">
        <v>48982.09127704845</v>
      </c>
    </row>
    <row r="773" spans="1:14" ht="14.4" customHeight="1" x14ac:dyDescent="0.3">
      <c r="A773" s="625" t="s">
        <v>518</v>
      </c>
      <c r="B773" s="626" t="s">
        <v>520</v>
      </c>
      <c r="C773" s="627" t="s">
        <v>542</v>
      </c>
      <c r="D773" s="628" t="s">
        <v>543</v>
      </c>
      <c r="E773" s="627" t="s">
        <v>521</v>
      </c>
      <c r="F773" s="628" t="s">
        <v>522</v>
      </c>
      <c r="G773" s="627" t="s">
        <v>756</v>
      </c>
      <c r="H773" s="627">
        <v>121088</v>
      </c>
      <c r="I773" s="627">
        <v>21088</v>
      </c>
      <c r="J773" s="627" t="s">
        <v>1430</v>
      </c>
      <c r="K773" s="627" t="s">
        <v>1431</v>
      </c>
      <c r="L773" s="629">
        <v>756.0393628164062</v>
      </c>
      <c r="M773" s="629">
        <v>194</v>
      </c>
      <c r="N773" s="630">
        <v>150706.99255915778</v>
      </c>
    </row>
    <row r="774" spans="1:14" ht="14.4" customHeight="1" x14ac:dyDescent="0.3">
      <c r="A774" s="625" t="s">
        <v>518</v>
      </c>
      <c r="B774" s="626" t="s">
        <v>520</v>
      </c>
      <c r="C774" s="627" t="s">
        <v>542</v>
      </c>
      <c r="D774" s="628" t="s">
        <v>543</v>
      </c>
      <c r="E774" s="627" t="s">
        <v>521</v>
      </c>
      <c r="F774" s="628" t="s">
        <v>522</v>
      </c>
      <c r="G774" s="627" t="s">
        <v>756</v>
      </c>
      <c r="H774" s="627">
        <v>126786</v>
      </c>
      <c r="I774" s="627">
        <v>26786</v>
      </c>
      <c r="J774" s="627" t="s">
        <v>1432</v>
      </c>
      <c r="K774" s="627" t="s">
        <v>1433</v>
      </c>
      <c r="L774" s="629">
        <v>473.4</v>
      </c>
      <c r="M774" s="629">
        <v>2</v>
      </c>
      <c r="N774" s="630">
        <v>946.8</v>
      </c>
    </row>
    <row r="775" spans="1:14" ht="14.4" customHeight="1" x14ac:dyDescent="0.3">
      <c r="A775" s="625" t="s">
        <v>518</v>
      </c>
      <c r="B775" s="626" t="s">
        <v>520</v>
      </c>
      <c r="C775" s="627" t="s">
        <v>542</v>
      </c>
      <c r="D775" s="628" t="s">
        <v>543</v>
      </c>
      <c r="E775" s="627" t="s">
        <v>521</v>
      </c>
      <c r="F775" s="628" t="s">
        <v>522</v>
      </c>
      <c r="G775" s="627" t="s">
        <v>756</v>
      </c>
      <c r="H775" s="627">
        <v>128216</v>
      </c>
      <c r="I775" s="627">
        <v>28216</v>
      </c>
      <c r="J775" s="627" t="s">
        <v>1089</v>
      </c>
      <c r="K775" s="627" t="s">
        <v>1090</v>
      </c>
      <c r="L775" s="629">
        <v>249.6</v>
      </c>
      <c r="M775" s="629">
        <v>1</v>
      </c>
      <c r="N775" s="630">
        <v>249.6</v>
      </c>
    </row>
    <row r="776" spans="1:14" ht="14.4" customHeight="1" x14ac:dyDescent="0.3">
      <c r="A776" s="625" t="s">
        <v>518</v>
      </c>
      <c r="B776" s="626" t="s">
        <v>520</v>
      </c>
      <c r="C776" s="627" t="s">
        <v>542</v>
      </c>
      <c r="D776" s="628" t="s">
        <v>543</v>
      </c>
      <c r="E776" s="627" t="s">
        <v>521</v>
      </c>
      <c r="F776" s="628" t="s">
        <v>522</v>
      </c>
      <c r="G776" s="627" t="s">
        <v>756</v>
      </c>
      <c r="H776" s="627">
        <v>129767</v>
      </c>
      <c r="I776" s="627">
        <v>129767</v>
      </c>
      <c r="J776" s="627" t="s">
        <v>1434</v>
      </c>
      <c r="K776" s="627" t="s">
        <v>1435</v>
      </c>
      <c r="L776" s="629">
        <v>2021.1590527076999</v>
      </c>
      <c r="M776" s="629">
        <v>7</v>
      </c>
      <c r="N776" s="630">
        <v>14422.61736059808</v>
      </c>
    </row>
    <row r="777" spans="1:14" ht="14.4" customHeight="1" x14ac:dyDescent="0.3">
      <c r="A777" s="625" t="s">
        <v>518</v>
      </c>
      <c r="B777" s="626" t="s">
        <v>520</v>
      </c>
      <c r="C777" s="627" t="s">
        <v>542</v>
      </c>
      <c r="D777" s="628" t="s">
        <v>543</v>
      </c>
      <c r="E777" s="627" t="s">
        <v>521</v>
      </c>
      <c r="F777" s="628" t="s">
        <v>522</v>
      </c>
      <c r="G777" s="627" t="s">
        <v>756</v>
      </c>
      <c r="H777" s="627">
        <v>130560</v>
      </c>
      <c r="I777" s="627">
        <v>30560</v>
      </c>
      <c r="J777" s="627" t="s">
        <v>1436</v>
      </c>
      <c r="K777" s="627" t="s">
        <v>743</v>
      </c>
      <c r="L777" s="629">
        <v>209.28</v>
      </c>
      <c r="M777" s="629">
        <v>1</v>
      </c>
      <c r="N777" s="630">
        <v>209.28</v>
      </c>
    </row>
    <row r="778" spans="1:14" ht="14.4" customHeight="1" x14ac:dyDescent="0.3">
      <c r="A778" s="625" t="s">
        <v>518</v>
      </c>
      <c r="B778" s="626" t="s">
        <v>520</v>
      </c>
      <c r="C778" s="627" t="s">
        <v>542</v>
      </c>
      <c r="D778" s="628" t="s">
        <v>543</v>
      </c>
      <c r="E778" s="627" t="s">
        <v>521</v>
      </c>
      <c r="F778" s="628" t="s">
        <v>522</v>
      </c>
      <c r="G778" s="627" t="s">
        <v>756</v>
      </c>
      <c r="H778" s="627">
        <v>130652</v>
      </c>
      <c r="I778" s="627">
        <v>30652</v>
      </c>
      <c r="J778" s="627" t="s">
        <v>769</v>
      </c>
      <c r="K778" s="627" t="s">
        <v>770</v>
      </c>
      <c r="L778" s="629">
        <v>83.220686527605267</v>
      </c>
      <c r="M778" s="629">
        <v>9</v>
      </c>
      <c r="N778" s="630">
        <v>748.86549222084227</v>
      </c>
    </row>
    <row r="779" spans="1:14" ht="14.4" customHeight="1" x14ac:dyDescent="0.3">
      <c r="A779" s="625" t="s">
        <v>518</v>
      </c>
      <c r="B779" s="626" t="s">
        <v>520</v>
      </c>
      <c r="C779" s="627" t="s">
        <v>542</v>
      </c>
      <c r="D779" s="628" t="s">
        <v>543</v>
      </c>
      <c r="E779" s="627" t="s">
        <v>521</v>
      </c>
      <c r="F779" s="628" t="s">
        <v>522</v>
      </c>
      <c r="G779" s="627" t="s">
        <v>756</v>
      </c>
      <c r="H779" s="627">
        <v>132087</v>
      </c>
      <c r="I779" s="627">
        <v>32087</v>
      </c>
      <c r="J779" s="627" t="s">
        <v>778</v>
      </c>
      <c r="K779" s="627" t="s">
        <v>779</v>
      </c>
      <c r="L779" s="629">
        <v>61.469799042686802</v>
      </c>
      <c r="M779" s="629">
        <v>1</v>
      </c>
      <c r="N779" s="630">
        <v>61.469799042686802</v>
      </c>
    </row>
    <row r="780" spans="1:14" ht="14.4" customHeight="1" x14ac:dyDescent="0.3">
      <c r="A780" s="625" t="s">
        <v>518</v>
      </c>
      <c r="B780" s="626" t="s">
        <v>520</v>
      </c>
      <c r="C780" s="627" t="s">
        <v>542</v>
      </c>
      <c r="D780" s="628" t="s">
        <v>543</v>
      </c>
      <c r="E780" s="627" t="s">
        <v>521</v>
      </c>
      <c r="F780" s="628" t="s">
        <v>522</v>
      </c>
      <c r="G780" s="627" t="s">
        <v>756</v>
      </c>
      <c r="H780" s="627">
        <v>142546</v>
      </c>
      <c r="I780" s="627">
        <v>42546</v>
      </c>
      <c r="J780" s="627" t="s">
        <v>782</v>
      </c>
      <c r="K780" s="627" t="s">
        <v>783</v>
      </c>
      <c r="L780" s="629">
        <v>81.989999999999952</v>
      </c>
      <c r="M780" s="629">
        <v>3</v>
      </c>
      <c r="N780" s="630">
        <v>245.61999999999981</v>
      </c>
    </row>
    <row r="781" spans="1:14" ht="14.4" customHeight="1" x14ac:dyDescent="0.3">
      <c r="A781" s="625" t="s">
        <v>518</v>
      </c>
      <c r="B781" s="626" t="s">
        <v>520</v>
      </c>
      <c r="C781" s="627" t="s">
        <v>542</v>
      </c>
      <c r="D781" s="628" t="s">
        <v>543</v>
      </c>
      <c r="E781" s="627" t="s">
        <v>521</v>
      </c>
      <c r="F781" s="628" t="s">
        <v>522</v>
      </c>
      <c r="G781" s="627" t="s">
        <v>756</v>
      </c>
      <c r="H781" s="627">
        <v>149531</v>
      </c>
      <c r="I781" s="627">
        <v>49531</v>
      </c>
      <c r="J781" s="627" t="s">
        <v>786</v>
      </c>
      <c r="K781" s="627" t="s">
        <v>787</v>
      </c>
      <c r="L781" s="629">
        <v>71.039048175288627</v>
      </c>
      <c r="M781" s="629">
        <v>430</v>
      </c>
      <c r="N781" s="630">
        <v>30547.19960879246</v>
      </c>
    </row>
    <row r="782" spans="1:14" ht="14.4" customHeight="1" x14ac:dyDescent="0.3">
      <c r="A782" s="625" t="s">
        <v>518</v>
      </c>
      <c r="B782" s="626" t="s">
        <v>520</v>
      </c>
      <c r="C782" s="627" t="s">
        <v>542</v>
      </c>
      <c r="D782" s="628" t="s">
        <v>543</v>
      </c>
      <c r="E782" s="627" t="s">
        <v>521</v>
      </c>
      <c r="F782" s="628" t="s">
        <v>522</v>
      </c>
      <c r="G782" s="627" t="s">
        <v>756</v>
      </c>
      <c r="H782" s="627">
        <v>149909</v>
      </c>
      <c r="I782" s="627">
        <v>49909</v>
      </c>
      <c r="J782" s="627" t="s">
        <v>1100</v>
      </c>
      <c r="K782" s="627" t="s">
        <v>1101</v>
      </c>
      <c r="L782" s="629">
        <v>79.830002159769762</v>
      </c>
      <c r="M782" s="629">
        <v>3</v>
      </c>
      <c r="N782" s="630">
        <v>239.4900064793093</v>
      </c>
    </row>
    <row r="783" spans="1:14" ht="14.4" customHeight="1" x14ac:dyDescent="0.3">
      <c r="A783" s="625" t="s">
        <v>518</v>
      </c>
      <c r="B783" s="626" t="s">
        <v>520</v>
      </c>
      <c r="C783" s="627" t="s">
        <v>542</v>
      </c>
      <c r="D783" s="628" t="s">
        <v>543</v>
      </c>
      <c r="E783" s="627" t="s">
        <v>521</v>
      </c>
      <c r="F783" s="628" t="s">
        <v>522</v>
      </c>
      <c r="G783" s="627" t="s">
        <v>756</v>
      </c>
      <c r="H783" s="627">
        <v>154316</v>
      </c>
      <c r="I783" s="627">
        <v>54316</v>
      </c>
      <c r="J783" s="627" t="s">
        <v>788</v>
      </c>
      <c r="K783" s="627" t="s">
        <v>789</v>
      </c>
      <c r="L783" s="629">
        <v>3449.999456588183</v>
      </c>
      <c r="M783" s="629">
        <v>12</v>
      </c>
      <c r="N783" s="630">
        <v>41399.992392234562</v>
      </c>
    </row>
    <row r="784" spans="1:14" ht="14.4" customHeight="1" x14ac:dyDescent="0.3">
      <c r="A784" s="625" t="s">
        <v>518</v>
      </c>
      <c r="B784" s="626" t="s">
        <v>520</v>
      </c>
      <c r="C784" s="627" t="s">
        <v>542</v>
      </c>
      <c r="D784" s="628" t="s">
        <v>543</v>
      </c>
      <c r="E784" s="627" t="s">
        <v>521</v>
      </c>
      <c r="F784" s="628" t="s">
        <v>522</v>
      </c>
      <c r="G784" s="627" t="s">
        <v>756</v>
      </c>
      <c r="H784" s="627">
        <v>156503</v>
      </c>
      <c r="I784" s="627">
        <v>56503</v>
      </c>
      <c r="J784" s="627" t="s">
        <v>1102</v>
      </c>
      <c r="K784" s="627" t="s">
        <v>1103</v>
      </c>
      <c r="L784" s="629">
        <v>75.97</v>
      </c>
      <c r="M784" s="629">
        <v>1</v>
      </c>
      <c r="N784" s="630">
        <v>75.97</v>
      </c>
    </row>
    <row r="785" spans="1:14" ht="14.4" customHeight="1" x14ac:dyDescent="0.3">
      <c r="A785" s="625" t="s">
        <v>518</v>
      </c>
      <c r="B785" s="626" t="s">
        <v>520</v>
      </c>
      <c r="C785" s="627" t="s">
        <v>542</v>
      </c>
      <c r="D785" s="628" t="s">
        <v>543</v>
      </c>
      <c r="E785" s="627" t="s">
        <v>521</v>
      </c>
      <c r="F785" s="628" t="s">
        <v>522</v>
      </c>
      <c r="G785" s="627" t="s">
        <v>756</v>
      </c>
      <c r="H785" s="627">
        <v>156981</v>
      </c>
      <c r="I785" s="627">
        <v>56981</v>
      </c>
      <c r="J785" s="627" t="s">
        <v>1104</v>
      </c>
      <c r="K785" s="627" t="s">
        <v>1105</v>
      </c>
      <c r="L785" s="629">
        <v>110.25</v>
      </c>
      <c r="M785" s="629">
        <v>5</v>
      </c>
      <c r="N785" s="630">
        <v>550.69000000000005</v>
      </c>
    </row>
    <row r="786" spans="1:14" ht="14.4" customHeight="1" x14ac:dyDescent="0.3">
      <c r="A786" s="625" t="s">
        <v>518</v>
      </c>
      <c r="B786" s="626" t="s">
        <v>520</v>
      </c>
      <c r="C786" s="627" t="s">
        <v>542</v>
      </c>
      <c r="D786" s="628" t="s">
        <v>543</v>
      </c>
      <c r="E786" s="627" t="s">
        <v>521</v>
      </c>
      <c r="F786" s="628" t="s">
        <v>522</v>
      </c>
      <c r="G786" s="627" t="s">
        <v>756</v>
      </c>
      <c r="H786" s="627">
        <v>158271</v>
      </c>
      <c r="I786" s="627">
        <v>58271</v>
      </c>
      <c r="J786" s="627" t="s">
        <v>1437</v>
      </c>
      <c r="K786" s="627" t="s">
        <v>1438</v>
      </c>
      <c r="L786" s="629">
        <v>143.59998427219099</v>
      </c>
      <c r="M786" s="629">
        <v>1</v>
      </c>
      <c r="N786" s="630">
        <v>143.59998427219099</v>
      </c>
    </row>
    <row r="787" spans="1:14" ht="14.4" customHeight="1" x14ac:dyDescent="0.3">
      <c r="A787" s="625" t="s">
        <v>518</v>
      </c>
      <c r="B787" s="626" t="s">
        <v>520</v>
      </c>
      <c r="C787" s="627" t="s">
        <v>542</v>
      </c>
      <c r="D787" s="628" t="s">
        <v>543</v>
      </c>
      <c r="E787" s="627" t="s">
        <v>521</v>
      </c>
      <c r="F787" s="628" t="s">
        <v>522</v>
      </c>
      <c r="G787" s="627" t="s">
        <v>756</v>
      </c>
      <c r="H787" s="627">
        <v>158380</v>
      </c>
      <c r="I787" s="627">
        <v>58380</v>
      </c>
      <c r="J787" s="627" t="s">
        <v>1439</v>
      </c>
      <c r="K787" s="627" t="s">
        <v>1440</v>
      </c>
      <c r="L787" s="629">
        <v>85.586254469511772</v>
      </c>
      <c r="M787" s="629">
        <v>34</v>
      </c>
      <c r="N787" s="630">
        <v>2909.3802502926592</v>
      </c>
    </row>
    <row r="788" spans="1:14" ht="14.4" customHeight="1" x14ac:dyDescent="0.3">
      <c r="A788" s="625" t="s">
        <v>518</v>
      </c>
      <c r="B788" s="626" t="s">
        <v>520</v>
      </c>
      <c r="C788" s="627" t="s">
        <v>542</v>
      </c>
      <c r="D788" s="628" t="s">
        <v>543</v>
      </c>
      <c r="E788" s="627" t="s">
        <v>521</v>
      </c>
      <c r="F788" s="628" t="s">
        <v>522</v>
      </c>
      <c r="G788" s="627" t="s">
        <v>756</v>
      </c>
      <c r="H788" s="627">
        <v>159672</v>
      </c>
      <c r="I788" s="627">
        <v>59672</v>
      </c>
      <c r="J788" s="627" t="s">
        <v>790</v>
      </c>
      <c r="K788" s="627" t="s">
        <v>791</v>
      </c>
      <c r="L788" s="629">
        <v>99.41</v>
      </c>
      <c r="M788" s="629">
        <v>1</v>
      </c>
      <c r="N788" s="630">
        <v>99.41</v>
      </c>
    </row>
    <row r="789" spans="1:14" ht="14.4" customHeight="1" x14ac:dyDescent="0.3">
      <c r="A789" s="625" t="s">
        <v>518</v>
      </c>
      <c r="B789" s="626" t="s">
        <v>520</v>
      </c>
      <c r="C789" s="627" t="s">
        <v>542</v>
      </c>
      <c r="D789" s="628" t="s">
        <v>543</v>
      </c>
      <c r="E789" s="627" t="s">
        <v>521</v>
      </c>
      <c r="F789" s="628" t="s">
        <v>522</v>
      </c>
      <c r="G789" s="627" t="s">
        <v>756</v>
      </c>
      <c r="H789" s="627">
        <v>182952</v>
      </c>
      <c r="I789" s="627">
        <v>82952</v>
      </c>
      <c r="J789" s="627" t="s">
        <v>1441</v>
      </c>
      <c r="K789" s="627" t="s">
        <v>1442</v>
      </c>
      <c r="L789" s="629">
        <v>167.49149563254198</v>
      </c>
      <c r="M789" s="629">
        <v>143</v>
      </c>
      <c r="N789" s="630">
        <v>23949.203529405546</v>
      </c>
    </row>
    <row r="790" spans="1:14" ht="14.4" customHeight="1" x14ac:dyDescent="0.3">
      <c r="A790" s="625" t="s">
        <v>518</v>
      </c>
      <c r="B790" s="626" t="s">
        <v>520</v>
      </c>
      <c r="C790" s="627" t="s">
        <v>542</v>
      </c>
      <c r="D790" s="628" t="s">
        <v>543</v>
      </c>
      <c r="E790" s="627" t="s">
        <v>521</v>
      </c>
      <c r="F790" s="628" t="s">
        <v>522</v>
      </c>
      <c r="G790" s="627" t="s">
        <v>756</v>
      </c>
      <c r="H790" s="627">
        <v>183730</v>
      </c>
      <c r="I790" s="627">
        <v>83730</v>
      </c>
      <c r="J790" s="627" t="s">
        <v>1443</v>
      </c>
      <c r="K790" s="627" t="s">
        <v>1444</v>
      </c>
      <c r="L790" s="629">
        <v>119.31</v>
      </c>
      <c r="M790" s="629">
        <v>1</v>
      </c>
      <c r="N790" s="630">
        <v>119.31</v>
      </c>
    </row>
    <row r="791" spans="1:14" ht="14.4" customHeight="1" x14ac:dyDescent="0.3">
      <c r="A791" s="625" t="s">
        <v>518</v>
      </c>
      <c r="B791" s="626" t="s">
        <v>520</v>
      </c>
      <c r="C791" s="627" t="s">
        <v>542</v>
      </c>
      <c r="D791" s="628" t="s">
        <v>543</v>
      </c>
      <c r="E791" s="627" t="s">
        <v>521</v>
      </c>
      <c r="F791" s="628" t="s">
        <v>522</v>
      </c>
      <c r="G791" s="627" t="s">
        <v>756</v>
      </c>
      <c r="H791" s="627">
        <v>185325</v>
      </c>
      <c r="I791" s="627">
        <v>85325</v>
      </c>
      <c r="J791" s="627" t="s">
        <v>1445</v>
      </c>
      <c r="K791" s="627" t="s">
        <v>1446</v>
      </c>
      <c r="L791" s="629">
        <v>148.26450253940379</v>
      </c>
      <c r="M791" s="629">
        <v>607</v>
      </c>
      <c r="N791" s="630">
        <v>89881.955864912234</v>
      </c>
    </row>
    <row r="792" spans="1:14" ht="14.4" customHeight="1" x14ac:dyDescent="0.3">
      <c r="A792" s="625" t="s">
        <v>518</v>
      </c>
      <c r="B792" s="626" t="s">
        <v>520</v>
      </c>
      <c r="C792" s="627" t="s">
        <v>542</v>
      </c>
      <c r="D792" s="628" t="s">
        <v>543</v>
      </c>
      <c r="E792" s="627" t="s">
        <v>521</v>
      </c>
      <c r="F792" s="628" t="s">
        <v>522</v>
      </c>
      <c r="G792" s="627" t="s">
        <v>756</v>
      </c>
      <c r="H792" s="627">
        <v>190957</v>
      </c>
      <c r="I792" s="627">
        <v>90957</v>
      </c>
      <c r="J792" s="627" t="s">
        <v>803</v>
      </c>
      <c r="K792" s="627" t="s">
        <v>1112</v>
      </c>
      <c r="L792" s="629">
        <v>43.150225414555301</v>
      </c>
      <c r="M792" s="629">
        <v>2</v>
      </c>
      <c r="N792" s="630">
        <v>86.300450829110602</v>
      </c>
    </row>
    <row r="793" spans="1:14" ht="14.4" customHeight="1" x14ac:dyDescent="0.3">
      <c r="A793" s="625" t="s">
        <v>518</v>
      </c>
      <c r="B793" s="626" t="s">
        <v>520</v>
      </c>
      <c r="C793" s="627" t="s">
        <v>542</v>
      </c>
      <c r="D793" s="628" t="s">
        <v>543</v>
      </c>
      <c r="E793" s="627" t="s">
        <v>521</v>
      </c>
      <c r="F793" s="628" t="s">
        <v>522</v>
      </c>
      <c r="G793" s="627" t="s">
        <v>756</v>
      </c>
      <c r="H793" s="627">
        <v>192034</v>
      </c>
      <c r="I793" s="627">
        <v>92034</v>
      </c>
      <c r="J793" s="627" t="s">
        <v>1114</v>
      </c>
      <c r="K793" s="627" t="s">
        <v>1115</v>
      </c>
      <c r="L793" s="629">
        <v>188.30975684168902</v>
      </c>
      <c r="M793" s="629">
        <v>4</v>
      </c>
      <c r="N793" s="630">
        <v>753.47854105013403</v>
      </c>
    </row>
    <row r="794" spans="1:14" ht="14.4" customHeight="1" x14ac:dyDescent="0.3">
      <c r="A794" s="625" t="s">
        <v>518</v>
      </c>
      <c r="B794" s="626" t="s">
        <v>520</v>
      </c>
      <c r="C794" s="627" t="s">
        <v>542</v>
      </c>
      <c r="D794" s="628" t="s">
        <v>543</v>
      </c>
      <c r="E794" s="627" t="s">
        <v>521</v>
      </c>
      <c r="F794" s="628" t="s">
        <v>522</v>
      </c>
      <c r="G794" s="627" t="s">
        <v>756</v>
      </c>
      <c r="H794" s="627">
        <v>193021</v>
      </c>
      <c r="I794" s="627">
        <v>93021</v>
      </c>
      <c r="J794" s="627" t="s">
        <v>1447</v>
      </c>
      <c r="K794" s="627" t="s">
        <v>1448</v>
      </c>
      <c r="L794" s="629">
        <v>945.37</v>
      </c>
      <c r="M794" s="629">
        <v>1</v>
      </c>
      <c r="N794" s="630">
        <v>945.37</v>
      </c>
    </row>
    <row r="795" spans="1:14" ht="14.4" customHeight="1" x14ac:dyDescent="0.3">
      <c r="A795" s="625" t="s">
        <v>518</v>
      </c>
      <c r="B795" s="626" t="s">
        <v>520</v>
      </c>
      <c r="C795" s="627" t="s">
        <v>542</v>
      </c>
      <c r="D795" s="628" t="s">
        <v>543</v>
      </c>
      <c r="E795" s="627" t="s">
        <v>521</v>
      </c>
      <c r="F795" s="628" t="s">
        <v>522</v>
      </c>
      <c r="G795" s="627" t="s">
        <v>756</v>
      </c>
      <c r="H795" s="627">
        <v>194882</v>
      </c>
      <c r="I795" s="627">
        <v>94882</v>
      </c>
      <c r="J795" s="627" t="s">
        <v>759</v>
      </c>
      <c r="K795" s="627" t="s">
        <v>1449</v>
      </c>
      <c r="L795" s="629">
        <v>130.92500000000001</v>
      </c>
      <c r="M795" s="629">
        <v>4</v>
      </c>
      <c r="N795" s="630">
        <v>523.70000000000005</v>
      </c>
    </row>
    <row r="796" spans="1:14" ht="14.4" customHeight="1" x14ac:dyDescent="0.3">
      <c r="A796" s="625" t="s">
        <v>518</v>
      </c>
      <c r="B796" s="626" t="s">
        <v>520</v>
      </c>
      <c r="C796" s="627" t="s">
        <v>542</v>
      </c>
      <c r="D796" s="628" t="s">
        <v>543</v>
      </c>
      <c r="E796" s="627" t="s">
        <v>521</v>
      </c>
      <c r="F796" s="628" t="s">
        <v>522</v>
      </c>
      <c r="G796" s="627" t="s">
        <v>756</v>
      </c>
      <c r="H796" s="627">
        <v>845796</v>
      </c>
      <c r="I796" s="627">
        <v>126031</v>
      </c>
      <c r="J796" s="627" t="s">
        <v>1450</v>
      </c>
      <c r="K796" s="627" t="s">
        <v>996</v>
      </c>
      <c r="L796" s="629">
        <v>83.08</v>
      </c>
      <c r="M796" s="629">
        <v>1</v>
      </c>
      <c r="N796" s="630">
        <v>83.08</v>
      </c>
    </row>
    <row r="797" spans="1:14" ht="14.4" customHeight="1" x14ac:dyDescent="0.3">
      <c r="A797" s="625" t="s">
        <v>518</v>
      </c>
      <c r="B797" s="626" t="s">
        <v>520</v>
      </c>
      <c r="C797" s="627" t="s">
        <v>542</v>
      </c>
      <c r="D797" s="628" t="s">
        <v>543</v>
      </c>
      <c r="E797" s="627" t="s">
        <v>521</v>
      </c>
      <c r="F797" s="628" t="s">
        <v>522</v>
      </c>
      <c r="G797" s="627" t="s">
        <v>756</v>
      </c>
      <c r="H797" s="627">
        <v>847134</v>
      </c>
      <c r="I797" s="627">
        <v>151050</v>
      </c>
      <c r="J797" s="627" t="s">
        <v>1451</v>
      </c>
      <c r="K797" s="627" t="s">
        <v>1452</v>
      </c>
      <c r="L797" s="629">
        <v>1003.8193989439322</v>
      </c>
      <c r="M797" s="629">
        <v>105</v>
      </c>
      <c r="N797" s="630">
        <v>105430.16941108389</v>
      </c>
    </row>
    <row r="798" spans="1:14" ht="14.4" customHeight="1" x14ac:dyDescent="0.3">
      <c r="A798" s="625" t="s">
        <v>518</v>
      </c>
      <c r="B798" s="626" t="s">
        <v>520</v>
      </c>
      <c r="C798" s="627" t="s">
        <v>542</v>
      </c>
      <c r="D798" s="628" t="s">
        <v>543</v>
      </c>
      <c r="E798" s="627" t="s">
        <v>521</v>
      </c>
      <c r="F798" s="628" t="s">
        <v>522</v>
      </c>
      <c r="G798" s="627" t="s">
        <v>756</v>
      </c>
      <c r="H798" s="627">
        <v>847488</v>
      </c>
      <c r="I798" s="627">
        <v>107869</v>
      </c>
      <c r="J798" s="627" t="s">
        <v>1118</v>
      </c>
      <c r="K798" s="627" t="s">
        <v>1065</v>
      </c>
      <c r="L798" s="629">
        <v>71.810050219508497</v>
      </c>
      <c r="M798" s="629">
        <v>1</v>
      </c>
      <c r="N798" s="630">
        <v>71.810050219508497</v>
      </c>
    </row>
    <row r="799" spans="1:14" ht="14.4" customHeight="1" x14ac:dyDescent="0.3">
      <c r="A799" s="625" t="s">
        <v>518</v>
      </c>
      <c r="B799" s="626" t="s">
        <v>520</v>
      </c>
      <c r="C799" s="627" t="s">
        <v>542</v>
      </c>
      <c r="D799" s="628" t="s">
        <v>543</v>
      </c>
      <c r="E799" s="627" t="s">
        <v>521</v>
      </c>
      <c r="F799" s="628" t="s">
        <v>522</v>
      </c>
      <c r="G799" s="627" t="s">
        <v>756</v>
      </c>
      <c r="H799" s="627">
        <v>848765</v>
      </c>
      <c r="I799" s="627">
        <v>107938</v>
      </c>
      <c r="J799" s="627" t="s">
        <v>1420</v>
      </c>
      <c r="K799" s="627" t="s">
        <v>1453</v>
      </c>
      <c r="L799" s="629">
        <v>135.55114587280701</v>
      </c>
      <c r="M799" s="629">
        <v>32</v>
      </c>
      <c r="N799" s="630">
        <v>4336.4674333928215</v>
      </c>
    </row>
    <row r="800" spans="1:14" ht="14.4" customHeight="1" x14ac:dyDescent="0.3">
      <c r="A800" s="625" t="s">
        <v>518</v>
      </c>
      <c r="B800" s="626" t="s">
        <v>520</v>
      </c>
      <c r="C800" s="627" t="s">
        <v>542</v>
      </c>
      <c r="D800" s="628" t="s">
        <v>543</v>
      </c>
      <c r="E800" s="627" t="s">
        <v>521</v>
      </c>
      <c r="F800" s="628" t="s">
        <v>522</v>
      </c>
      <c r="G800" s="627" t="s">
        <v>756</v>
      </c>
      <c r="H800" s="627">
        <v>848907</v>
      </c>
      <c r="I800" s="627">
        <v>148072</v>
      </c>
      <c r="J800" s="627" t="s">
        <v>1454</v>
      </c>
      <c r="K800" s="627" t="s">
        <v>728</v>
      </c>
      <c r="L800" s="629">
        <v>265.26964959047098</v>
      </c>
      <c r="M800" s="629">
        <v>1</v>
      </c>
      <c r="N800" s="630">
        <v>265.26964959047098</v>
      </c>
    </row>
    <row r="801" spans="1:14" ht="14.4" customHeight="1" x14ac:dyDescent="0.3">
      <c r="A801" s="625" t="s">
        <v>518</v>
      </c>
      <c r="B801" s="626" t="s">
        <v>520</v>
      </c>
      <c r="C801" s="627" t="s">
        <v>542</v>
      </c>
      <c r="D801" s="628" t="s">
        <v>543</v>
      </c>
      <c r="E801" s="627" t="s">
        <v>521</v>
      </c>
      <c r="F801" s="628" t="s">
        <v>522</v>
      </c>
      <c r="G801" s="627" t="s">
        <v>756</v>
      </c>
      <c r="H801" s="627">
        <v>849266</v>
      </c>
      <c r="I801" s="627">
        <v>162444</v>
      </c>
      <c r="J801" s="627" t="s">
        <v>1455</v>
      </c>
      <c r="K801" s="627" t="s">
        <v>1456</v>
      </c>
      <c r="L801" s="629">
        <v>83.637036698305934</v>
      </c>
      <c r="M801" s="629">
        <v>8</v>
      </c>
      <c r="N801" s="630">
        <v>669.58376176863021</v>
      </c>
    </row>
    <row r="802" spans="1:14" ht="14.4" customHeight="1" x14ac:dyDescent="0.3">
      <c r="A802" s="625" t="s">
        <v>518</v>
      </c>
      <c r="B802" s="626" t="s">
        <v>520</v>
      </c>
      <c r="C802" s="627" t="s">
        <v>542</v>
      </c>
      <c r="D802" s="628" t="s">
        <v>543</v>
      </c>
      <c r="E802" s="627" t="s">
        <v>521</v>
      </c>
      <c r="F802" s="628" t="s">
        <v>522</v>
      </c>
      <c r="G802" s="627" t="s">
        <v>756</v>
      </c>
      <c r="H802" s="627">
        <v>849561</v>
      </c>
      <c r="I802" s="627">
        <v>125060</v>
      </c>
      <c r="J802" s="627" t="s">
        <v>1457</v>
      </c>
      <c r="K802" s="627" t="s">
        <v>731</v>
      </c>
      <c r="L802" s="629">
        <v>49.38</v>
      </c>
      <c r="M802" s="629">
        <v>1</v>
      </c>
      <c r="N802" s="630">
        <v>49.38</v>
      </c>
    </row>
    <row r="803" spans="1:14" ht="14.4" customHeight="1" x14ac:dyDescent="0.3">
      <c r="A803" s="625" t="s">
        <v>518</v>
      </c>
      <c r="B803" s="626" t="s">
        <v>520</v>
      </c>
      <c r="C803" s="627" t="s">
        <v>542</v>
      </c>
      <c r="D803" s="628" t="s">
        <v>543</v>
      </c>
      <c r="E803" s="627" t="s">
        <v>521</v>
      </c>
      <c r="F803" s="628" t="s">
        <v>522</v>
      </c>
      <c r="G803" s="627" t="s">
        <v>756</v>
      </c>
      <c r="H803" s="627">
        <v>849713</v>
      </c>
      <c r="I803" s="627">
        <v>125046</v>
      </c>
      <c r="J803" s="627" t="s">
        <v>1121</v>
      </c>
      <c r="K803" s="627" t="s">
        <v>762</v>
      </c>
      <c r="L803" s="629">
        <v>64.540076852866662</v>
      </c>
      <c r="M803" s="629">
        <v>3</v>
      </c>
      <c r="N803" s="630">
        <v>193.62030741146663</v>
      </c>
    </row>
    <row r="804" spans="1:14" ht="14.4" customHeight="1" x14ac:dyDescent="0.3">
      <c r="A804" s="625" t="s">
        <v>518</v>
      </c>
      <c r="B804" s="626" t="s">
        <v>520</v>
      </c>
      <c r="C804" s="627" t="s">
        <v>542</v>
      </c>
      <c r="D804" s="628" t="s">
        <v>543</v>
      </c>
      <c r="E804" s="627" t="s">
        <v>521</v>
      </c>
      <c r="F804" s="628" t="s">
        <v>522</v>
      </c>
      <c r="G804" s="627" t="s">
        <v>756</v>
      </c>
      <c r="H804" s="627">
        <v>850010</v>
      </c>
      <c r="I804" s="627">
        <v>149543</v>
      </c>
      <c r="J804" s="627" t="s">
        <v>1122</v>
      </c>
      <c r="K804" s="627" t="s">
        <v>1123</v>
      </c>
      <c r="L804" s="629">
        <v>315.0204469411475</v>
      </c>
      <c r="M804" s="629">
        <v>2</v>
      </c>
      <c r="N804" s="630">
        <v>630.04089388229499</v>
      </c>
    </row>
    <row r="805" spans="1:14" ht="14.4" customHeight="1" x14ac:dyDescent="0.3">
      <c r="A805" s="625" t="s">
        <v>518</v>
      </c>
      <c r="B805" s="626" t="s">
        <v>520</v>
      </c>
      <c r="C805" s="627" t="s">
        <v>542</v>
      </c>
      <c r="D805" s="628" t="s">
        <v>543</v>
      </c>
      <c r="E805" s="627" t="s">
        <v>523</v>
      </c>
      <c r="F805" s="628" t="s">
        <v>524</v>
      </c>
      <c r="G805" s="627" t="s">
        <v>553</v>
      </c>
      <c r="H805" s="627">
        <v>103414</v>
      </c>
      <c r="I805" s="627">
        <v>3414</v>
      </c>
      <c r="J805" s="627" t="s">
        <v>1458</v>
      </c>
      <c r="K805" s="627" t="s">
        <v>1459</v>
      </c>
      <c r="L805" s="629">
        <v>2332.2948731092251</v>
      </c>
      <c r="M805" s="629">
        <v>8</v>
      </c>
      <c r="N805" s="630">
        <v>18658.378515348719</v>
      </c>
    </row>
    <row r="806" spans="1:14" ht="14.4" customHeight="1" x14ac:dyDescent="0.3">
      <c r="A806" s="625" t="s">
        <v>518</v>
      </c>
      <c r="B806" s="626" t="s">
        <v>520</v>
      </c>
      <c r="C806" s="627" t="s">
        <v>542</v>
      </c>
      <c r="D806" s="628" t="s">
        <v>543</v>
      </c>
      <c r="E806" s="627" t="s">
        <v>523</v>
      </c>
      <c r="F806" s="628" t="s">
        <v>524</v>
      </c>
      <c r="G806" s="627" t="s">
        <v>553</v>
      </c>
      <c r="H806" s="627">
        <v>110996</v>
      </c>
      <c r="I806" s="627">
        <v>10996</v>
      </c>
      <c r="J806" s="627" t="s">
        <v>1460</v>
      </c>
      <c r="K806" s="627" t="s">
        <v>1459</v>
      </c>
      <c r="L806" s="629">
        <v>2416.0100000000002</v>
      </c>
      <c r="M806" s="629">
        <v>5</v>
      </c>
      <c r="N806" s="630">
        <v>12080.050000000001</v>
      </c>
    </row>
    <row r="807" spans="1:14" ht="14.4" customHeight="1" x14ac:dyDescent="0.3">
      <c r="A807" s="625" t="s">
        <v>518</v>
      </c>
      <c r="B807" s="626" t="s">
        <v>520</v>
      </c>
      <c r="C807" s="627" t="s">
        <v>542</v>
      </c>
      <c r="D807" s="628" t="s">
        <v>543</v>
      </c>
      <c r="E807" s="627" t="s">
        <v>523</v>
      </c>
      <c r="F807" s="628" t="s">
        <v>524</v>
      </c>
      <c r="G807" s="627" t="s">
        <v>553</v>
      </c>
      <c r="H807" s="627">
        <v>149409</v>
      </c>
      <c r="I807" s="627">
        <v>49409</v>
      </c>
      <c r="J807" s="627" t="s">
        <v>1461</v>
      </c>
      <c r="K807" s="627" t="s">
        <v>1462</v>
      </c>
      <c r="L807" s="629">
        <v>1389.89</v>
      </c>
      <c r="M807" s="629">
        <v>5.2</v>
      </c>
      <c r="N807" s="630">
        <v>7227.4280000000008</v>
      </c>
    </row>
    <row r="808" spans="1:14" ht="14.4" customHeight="1" x14ac:dyDescent="0.3">
      <c r="A808" s="625" t="s">
        <v>518</v>
      </c>
      <c r="B808" s="626" t="s">
        <v>520</v>
      </c>
      <c r="C808" s="627" t="s">
        <v>542</v>
      </c>
      <c r="D808" s="628" t="s">
        <v>543</v>
      </c>
      <c r="E808" s="627" t="s">
        <v>523</v>
      </c>
      <c r="F808" s="628" t="s">
        <v>524</v>
      </c>
      <c r="G808" s="627" t="s">
        <v>553</v>
      </c>
      <c r="H808" s="627">
        <v>149415</v>
      </c>
      <c r="I808" s="627">
        <v>49415</v>
      </c>
      <c r="J808" s="627" t="s">
        <v>1463</v>
      </c>
      <c r="K808" s="627" t="s">
        <v>1462</v>
      </c>
      <c r="L808" s="629">
        <v>1735.66</v>
      </c>
      <c r="M808" s="629">
        <v>9.8000000000000007</v>
      </c>
      <c r="N808" s="630">
        <v>17009.468000000001</v>
      </c>
    </row>
    <row r="809" spans="1:14" ht="14.4" customHeight="1" x14ac:dyDescent="0.3">
      <c r="A809" s="625" t="s">
        <v>518</v>
      </c>
      <c r="B809" s="626" t="s">
        <v>520</v>
      </c>
      <c r="C809" s="627" t="s">
        <v>542</v>
      </c>
      <c r="D809" s="628" t="s">
        <v>543</v>
      </c>
      <c r="E809" s="627" t="s">
        <v>523</v>
      </c>
      <c r="F809" s="628" t="s">
        <v>524</v>
      </c>
      <c r="G809" s="627" t="s">
        <v>553</v>
      </c>
      <c r="H809" s="627">
        <v>195638</v>
      </c>
      <c r="I809" s="627">
        <v>95638</v>
      </c>
      <c r="J809" s="627" t="s">
        <v>1464</v>
      </c>
      <c r="K809" s="627" t="s">
        <v>1465</v>
      </c>
      <c r="L809" s="629">
        <v>4367.6999935241693</v>
      </c>
      <c r="M809" s="629">
        <v>19</v>
      </c>
      <c r="N809" s="630">
        <v>82986.299857531732</v>
      </c>
    </row>
    <row r="810" spans="1:14" ht="14.4" customHeight="1" x14ac:dyDescent="0.3">
      <c r="A810" s="625" t="s">
        <v>518</v>
      </c>
      <c r="B810" s="626" t="s">
        <v>520</v>
      </c>
      <c r="C810" s="627" t="s">
        <v>542</v>
      </c>
      <c r="D810" s="628" t="s">
        <v>543</v>
      </c>
      <c r="E810" s="627" t="s">
        <v>523</v>
      </c>
      <c r="F810" s="628" t="s">
        <v>524</v>
      </c>
      <c r="G810" s="627" t="s">
        <v>553</v>
      </c>
      <c r="H810" s="627">
        <v>195641</v>
      </c>
      <c r="I810" s="627">
        <v>95641</v>
      </c>
      <c r="J810" s="627" t="s">
        <v>1466</v>
      </c>
      <c r="K810" s="627" t="s">
        <v>1465</v>
      </c>
      <c r="L810" s="629">
        <v>3530.71</v>
      </c>
      <c r="M810" s="629">
        <v>3</v>
      </c>
      <c r="N810" s="630">
        <v>10592.130000000001</v>
      </c>
    </row>
    <row r="811" spans="1:14" ht="14.4" customHeight="1" x14ac:dyDescent="0.3">
      <c r="A811" s="625" t="s">
        <v>518</v>
      </c>
      <c r="B811" s="626" t="s">
        <v>520</v>
      </c>
      <c r="C811" s="627" t="s">
        <v>542</v>
      </c>
      <c r="D811" s="628" t="s">
        <v>543</v>
      </c>
      <c r="E811" s="627" t="s">
        <v>523</v>
      </c>
      <c r="F811" s="628" t="s">
        <v>524</v>
      </c>
      <c r="G811" s="627" t="s">
        <v>553</v>
      </c>
      <c r="H811" s="627">
        <v>846016</v>
      </c>
      <c r="I811" s="627">
        <v>0</v>
      </c>
      <c r="J811" s="627" t="s">
        <v>1467</v>
      </c>
      <c r="K811" s="627" t="s">
        <v>1468</v>
      </c>
      <c r="L811" s="629">
        <v>238.29097266891739</v>
      </c>
      <c r="M811" s="629">
        <v>256</v>
      </c>
      <c r="N811" s="630">
        <v>60922.679575879883</v>
      </c>
    </row>
    <row r="812" spans="1:14" ht="14.4" customHeight="1" x14ac:dyDescent="0.3">
      <c r="A812" s="625" t="s">
        <v>518</v>
      </c>
      <c r="B812" s="626" t="s">
        <v>520</v>
      </c>
      <c r="C812" s="627" t="s">
        <v>542</v>
      </c>
      <c r="D812" s="628" t="s">
        <v>543</v>
      </c>
      <c r="E812" s="627" t="s">
        <v>523</v>
      </c>
      <c r="F812" s="628" t="s">
        <v>524</v>
      </c>
      <c r="G812" s="627" t="s">
        <v>553</v>
      </c>
      <c r="H812" s="627">
        <v>849196</v>
      </c>
      <c r="I812" s="627">
        <v>0</v>
      </c>
      <c r="J812" s="627" t="s">
        <v>1469</v>
      </c>
      <c r="K812" s="627"/>
      <c r="L812" s="629">
        <v>44.84</v>
      </c>
      <c r="M812" s="629">
        <v>3</v>
      </c>
      <c r="N812" s="630">
        <v>134.52000000000001</v>
      </c>
    </row>
    <row r="813" spans="1:14" ht="14.4" customHeight="1" x14ac:dyDescent="0.3">
      <c r="A813" s="625" t="s">
        <v>518</v>
      </c>
      <c r="B813" s="626" t="s">
        <v>520</v>
      </c>
      <c r="C813" s="627" t="s">
        <v>542</v>
      </c>
      <c r="D813" s="628" t="s">
        <v>543</v>
      </c>
      <c r="E813" s="627" t="s">
        <v>523</v>
      </c>
      <c r="F813" s="628" t="s">
        <v>524</v>
      </c>
      <c r="G813" s="627" t="s">
        <v>553</v>
      </c>
      <c r="H813" s="627">
        <v>849197</v>
      </c>
      <c r="I813" s="627">
        <v>0</v>
      </c>
      <c r="J813" s="627" t="s">
        <v>1470</v>
      </c>
      <c r="K813" s="627"/>
      <c r="L813" s="629">
        <v>44.84</v>
      </c>
      <c r="M813" s="629">
        <v>3</v>
      </c>
      <c r="N813" s="630">
        <v>134.52000000000001</v>
      </c>
    </row>
    <row r="814" spans="1:14" ht="14.4" customHeight="1" x14ac:dyDescent="0.3">
      <c r="A814" s="625" t="s">
        <v>518</v>
      </c>
      <c r="B814" s="626" t="s">
        <v>520</v>
      </c>
      <c r="C814" s="627" t="s">
        <v>542</v>
      </c>
      <c r="D814" s="628" t="s">
        <v>543</v>
      </c>
      <c r="E814" s="627" t="s">
        <v>523</v>
      </c>
      <c r="F814" s="628" t="s">
        <v>524</v>
      </c>
      <c r="G814" s="627" t="s">
        <v>756</v>
      </c>
      <c r="H814" s="627">
        <v>33424</v>
      </c>
      <c r="I814" s="627">
        <v>33424</v>
      </c>
      <c r="J814" s="627" t="s">
        <v>1471</v>
      </c>
      <c r="K814" s="627" t="s">
        <v>1472</v>
      </c>
      <c r="L814" s="629">
        <v>424.98</v>
      </c>
      <c r="M814" s="629">
        <v>16</v>
      </c>
      <c r="N814" s="630">
        <v>6799.68</v>
      </c>
    </row>
    <row r="815" spans="1:14" ht="14.4" customHeight="1" x14ac:dyDescent="0.3">
      <c r="A815" s="625" t="s">
        <v>518</v>
      </c>
      <c r="B815" s="626" t="s">
        <v>520</v>
      </c>
      <c r="C815" s="627" t="s">
        <v>542</v>
      </c>
      <c r="D815" s="628" t="s">
        <v>543</v>
      </c>
      <c r="E815" s="627" t="s">
        <v>523</v>
      </c>
      <c r="F815" s="628" t="s">
        <v>524</v>
      </c>
      <c r="G815" s="627" t="s">
        <v>756</v>
      </c>
      <c r="H815" s="627">
        <v>33750</v>
      </c>
      <c r="I815" s="627">
        <v>33750</v>
      </c>
      <c r="J815" s="627" t="s">
        <v>1473</v>
      </c>
      <c r="K815" s="627" t="s">
        <v>1474</v>
      </c>
      <c r="L815" s="629">
        <v>148.06999657462001</v>
      </c>
      <c r="M815" s="629">
        <v>2</v>
      </c>
      <c r="N815" s="630">
        <v>296.13999314924001</v>
      </c>
    </row>
    <row r="816" spans="1:14" ht="14.4" customHeight="1" x14ac:dyDescent="0.3">
      <c r="A816" s="625" t="s">
        <v>518</v>
      </c>
      <c r="B816" s="626" t="s">
        <v>520</v>
      </c>
      <c r="C816" s="627" t="s">
        <v>542</v>
      </c>
      <c r="D816" s="628" t="s">
        <v>543</v>
      </c>
      <c r="E816" s="627" t="s">
        <v>523</v>
      </c>
      <c r="F816" s="628" t="s">
        <v>524</v>
      </c>
      <c r="G816" s="627" t="s">
        <v>756</v>
      </c>
      <c r="H816" s="627">
        <v>33751</v>
      </c>
      <c r="I816" s="627">
        <v>33751</v>
      </c>
      <c r="J816" s="627" t="s">
        <v>1475</v>
      </c>
      <c r="K816" s="627" t="s">
        <v>1474</v>
      </c>
      <c r="L816" s="629">
        <v>148.06978035265266</v>
      </c>
      <c r="M816" s="629">
        <v>3</v>
      </c>
      <c r="N816" s="630">
        <v>444.209341057958</v>
      </c>
    </row>
    <row r="817" spans="1:14" ht="14.4" customHeight="1" x14ac:dyDescent="0.3">
      <c r="A817" s="625" t="s">
        <v>518</v>
      </c>
      <c r="B817" s="626" t="s">
        <v>520</v>
      </c>
      <c r="C817" s="627" t="s">
        <v>542</v>
      </c>
      <c r="D817" s="628" t="s">
        <v>543</v>
      </c>
      <c r="E817" s="627" t="s">
        <v>523</v>
      </c>
      <c r="F817" s="628" t="s">
        <v>524</v>
      </c>
      <c r="G817" s="627" t="s">
        <v>756</v>
      </c>
      <c r="H817" s="627">
        <v>133146</v>
      </c>
      <c r="I817" s="627">
        <v>33146</v>
      </c>
      <c r="J817" s="627" t="s">
        <v>1476</v>
      </c>
      <c r="K817" s="627" t="s">
        <v>1477</v>
      </c>
      <c r="L817" s="629">
        <v>206.9993259216329</v>
      </c>
      <c r="M817" s="629">
        <v>80</v>
      </c>
      <c r="N817" s="630">
        <v>16559.946553980721</v>
      </c>
    </row>
    <row r="818" spans="1:14" ht="14.4" customHeight="1" x14ac:dyDescent="0.3">
      <c r="A818" s="625" t="s">
        <v>518</v>
      </c>
      <c r="B818" s="626" t="s">
        <v>520</v>
      </c>
      <c r="C818" s="627" t="s">
        <v>542</v>
      </c>
      <c r="D818" s="628" t="s">
        <v>543</v>
      </c>
      <c r="E818" s="627" t="s">
        <v>523</v>
      </c>
      <c r="F818" s="628" t="s">
        <v>524</v>
      </c>
      <c r="G818" s="627" t="s">
        <v>756</v>
      </c>
      <c r="H818" s="627">
        <v>133148</v>
      </c>
      <c r="I818" s="627">
        <v>33148</v>
      </c>
      <c r="J818" s="627" t="s">
        <v>1478</v>
      </c>
      <c r="K818" s="627" t="s">
        <v>1479</v>
      </c>
      <c r="L818" s="629">
        <v>216.21999999999997</v>
      </c>
      <c r="M818" s="629">
        <v>40</v>
      </c>
      <c r="N818" s="630">
        <v>8648.7999999999993</v>
      </c>
    </row>
    <row r="819" spans="1:14" ht="14.4" customHeight="1" x14ac:dyDescent="0.3">
      <c r="A819" s="625" t="s">
        <v>518</v>
      </c>
      <c r="B819" s="626" t="s">
        <v>520</v>
      </c>
      <c r="C819" s="627" t="s">
        <v>542</v>
      </c>
      <c r="D819" s="628" t="s">
        <v>543</v>
      </c>
      <c r="E819" s="627" t="s">
        <v>523</v>
      </c>
      <c r="F819" s="628" t="s">
        <v>524</v>
      </c>
      <c r="G819" s="627" t="s">
        <v>756</v>
      </c>
      <c r="H819" s="627">
        <v>133322</v>
      </c>
      <c r="I819" s="627">
        <v>33322</v>
      </c>
      <c r="J819" s="627" t="s">
        <v>1480</v>
      </c>
      <c r="K819" s="627" t="s">
        <v>1481</v>
      </c>
      <c r="L819" s="629">
        <v>40.57</v>
      </c>
      <c r="M819" s="629">
        <v>2</v>
      </c>
      <c r="N819" s="630">
        <v>81.14</v>
      </c>
    </row>
    <row r="820" spans="1:14" ht="14.4" customHeight="1" x14ac:dyDescent="0.3">
      <c r="A820" s="625" t="s">
        <v>518</v>
      </c>
      <c r="B820" s="626" t="s">
        <v>520</v>
      </c>
      <c r="C820" s="627" t="s">
        <v>542</v>
      </c>
      <c r="D820" s="628" t="s">
        <v>543</v>
      </c>
      <c r="E820" s="627" t="s">
        <v>523</v>
      </c>
      <c r="F820" s="628" t="s">
        <v>524</v>
      </c>
      <c r="G820" s="627" t="s">
        <v>756</v>
      </c>
      <c r="H820" s="627">
        <v>133325</v>
      </c>
      <c r="I820" s="627">
        <v>33325</v>
      </c>
      <c r="J820" s="627" t="s">
        <v>1482</v>
      </c>
      <c r="K820" s="627" t="s">
        <v>1481</v>
      </c>
      <c r="L820" s="629">
        <v>44.39</v>
      </c>
      <c r="M820" s="629">
        <v>3</v>
      </c>
      <c r="N820" s="630">
        <v>133.17000000000002</v>
      </c>
    </row>
    <row r="821" spans="1:14" ht="14.4" customHeight="1" x14ac:dyDescent="0.3">
      <c r="A821" s="625" t="s">
        <v>518</v>
      </c>
      <c r="B821" s="626" t="s">
        <v>520</v>
      </c>
      <c r="C821" s="627" t="s">
        <v>542</v>
      </c>
      <c r="D821" s="628" t="s">
        <v>543</v>
      </c>
      <c r="E821" s="627" t="s">
        <v>523</v>
      </c>
      <c r="F821" s="628" t="s">
        <v>524</v>
      </c>
      <c r="G821" s="627" t="s">
        <v>756</v>
      </c>
      <c r="H821" s="627">
        <v>133326</v>
      </c>
      <c r="I821" s="627">
        <v>33326</v>
      </c>
      <c r="J821" s="627" t="s">
        <v>1483</v>
      </c>
      <c r="K821" s="627" t="s">
        <v>1481</v>
      </c>
      <c r="L821" s="629">
        <v>44.78</v>
      </c>
      <c r="M821" s="629">
        <v>6</v>
      </c>
      <c r="N821" s="630">
        <v>268.68</v>
      </c>
    </row>
    <row r="822" spans="1:14" ht="14.4" customHeight="1" x14ac:dyDescent="0.3">
      <c r="A822" s="625" t="s">
        <v>518</v>
      </c>
      <c r="B822" s="626" t="s">
        <v>520</v>
      </c>
      <c r="C822" s="627" t="s">
        <v>542</v>
      </c>
      <c r="D822" s="628" t="s">
        <v>543</v>
      </c>
      <c r="E822" s="627" t="s">
        <v>523</v>
      </c>
      <c r="F822" s="628" t="s">
        <v>524</v>
      </c>
      <c r="G822" s="627" t="s">
        <v>756</v>
      </c>
      <c r="H822" s="627">
        <v>133329</v>
      </c>
      <c r="I822" s="627">
        <v>33329</v>
      </c>
      <c r="J822" s="627" t="s">
        <v>1484</v>
      </c>
      <c r="K822" s="627" t="s">
        <v>1481</v>
      </c>
      <c r="L822" s="629">
        <v>42.98</v>
      </c>
      <c r="M822" s="629">
        <v>2</v>
      </c>
      <c r="N822" s="630">
        <v>85.96</v>
      </c>
    </row>
    <row r="823" spans="1:14" ht="14.4" customHeight="1" x14ac:dyDescent="0.3">
      <c r="A823" s="625" t="s">
        <v>518</v>
      </c>
      <c r="B823" s="626" t="s">
        <v>520</v>
      </c>
      <c r="C823" s="627" t="s">
        <v>542</v>
      </c>
      <c r="D823" s="628" t="s">
        <v>543</v>
      </c>
      <c r="E823" s="627" t="s">
        <v>523</v>
      </c>
      <c r="F823" s="628" t="s">
        <v>524</v>
      </c>
      <c r="G823" s="627" t="s">
        <v>756</v>
      </c>
      <c r="H823" s="627">
        <v>133330</v>
      </c>
      <c r="I823" s="627">
        <v>33330</v>
      </c>
      <c r="J823" s="627" t="s">
        <v>1485</v>
      </c>
      <c r="K823" s="627" t="s">
        <v>1481</v>
      </c>
      <c r="L823" s="629">
        <v>42.6</v>
      </c>
      <c r="M823" s="629">
        <v>2</v>
      </c>
      <c r="N823" s="630">
        <v>85.2</v>
      </c>
    </row>
    <row r="824" spans="1:14" ht="14.4" customHeight="1" x14ac:dyDescent="0.3">
      <c r="A824" s="625" t="s">
        <v>518</v>
      </c>
      <c r="B824" s="626" t="s">
        <v>520</v>
      </c>
      <c r="C824" s="627" t="s">
        <v>542</v>
      </c>
      <c r="D824" s="628" t="s">
        <v>543</v>
      </c>
      <c r="E824" s="627" t="s">
        <v>523</v>
      </c>
      <c r="F824" s="628" t="s">
        <v>524</v>
      </c>
      <c r="G824" s="627" t="s">
        <v>756</v>
      </c>
      <c r="H824" s="627">
        <v>133331</v>
      </c>
      <c r="I824" s="627">
        <v>33331</v>
      </c>
      <c r="J824" s="627" t="s">
        <v>1486</v>
      </c>
      <c r="K824" s="627" t="s">
        <v>1487</v>
      </c>
      <c r="L824" s="629">
        <v>202.85978084132751</v>
      </c>
      <c r="M824" s="629">
        <v>2</v>
      </c>
      <c r="N824" s="630">
        <v>405.71956168265501</v>
      </c>
    </row>
    <row r="825" spans="1:14" ht="14.4" customHeight="1" x14ac:dyDescent="0.3">
      <c r="A825" s="625" t="s">
        <v>518</v>
      </c>
      <c r="B825" s="626" t="s">
        <v>520</v>
      </c>
      <c r="C825" s="627" t="s">
        <v>542</v>
      </c>
      <c r="D825" s="628" t="s">
        <v>543</v>
      </c>
      <c r="E825" s="627" t="s">
        <v>523</v>
      </c>
      <c r="F825" s="628" t="s">
        <v>524</v>
      </c>
      <c r="G825" s="627" t="s">
        <v>756</v>
      </c>
      <c r="H825" s="627">
        <v>133339</v>
      </c>
      <c r="I825" s="627">
        <v>33339</v>
      </c>
      <c r="J825" s="627" t="s">
        <v>1488</v>
      </c>
      <c r="K825" s="627" t="s">
        <v>1481</v>
      </c>
      <c r="L825" s="629">
        <v>54.11990561191984</v>
      </c>
      <c r="M825" s="629">
        <v>8</v>
      </c>
      <c r="N825" s="630">
        <v>432.95904318528312</v>
      </c>
    </row>
    <row r="826" spans="1:14" ht="14.4" customHeight="1" x14ac:dyDescent="0.3">
      <c r="A826" s="625" t="s">
        <v>518</v>
      </c>
      <c r="B826" s="626" t="s">
        <v>520</v>
      </c>
      <c r="C826" s="627" t="s">
        <v>542</v>
      </c>
      <c r="D826" s="628" t="s">
        <v>543</v>
      </c>
      <c r="E826" s="627" t="s">
        <v>523</v>
      </c>
      <c r="F826" s="628" t="s">
        <v>524</v>
      </c>
      <c r="G826" s="627" t="s">
        <v>756</v>
      </c>
      <c r="H826" s="627">
        <v>133340</v>
      </c>
      <c r="I826" s="627">
        <v>33340</v>
      </c>
      <c r="J826" s="627" t="s">
        <v>1489</v>
      </c>
      <c r="K826" s="627" t="s">
        <v>1481</v>
      </c>
      <c r="L826" s="629">
        <v>54.119978828311758</v>
      </c>
      <c r="M826" s="629">
        <v>19</v>
      </c>
      <c r="N826" s="630">
        <v>1028.2796863889623</v>
      </c>
    </row>
    <row r="827" spans="1:14" ht="14.4" customHeight="1" x14ac:dyDescent="0.3">
      <c r="A827" s="625" t="s">
        <v>518</v>
      </c>
      <c r="B827" s="626" t="s">
        <v>520</v>
      </c>
      <c r="C827" s="627" t="s">
        <v>542</v>
      </c>
      <c r="D827" s="628" t="s">
        <v>543</v>
      </c>
      <c r="E827" s="627" t="s">
        <v>523</v>
      </c>
      <c r="F827" s="628" t="s">
        <v>524</v>
      </c>
      <c r="G827" s="627" t="s">
        <v>756</v>
      </c>
      <c r="H827" s="627">
        <v>133341</v>
      </c>
      <c r="I827" s="627">
        <v>33341</v>
      </c>
      <c r="J827" s="627" t="s">
        <v>1490</v>
      </c>
      <c r="K827" s="627" t="s">
        <v>1481</v>
      </c>
      <c r="L827" s="629">
        <v>54.46</v>
      </c>
      <c r="M827" s="629">
        <v>2</v>
      </c>
      <c r="N827" s="630">
        <v>108.92</v>
      </c>
    </row>
    <row r="828" spans="1:14" ht="14.4" customHeight="1" x14ac:dyDescent="0.3">
      <c r="A828" s="625" t="s">
        <v>518</v>
      </c>
      <c r="B828" s="626" t="s">
        <v>520</v>
      </c>
      <c r="C828" s="627" t="s">
        <v>542</v>
      </c>
      <c r="D828" s="628" t="s">
        <v>543</v>
      </c>
      <c r="E828" s="627" t="s">
        <v>523</v>
      </c>
      <c r="F828" s="628" t="s">
        <v>524</v>
      </c>
      <c r="G828" s="627" t="s">
        <v>756</v>
      </c>
      <c r="H828" s="627">
        <v>133474</v>
      </c>
      <c r="I828" s="627">
        <v>33474</v>
      </c>
      <c r="J828" s="627" t="s">
        <v>1491</v>
      </c>
      <c r="K828" s="627" t="s">
        <v>1481</v>
      </c>
      <c r="L828" s="629">
        <v>42.76</v>
      </c>
      <c r="M828" s="629">
        <v>2</v>
      </c>
      <c r="N828" s="630">
        <v>85.52</v>
      </c>
    </row>
    <row r="829" spans="1:14" ht="14.4" customHeight="1" x14ac:dyDescent="0.3">
      <c r="A829" s="625" t="s">
        <v>518</v>
      </c>
      <c r="B829" s="626" t="s">
        <v>520</v>
      </c>
      <c r="C829" s="627" t="s">
        <v>542</v>
      </c>
      <c r="D829" s="628" t="s">
        <v>543</v>
      </c>
      <c r="E829" s="627" t="s">
        <v>523</v>
      </c>
      <c r="F829" s="628" t="s">
        <v>524</v>
      </c>
      <c r="G829" s="627" t="s">
        <v>756</v>
      </c>
      <c r="H829" s="627">
        <v>395579</v>
      </c>
      <c r="I829" s="627">
        <v>33752</v>
      </c>
      <c r="J829" s="627" t="s">
        <v>1492</v>
      </c>
      <c r="K829" s="627" t="s">
        <v>1493</v>
      </c>
      <c r="L829" s="629">
        <v>148.06895630762551</v>
      </c>
      <c r="M829" s="629">
        <v>2</v>
      </c>
      <c r="N829" s="630">
        <v>296.13791261525103</v>
      </c>
    </row>
    <row r="830" spans="1:14" ht="14.4" customHeight="1" x14ac:dyDescent="0.3">
      <c r="A830" s="625" t="s">
        <v>518</v>
      </c>
      <c r="B830" s="626" t="s">
        <v>520</v>
      </c>
      <c r="C830" s="627" t="s">
        <v>542</v>
      </c>
      <c r="D830" s="628" t="s">
        <v>543</v>
      </c>
      <c r="E830" s="627" t="s">
        <v>523</v>
      </c>
      <c r="F830" s="628" t="s">
        <v>524</v>
      </c>
      <c r="G830" s="627" t="s">
        <v>756</v>
      </c>
      <c r="H830" s="627">
        <v>500732</v>
      </c>
      <c r="I830" s="627">
        <v>33704</v>
      </c>
      <c r="J830" s="627" t="s">
        <v>1494</v>
      </c>
      <c r="K830" s="627" t="s">
        <v>1481</v>
      </c>
      <c r="L830" s="629">
        <v>54.119990718582535</v>
      </c>
      <c r="M830" s="629">
        <v>15</v>
      </c>
      <c r="N830" s="630">
        <v>811.79987329571918</v>
      </c>
    </row>
    <row r="831" spans="1:14" ht="14.4" customHeight="1" x14ac:dyDescent="0.3">
      <c r="A831" s="625" t="s">
        <v>518</v>
      </c>
      <c r="B831" s="626" t="s">
        <v>520</v>
      </c>
      <c r="C831" s="627" t="s">
        <v>542</v>
      </c>
      <c r="D831" s="628" t="s">
        <v>543</v>
      </c>
      <c r="E831" s="627" t="s">
        <v>523</v>
      </c>
      <c r="F831" s="628" t="s">
        <v>524</v>
      </c>
      <c r="G831" s="627" t="s">
        <v>756</v>
      </c>
      <c r="H831" s="627">
        <v>840702</v>
      </c>
      <c r="I831" s="627">
        <v>33489</v>
      </c>
      <c r="J831" s="627" t="s">
        <v>1495</v>
      </c>
      <c r="K831" s="627"/>
      <c r="L831" s="629">
        <v>49.25</v>
      </c>
      <c r="M831" s="629">
        <v>12</v>
      </c>
      <c r="N831" s="630">
        <v>591</v>
      </c>
    </row>
    <row r="832" spans="1:14" ht="14.4" customHeight="1" x14ac:dyDescent="0.3">
      <c r="A832" s="625" t="s">
        <v>518</v>
      </c>
      <c r="B832" s="626" t="s">
        <v>520</v>
      </c>
      <c r="C832" s="627" t="s">
        <v>542</v>
      </c>
      <c r="D832" s="628" t="s">
        <v>543</v>
      </c>
      <c r="E832" s="627" t="s">
        <v>523</v>
      </c>
      <c r="F832" s="628" t="s">
        <v>524</v>
      </c>
      <c r="G832" s="627" t="s">
        <v>756</v>
      </c>
      <c r="H832" s="627">
        <v>848207</v>
      </c>
      <c r="I832" s="627">
        <v>33422</v>
      </c>
      <c r="J832" s="627" t="s">
        <v>1496</v>
      </c>
      <c r="K832" s="627" t="s">
        <v>1497</v>
      </c>
      <c r="L832" s="629">
        <v>217.49992274873068</v>
      </c>
      <c r="M832" s="629">
        <v>104</v>
      </c>
      <c r="N832" s="630">
        <v>22619.993710842475</v>
      </c>
    </row>
    <row r="833" spans="1:14" ht="14.4" customHeight="1" x14ac:dyDescent="0.3">
      <c r="A833" s="625" t="s">
        <v>518</v>
      </c>
      <c r="B833" s="626" t="s">
        <v>520</v>
      </c>
      <c r="C833" s="627" t="s">
        <v>542</v>
      </c>
      <c r="D833" s="628" t="s">
        <v>543</v>
      </c>
      <c r="E833" s="627" t="s">
        <v>523</v>
      </c>
      <c r="F833" s="628" t="s">
        <v>524</v>
      </c>
      <c r="G833" s="627" t="s">
        <v>756</v>
      </c>
      <c r="H833" s="627">
        <v>848362</v>
      </c>
      <c r="I833" s="627">
        <v>33488</v>
      </c>
      <c r="J833" s="627" t="s">
        <v>1498</v>
      </c>
      <c r="K833" s="627"/>
      <c r="L833" s="629">
        <v>49.25</v>
      </c>
      <c r="M833" s="629">
        <v>6</v>
      </c>
      <c r="N833" s="630">
        <v>295.5</v>
      </c>
    </row>
    <row r="834" spans="1:14" ht="14.4" customHeight="1" x14ac:dyDescent="0.3">
      <c r="A834" s="625" t="s">
        <v>518</v>
      </c>
      <c r="B834" s="626" t="s">
        <v>520</v>
      </c>
      <c r="C834" s="627" t="s">
        <v>542</v>
      </c>
      <c r="D834" s="628" t="s">
        <v>543</v>
      </c>
      <c r="E834" s="627" t="s">
        <v>525</v>
      </c>
      <c r="F834" s="628" t="s">
        <v>526</v>
      </c>
      <c r="G834" s="627" t="s">
        <v>553</v>
      </c>
      <c r="H834" s="627">
        <v>106480</v>
      </c>
      <c r="I834" s="627">
        <v>6480</v>
      </c>
      <c r="J834" s="627" t="s">
        <v>1499</v>
      </c>
      <c r="K834" s="627" t="s">
        <v>1500</v>
      </c>
      <c r="L834" s="629">
        <v>3842.04</v>
      </c>
      <c r="M834" s="629">
        <v>2</v>
      </c>
      <c r="N834" s="630">
        <v>7684.08</v>
      </c>
    </row>
    <row r="835" spans="1:14" ht="14.4" customHeight="1" x14ac:dyDescent="0.3">
      <c r="A835" s="625" t="s">
        <v>518</v>
      </c>
      <c r="B835" s="626" t="s">
        <v>520</v>
      </c>
      <c r="C835" s="627" t="s">
        <v>542</v>
      </c>
      <c r="D835" s="628" t="s">
        <v>543</v>
      </c>
      <c r="E835" s="627" t="s">
        <v>529</v>
      </c>
      <c r="F835" s="628" t="s">
        <v>530</v>
      </c>
      <c r="G835" s="627"/>
      <c r="H835" s="627">
        <v>83050</v>
      </c>
      <c r="I835" s="627">
        <v>198192</v>
      </c>
      <c r="J835" s="627" t="s">
        <v>1126</v>
      </c>
      <c r="K835" s="627" t="s">
        <v>1127</v>
      </c>
      <c r="L835" s="629">
        <v>32.421363636363637</v>
      </c>
      <c r="M835" s="629">
        <v>436</v>
      </c>
      <c r="N835" s="630">
        <v>14135.720000000005</v>
      </c>
    </row>
    <row r="836" spans="1:14" ht="14.4" customHeight="1" x14ac:dyDescent="0.3">
      <c r="A836" s="625" t="s">
        <v>518</v>
      </c>
      <c r="B836" s="626" t="s">
        <v>520</v>
      </c>
      <c r="C836" s="627" t="s">
        <v>542</v>
      </c>
      <c r="D836" s="628" t="s">
        <v>543</v>
      </c>
      <c r="E836" s="627" t="s">
        <v>529</v>
      </c>
      <c r="F836" s="628" t="s">
        <v>530</v>
      </c>
      <c r="G836" s="627"/>
      <c r="H836" s="627">
        <v>114869</v>
      </c>
      <c r="I836" s="627">
        <v>14869</v>
      </c>
      <c r="J836" s="627" t="s">
        <v>1501</v>
      </c>
      <c r="K836" s="627" t="s">
        <v>1502</v>
      </c>
      <c r="L836" s="629">
        <v>119.470234830731</v>
      </c>
      <c r="M836" s="629">
        <v>2</v>
      </c>
      <c r="N836" s="630">
        <v>238.940469661462</v>
      </c>
    </row>
    <row r="837" spans="1:14" ht="14.4" customHeight="1" x14ac:dyDescent="0.3">
      <c r="A837" s="625" t="s">
        <v>518</v>
      </c>
      <c r="B837" s="626" t="s">
        <v>520</v>
      </c>
      <c r="C837" s="627" t="s">
        <v>542</v>
      </c>
      <c r="D837" s="628" t="s">
        <v>543</v>
      </c>
      <c r="E837" s="627" t="s">
        <v>529</v>
      </c>
      <c r="F837" s="628" t="s">
        <v>530</v>
      </c>
      <c r="G837" s="627" t="s">
        <v>553</v>
      </c>
      <c r="H837" s="627">
        <v>101066</v>
      </c>
      <c r="I837" s="627">
        <v>1066</v>
      </c>
      <c r="J837" s="627" t="s">
        <v>810</v>
      </c>
      <c r="K837" s="627" t="s">
        <v>811</v>
      </c>
      <c r="L837" s="629">
        <v>37.913291948674981</v>
      </c>
      <c r="M837" s="629">
        <v>26</v>
      </c>
      <c r="N837" s="630">
        <v>983.95950338409978</v>
      </c>
    </row>
    <row r="838" spans="1:14" ht="14.4" customHeight="1" x14ac:dyDescent="0.3">
      <c r="A838" s="625" t="s">
        <v>518</v>
      </c>
      <c r="B838" s="626" t="s">
        <v>520</v>
      </c>
      <c r="C838" s="627" t="s">
        <v>542</v>
      </c>
      <c r="D838" s="628" t="s">
        <v>543</v>
      </c>
      <c r="E838" s="627" t="s">
        <v>529</v>
      </c>
      <c r="F838" s="628" t="s">
        <v>530</v>
      </c>
      <c r="G838" s="627" t="s">
        <v>553</v>
      </c>
      <c r="H838" s="627">
        <v>101076</v>
      </c>
      <c r="I838" s="627">
        <v>1076</v>
      </c>
      <c r="J838" s="627" t="s">
        <v>812</v>
      </c>
      <c r="K838" s="627" t="s">
        <v>575</v>
      </c>
      <c r="L838" s="629">
        <v>64.099961824510672</v>
      </c>
      <c r="M838" s="629">
        <v>9</v>
      </c>
      <c r="N838" s="630">
        <v>576.74969459608519</v>
      </c>
    </row>
    <row r="839" spans="1:14" ht="14.4" customHeight="1" x14ac:dyDescent="0.3">
      <c r="A839" s="625" t="s">
        <v>518</v>
      </c>
      <c r="B839" s="626" t="s">
        <v>520</v>
      </c>
      <c r="C839" s="627" t="s">
        <v>542</v>
      </c>
      <c r="D839" s="628" t="s">
        <v>543</v>
      </c>
      <c r="E839" s="627" t="s">
        <v>529</v>
      </c>
      <c r="F839" s="628" t="s">
        <v>530</v>
      </c>
      <c r="G839" s="627" t="s">
        <v>553</v>
      </c>
      <c r="H839" s="627">
        <v>103952</v>
      </c>
      <c r="I839" s="627">
        <v>3952</v>
      </c>
      <c r="J839" s="627" t="s">
        <v>1503</v>
      </c>
      <c r="K839" s="627" t="s">
        <v>1504</v>
      </c>
      <c r="L839" s="629">
        <v>82.830048460887298</v>
      </c>
      <c r="M839" s="629">
        <v>10</v>
      </c>
      <c r="N839" s="630">
        <v>828.30087229597143</v>
      </c>
    </row>
    <row r="840" spans="1:14" ht="14.4" customHeight="1" x14ac:dyDescent="0.3">
      <c r="A840" s="625" t="s">
        <v>518</v>
      </c>
      <c r="B840" s="626" t="s">
        <v>520</v>
      </c>
      <c r="C840" s="627" t="s">
        <v>542</v>
      </c>
      <c r="D840" s="628" t="s">
        <v>543</v>
      </c>
      <c r="E840" s="627" t="s">
        <v>529</v>
      </c>
      <c r="F840" s="628" t="s">
        <v>530</v>
      </c>
      <c r="G840" s="627" t="s">
        <v>553</v>
      </c>
      <c r="H840" s="627">
        <v>106264</v>
      </c>
      <c r="I840" s="627">
        <v>6264</v>
      </c>
      <c r="J840" s="627" t="s">
        <v>815</v>
      </c>
      <c r="K840" s="627" t="s">
        <v>816</v>
      </c>
      <c r="L840" s="629">
        <v>33.286000870207417</v>
      </c>
      <c r="M840" s="629">
        <v>10</v>
      </c>
      <c r="N840" s="630">
        <v>333.48000870207414</v>
      </c>
    </row>
    <row r="841" spans="1:14" ht="14.4" customHeight="1" x14ac:dyDescent="0.3">
      <c r="A841" s="625" t="s">
        <v>518</v>
      </c>
      <c r="B841" s="626" t="s">
        <v>520</v>
      </c>
      <c r="C841" s="627" t="s">
        <v>542</v>
      </c>
      <c r="D841" s="628" t="s">
        <v>543</v>
      </c>
      <c r="E841" s="627" t="s">
        <v>529</v>
      </c>
      <c r="F841" s="628" t="s">
        <v>530</v>
      </c>
      <c r="G841" s="627" t="s">
        <v>553</v>
      </c>
      <c r="H841" s="627">
        <v>111592</v>
      </c>
      <c r="I841" s="627">
        <v>11592</v>
      </c>
      <c r="J841" s="627" t="s">
        <v>1505</v>
      </c>
      <c r="K841" s="627" t="s">
        <v>1506</v>
      </c>
      <c r="L841" s="629">
        <v>425.003014133693</v>
      </c>
      <c r="M841" s="629">
        <v>1</v>
      </c>
      <c r="N841" s="630">
        <v>425.003014133693</v>
      </c>
    </row>
    <row r="842" spans="1:14" ht="14.4" customHeight="1" x14ac:dyDescent="0.3">
      <c r="A842" s="625" t="s">
        <v>518</v>
      </c>
      <c r="B842" s="626" t="s">
        <v>520</v>
      </c>
      <c r="C842" s="627" t="s">
        <v>542</v>
      </c>
      <c r="D842" s="628" t="s">
        <v>543</v>
      </c>
      <c r="E842" s="627" t="s">
        <v>529</v>
      </c>
      <c r="F842" s="628" t="s">
        <v>530</v>
      </c>
      <c r="G842" s="627" t="s">
        <v>553</v>
      </c>
      <c r="H842" s="627">
        <v>111706</v>
      </c>
      <c r="I842" s="627">
        <v>11706</v>
      </c>
      <c r="J842" s="627" t="s">
        <v>1128</v>
      </c>
      <c r="K842" s="627" t="s">
        <v>1507</v>
      </c>
      <c r="L842" s="629">
        <v>281.12728571377198</v>
      </c>
      <c r="M842" s="629">
        <v>8</v>
      </c>
      <c r="N842" s="630">
        <v>2237.9982857101759</v>
      </c>
    </row>
    <row r="843" spans="1:14" ht="14.4" customHeight="1" x14ac:dyDescent="0.3">
      <c r="A843" s="625" t="s">
        <v>518</v>
      </c>
      <c r="B843" s="626" t="s">
        <v>520</v>
      </c>
      <c r="C843" s="627" t="s">
        <v>542</v>
      </c>
      <c r="D843" s="628" t="s">
        <v>543</v>
      </c>
      <c r="E843" s="627" t="s">
        <v>529</v>
      </c>
      <c r="F843" s="628" t="s">
        <v>530</v>
      </c>
      <c r="G843" s="627" t="s">
        <v>553</v>
      </c>
      <c r="H843" s="627">
        <v>111785</v>
      </c>
      <c r="I843" s="627">
        <v>11785</v>
      </c>
      <c r="J843" s="627" t="s">
        <v>1503</v>
      </c>
      <c r="K843" s="627" t="s">
        <v>1508</v>
      </c>
      <c r="L843" s="629">
        <v>63.159536718594495</v>
      </c>
      <c r="M843" s="629">
        <v>13</v>
      </c>
      <c r="N843" s="630">
        <v>821.07851106439102</v>
      </c>
    </row>
    <row r="844" spans="1:14" ht="14.4" customHeight="1" x14ac:dyDescent="0.3">
      <c r="A844" s="625" t="s">
        <v>518</v>
      </c>
      <c r="B844" s="626" t="s">
        <v>520</v>
      </c>
      <c r="C844" s="627" t="s">
        <v>542</v>
      </c>
      <c r="D844" s="628" t="s">
        <v>543</v>
      </c>
      <c r="E844" s="627" t="s">
        <v>529</v>
      </c>
      <c r="F844" s="628" t="s">
        <v>530</v>
      </c>
      <c r="G844" s="627" t="s">
        <v>553</v>
      </c>
      <c r="H844" s="627">
        <v>120605</v>
      </c>
      <c r="I844" s="627">
        <v>20605</v>
      </c>
      <c r="J844" s="627" t="s">
        <v>1509</v>
      </c>
      <c r="K844" s="627" t="s">
        <v>1510</v>
      </c>
      <c r="L844" s="629">
        <v>668.04644592221359</v>
      </c>
      <c r="M844" s="629">
        <v>9.6</v>
      </c>
      <c r="N844" s="630">
        <v>6423.6684592221372</v>
      </c>
    </row>
    <row r="845" spans="1:14" ht="14.4" customHeight="1" x14ac:dyDescent="0.3">
      <c r="A845" s="625" t="s">
        <v>518</v>
      </c>
      <c r="B845" s="626" t="s">
        <v>520</v>
      </c>
      <c r="C845" s="627" t="s">
        <v>542</v>
      </c>
      <c r="D845" s="628" t="s">
        <v>543</v>
      </c>
      <c r="E845" s="627" t="s">
        <v>529</v>
      </c>
      <c r="F845" s="628" t="s">
        <v>530</v>
      </c>
      <c r="G845" s="627" t="s">
        <v>553</v>
      </c>
      <c r="H845" s="627">
        <v>148261</v>
      </c>
      <c r="I845" s="627">
        <v>48261</v>
      </c>
      <c r="J845" s="627" t="s">
        <v>810</v>
      </c>
      <c r="K845" s="627" t="s">
        <v>1511</v>
      </c>
      <c r="L845" s="629">
        <v>46.539838692267601</v>
      </c>
      <c r="M845" s="629">
        <v>1</v>
      </c>
      <c r="N845" s="630">
        <v>46.539838692267601</v>
      </c>
    </row>
    <row r="846" spans="1:14" ht="14.4" customHeight="1" x14ac:dyDescent="0.3">
      <c r="A846" s="625" t="s">
        <v>518</v>
      </c>
      <c r="B846" s="626" t="s">
        <v>520</v>
      </c>
      <c r="C846" s="627" t="s">
        <v>542</v>
      </c>
      <c r="D846" s="628" t="s">
        <v>543</v>
      </c>
      <c r="E846" s="627" t="s">
        <v>529</v>
      </c>
      <c r="F846" s="628" t="s">
        <v>530</v>
      </c>
      <c r="G846" s="627" t="s">
        <v>553</v>
      </c>
      <c r="H846" s="627">
        <v>148262</v>
      </c>
      <c r="I846" s="627">
        <v>48262</v>
      </c>
      <c r="J846" s="627" t="s">
        <v>810</v>
      </c>
      <c r="K846" s="627" t="s">
        <v>819</v>
      </c>
      <c r="L846" s="629">
        <v>36.270004257832404</v>
      </c>
      <c r="M846" s="629">
        <v>8</v>
      </c>
      <c r="N846" s="630">
        <v>289.16002128916205</v>
      </c>
    </row>
    <row r="847" spans="1:14" ht="14.4" customHeight="1" x14ac:dyDescent="0.3">
      <c r="A847" s="625" t="s">
        <v>518</v>
      </c>
      <c r="B847" s="626" t="s">
        <v>520</v>
      </c>
      <c r="C847" s="627" t="s">
        <v>542</v>
      </c>
      <c r="D847" s="628" t="s">
        <v>543</v>
      </c>
      <c r="E847" s="627" t="s">
        <v>529</v>
      </c>
      <c r="F847" s="628" t="s">
        <v>530</v>
      </c>
      <c r="G847" s="627" t="s">
        <v>553</v>
      </c>
      <c r="H847" s="627">
        <v>183417</v>
      </c>
      <c r="I847" s="627">
        <v>83417</v>
      </c>
      <c r="J847" s="627" t="s">
        <v>1512</v>
      </c>
      <c r="K847" s="627" t="s">
        <v>1513</v>
      </c>
      <c r="L847" s="629">
        <v>4250.6321288864583</v>
      </c>
      <c r="M847" s="629">
        <v>8</v>
      </c>
      <c r="N847" s="630">
        <v>33973.31281104657</v>
      </c>
    </row>
    <row r="848" spans="1:14" ht="14.4" customHeight="1" x14ac:dyDescent="0.3">
      <c r="A848" s="625" t="s">
        <v>518</v>
      </c>
      <c r="B848" s="626" t="s">
        <v>520</v>
      </c>
      <c r="C848" s="627" t="s">
        <v>542</v>
      </c>
      <c r="D848" s="628" t="s">
        <v>543</v>
      </c>
      <c r="E848" s="627" t="s">
        <v>529</v>
      </c>
      <c r="F848" s="628" t="s">
        <v>530</v>
      </c>
      <c r="G848" s="627" t="s">
        <v>553</v>
      </c>
      <c r="H848" s="627">
        <v>190778</v>
      </c>
      <c r="I848" s="627">
        <v>90778</v>
      </c>
      <c r="J848" s="627" t="s">
        <v>1514</v>
      </c>
      <c r="K848" s="627" t="s">
        <v>1515</v>
      </c>
      <c r="L848" s="629">
        <v>86.559429728411899</v>
      </c>
      <c r="M848" s="629">
        <v>1</v>
      </c>
      <c r="N848" s="630">
        <v>86.559429728411899</v>
      </c>
    </row>
    <row r="849" spans="1:14" ht="14.4" customHeight="1" x14ac:dyDescent="0.3">
      <c r="A849" s="625" t="s">
        <v>518</v>
      </c>
      <c r="B849" s="626" t="s">
        <v>520</v>
      </c>
      <c r="C849" s="627" t="s">
        <v>542</v>
      </c>
      <c r="D849" s="628" t="s">
        <v>543</v>
      </c>
      <c r="E849" s="627" t="s">
        <v>529</v>
      </c>
      <c r="F849" s="628" t="s">
        <v>530</v>
      </c>
      <c r="G849" s="627" t="s">
        <v>553</v>
      </c>
      <c r="H849" s="627">
        <v>192359</v>
      </c>
      <c r="I849" s="627">
        <v>92359</v>
      </c>
      <c r="J849" s="627" t="s">
        <v>1131</v>
      </c>
      <c r="K849" s="627" t="s">
        <v>1132</v>
      </c>
      <c r="L849" s="629">
        <v>37.549881010287599</v>
      </c>
      <c r="M849" s="629">
        <v>10</v>
      </c>
      <c r="N849" s="630">
        <v>375.49785818517682</v>
      </c>
    </row>
    <row r="850" spans="1:14" ht="14.4" customHeight="1" x14ac:dyDescent="0.3">
      <c r="A850" s="625" t="s">
        <v>518</v>
      </c>
      <c r="B850" s="626" t="s">
        <v>520</v>
      </c>
      <c r="C850" s="627" t="s">
        <v>542</v>
      </c>
      <c r="D850" s="628" t="s">
        <v>543</v>
      </c>
      <c r="E850" s="627" t="s">
        <v>529</v>
      </c>
      <c r="F850" s="628" t="s">
        <v>530</v>
      </c>
      <c r="G850" s="627" t="s">
        <v>553</v>
      </c>
      <c r="H850" s="627">
        <v>192490</v>
      </c>
      <c r="I850" s="627">
        <v>92490</v>
      </c>
      <c r="J850" s="627" t="s">
        <v>1516</v>
      </c>
      <c r="K850" s="627" t="s">
        <v>1517</v>
      </c>
      <c r="L850" s="629">
        <v>118.62</v>
      </c>
      <c r="M850" s="629">
        <v>1</v>
      </c>
      <c r="N850" s="630">
        <v>118.62</v>
      </c>
    </row>
    <row r="851" spans="1:14" ht="14.4" customHeight="1" x14ac:dyDescent="0.3">
      <c r="A851" s="625" t="s">
        <v>518</v>
      </c>
      <c r="B851" s="626" t="s">
        <v>520</v>
      </c>
      <c r="C851" s="627" t="s">
        <v>542</v>
      </c>
      <c r="D851" s="628" t="s">
        <v>543</v>
      </c>
      <c r="E851" s="627" t="s">
        <v>529</v>
      </c>
      <c r="F851" s="628" t="s">
        <v>530</v>
      </c>
      <c r="G851" s="627" t="s">
        <v>553</v>
      </c>
      <c r="H851" s="627">
        <v>196413</v>
      </c>
      <c r="I851" s="627">
        <v>96413</v>
      </c>
      <c r="J851" s="627" t="s">
        <v>1518</v>
      </c>
      <c r="K851" s="627" t="s">
        <v>1519</v>
      </c>
      <c r="L851" s="629">
        <v>63.84</v>
      </c>
      <c r="M851" s="629">
        <v>1</v>
      </c>
      <c r="N851" s="630">
        <v>63.84</v>
      </c>
    </row>
    <row r="852" spans="1:14" ht="14.4" customHeight="1" x14ac:dyDescent="0.3">
      <c r="A852" s="625" t="s">
        <v>518</v>
      </c>
      <c r="B852" s="626" t="s">
        <v>520</v>
      </c>
      <c r="C852" s="627" t="s">
        <v>542</v>
      </c>
      <c r="D852" s="628" t="s">
        <v>543</v>
      </c>
      <c r="E852" s="627" t="s">
        <v>529</v>
      </c>
      <c r="F852" s="628" t="s">
        <v>530</v>
      </c>
      <c r="G852" s="627" t="s">
        <v>553</v>
      </c>
      <c r="H852" s="627">
        <v>197000</v>
      </c>
      <c r="I852" s="627">
        <v>97000</v>
      </c>
      <c r="J852" s="627" t="s">
        <v>820</v>
      </c>
      <c r="K852" s="627" t="s">
        <v>821</v>
      </c>
      <c r="L852" s="629">
        <v>30.76</v>
      </c>
      <c r="M852" s="629">
        <v>10</v>
      </c>
      <c r="N852" s="630">
        <v>307.60000000000002</v>
      </c>
    </row>
    <row r="853" spans="1:14" ht="14.4" customHeight="1" x14ac:dyDescent="0.3">
      <c r="A853" s="625" t="s">
        <v>518</v>
      </c>
      <c r="B853" s="626" t="s">
        <v>520</v>
      </c>
      <c r="C853" s="627" t="s">
        <v>542</v>
      </c>
      <c r="D853" s="628" t="s">
        <v>543</v>
      </c>
      <c r="E853" s="627" t="s">
        <v>529</v>
      </c>
      <c r="F853" s="628" t="s">
        <v>530</v>
      </c>
      <c r="G853" s="627" t="s">
        <v>553</v>
      </c>
      <c r="H853" s="627">
        <v>847476</v>
      </c>
      <c r="I853" s="627">
        <v>112782</v>
      </c>
      <c r="J853" s="627" t="s">
        <v>1520</v>
      </c>
      <c r="K853" s="627" t="s">
        <v>1521</v>
      </c>
      <c r="L853" s="629">
        <v>613.87510401096711</v>
      </c>
      <c r="M853" s="629">
        <v>4.399999999999995</v>
      </c>
      <c r="N853" s="630">
        <v>2685.1275400093791</v>
      </c>
    </row>
    <row r="854" spans="1:14" ht="14.4" customHeight="1" x14ac:dyDescent="0.3">
      <c r="A854" s="625" t="s">
        <v>518</v>
      </c>
      <c r="B854" s="626" t="s">
        <v>520</v>
      </c>
      <c r="C854" s="627" t="s">
        <v>542</v>
      </c>
      <c r="D854" s="628" t="s">
        <v>543</v>
      </c>
      <c r="E854" s="627" t="s">
        <v>529</v>
      </c>
      <c r="F854" s="628" t="s">
        <v>530</v>
      </c>
      <c r="G854" s="627" t="s">
        <v>553</v>
      </c>
      <c r="H854" s="627">
        <v>849143</v>
      </c>
      <c r="I854" s="627">
        <v>155940</v>
      </c>
      <c r="J854" s="627" t="s">
        <v>1133</v>
      </c>
      <c r="K854" s="627"/>
      <c r="L854" s="629">
        <v>75.259873411901907</v>
      </c>
      <c r="M854" s="629">
        <v>1</v>
      </c>
      <c r="N854" s="630">
        <v>75.259873411901907</v>
      </c>
    </row>
    <row r="855" spans="1:14" ht="14.4" customHeight="1" x14ac:dyDescent="0.3">
      <c r="A855" s="625" t="s">
        <v>518</v>
      </c>
      <c r="B855" s="626" t="s">
        <v>520</v>
      </c>
      <c r="C855" s="627" t="s">
        <v>542</v>
      </c>
      <c r="D855" s="628" t="s">
        <v>543</v>
      </c>
      <c r="E855" s="627" t="s">
        <v>529</v>
      </c>
      <c r="F855" s="628" t="s">
        <v>530</v>
      </c>
      <c r="G855" s="627" t="s">
        <v>553</v>
      </c>
      <c r="H855" s="627">
        <v>849206</v>
      </c>
      <c r="I855" s="627">
        <v>162809</v>
      </c>
      <c r="J855" s="627" t="s">
        <v>1522</v>
      </c>
      <c r="K855" s="627"/>
      <c r="L855" s="629">
        <v>730.90923335681123</v>
      </c>
      <c r="M855" s="629">
        <v>11</v>
      </c>
      <c r="N855" s="630">
        <v>8039.7123335681126</v>
      </c>
    </row>
    <row r="856" spans="1:14" ht="14.4" customHeight="1" x14ac:dyDescent="0.3">
      <c r="A856" s="625" t="s">
        <v>518</v>
      </c>
      <c r="B856" s="626" t="s">
        <v>520</v>
      </c>
      <c r="C856" s="627" t="s">
        <v>542</v>
      </c>
      <c r="D856" s="628" t="s">
        <v>543</v>
      </c>
      <c r="E856" s="627" t="s">
        <v>529</v>
      </c>
      <c r="F856" s="628" t="s">
        <v>530</v>
      </c>
      <c r="G856" s="627" t="s">
        <v>553</v>
      </c>
      <c r="H856" s="627">
        <v>849567</v>
      </c>
      <c r="I856" s="627">
        <v>125249</v>
      </c>
      <c r="J856" s="627" t="s">
        <v>822</v>
      </c>
      <c r="K856" s="627" t="s">
        <v>823</v>
      </c>
      <c r="L856" s="629">
        <v>517.49994704860217</v>
      </c>
      <c r="M856" s="629">
        <v>12.399999999999999</v>
      </c>
      <c r="N856" s="630">
        <v>6416.9996874739809</v>
      </c>
    </row>
    <row r="857" spans="1:14" ht="14.4" customHeight="1" x14ac:dyDescent="0.3">
      <c r="A857" s="625" t="s">
        <v>518</v>
      </c>
      <c r="B857" s="626" t="s">
        <v>520</v>
      </c>
      <c r="C857" s="627" t="s">
        <v>542</v>
      </c>
      <c r="D857" s="628" t="s">
        <v>543</v>
      </c>
      <c r="E857" s="627" t="s">
        <v>529</v>
      </c>
      <c r="F857" s="628" t="s">
        <v>530</v>
      </c>
      <c r="G857" s="627" t="s">
        <v>553</v>
      </c>
      <c r="H857" s="627">
        <v>850012</v>
      </c>
      <c r="I857" s="627">
        <v>154748</v>
      </c>
      <c r="J857" s="627" t="s">
        <v>1523</v>
      </c>
      <c r="K857" s="627" t="s">
        <v>1524</v>
      </c>
      <c r="L857" s="629">
        <v>115.31</v>
      </c>
      <c r="M857" s="629">
        <v>1</v>
      </c>
      <c r="N857" s="630">
        <v>115.31</v>
      </c>
    </row>
    <row r="858" spans="1:14" ht="14.4" customHeight="1" x14ac:dyDescent="0.3">
      <c r="A858" s="625" t="s">
        <v>518</v>
      </c>
      <c r="B858" s="626" t="s">
        <v>520</v>
      </c>
      <c r="C858" s="627" t="s">
        <v>542</v>
      </c>
      <c r="D858" s="628" t="s">
        <v>543</v>
      </c>
      <c r="E858" s="627" t="s">
        <v>529</v>
      </c>
      <c r="F858" s="628" t="s">
        <v>530</v>
      </c>
      <c r="G858" s="627" t="s">
        <v>553</v>
      </c>
      <c r="H858" s="627">
        <v>846019</v>
      </c>
      <c r="I858" s="627">
        <v>107744</v>
      </c>
      <c r="J858" s="627" t="s">
        <v>1525</v>
      </c>
      <c r="K858" s="627" t="s">
        <v>1526</v>
      </c>
      <c r="L858" s="629">
        <v>171.56982336905401</v>
      </c>
      <c r="M858" s="629">
        <v>1</v>
      </c>
      <c r="N858" s="630">
        <v>171.56982336905401</v>
      </c>
    </row>
    <row r="859" spans="1:14" ht="14.4" customHeight="1" x14ac:dyDescent="0.3">
      <c r="A859" s="625" t="s">
        <v>518</v>
      </c>
      <c r="B859" s="626" t="s">
        <v>520</v>
      </c>
      <c r="C859" s="627" t="s">
        <v>542</v>
      </c>
      <c r="D859" s="628" t="s">
        <v>543</v>
      </c>
      <c r="E859" s="627" t="s">
        <v>529</v>
      </c>
      <c r="F859" s="628" t="s">
        <v>530</v>
      </c>
      <c r="G859" s="627" t="s">
        <v>756</v>
      </c>
      <c r="H859" s="627">
        <v>104234</v>
      </c>
      <c r="I859" s="627">
        <v>4234</v>
      </c>
      <c r="J859" s="627" t="s">
        <v>824</v>
      </c>
      <c r="K859" s="627" t="s">
        <v>825</v>
      </c>
      <c r="L859" s="629">
        <v>74.000212091602094</v>
      </c>
      <c r="M859" s="629">
        <v>48</v>
      </c>
      <c r="N859" s="630">
        <v>3552.0072915748442</v>
      </c>
    </row>
    <row r="860" spans="1:14" ht="14.4" customHeight="1" x14ac:dyDescent="0.3">
      <c r="A860" s="625" t="s">
        <v>518</v>
      </c>
      <c r="B860" s="626" t="s">
        <v>520</v>
      </c>
      <c r="C860" s="627" t="s">
        <v>542</v>
      </c>
      <c r="D860" s="628" t="s">
        <v>543</v>
      </c>
      <c r="E860" s="627" t="s">
        <v>529</v>
      </c>
      <c r="F860" s="628" t="s">
        <v>530</v>
      </c>
      <c r="G860" s="627" t="s">
        <v>756</v>
      </c>
      <c r="H860" s="627">
        <v>108807</v>
      </c>
      <c r="I860" s="627">
        <v>8807</v>
      </c>
      <c r="J860" s="627" t="s">
        <v>824</v>
      </c>
      <c r="K860" s="627" t="s">
        <v>828</v>
      </c>
      <c r="L860" s="629">
        <v>91.607175618093237</v>
      </c>
      <c r="M860" s="629">
        <v>195</v>
      </c>
      <c r="N860" s="630">
        <v>18153.782944493621</v>
      </c>
    </row>
    <row r="861" spans="1:14" ht="14.4" customHeight="1" x14ac:dyDescent="0.3">
      <c r="A861" s="625" t="s">
        <v>518</v>
      </c>
      <c r="B861" s="626" t="s">
        <v>520</v>
      </c>
      <c r="C861" s="627" t="s">
        <v>542</v>
      </c>
      <c r="D861" s="628" t="s">
        <v>543</v>
      </c>
      <c r="E861" s="627" t="s">
        <v>529</v>
      </c>
      <c r="F861" s="628" t="s">
        <v>530</v>
      </c>
      <c r="G861" s="627" t="s">
        <v>756</v>
      </c>
      <c r="H861" s="627">
        <v>108808</v>
      </c>
      <c r="I861" s="627">
        <v>8808</v>
      </c>
      <c r="J861" s="627" t="s">
        <v>1527</v>
      </c>
      <c r="K861" s="627" t="s">
        <v>1528</v>
      </c>
      <c r="L861" s="629">
        <v>59.789935647448999</v>
      </c>
      <c r="M861" s="629">
        <v>94</v>
      </c>
      <c r="N861" s="630">
        <v>5620.2580104668377</v>
      </c>
    </row>
    <row r="862" spans="1:14" ht="14.4" customHeight="1" x14ac:dyDescent="0.3">
      <c r="A862" s="625" t="s">
        <v>518</v>
      </c>
      <c r="B862" s="626" t="s">
        <v>520</v>
      </c>
      <c r="C862" s="627" t="s">
        <v>542</v>
      </c>
      <c r="D862" s="628" t="s">
        <v>543</v>
      </c>
      <c r="E862" s="627" t="s">
        <v>529</v>
      </c>
      <c r="F862" s="628" t="s">
        <v>530</v>
      </c>
      <c r="G862" s="627" t="s">
        <v>756</v>
      </c>
      <c r="H862" s="627">
        <v>116600</v>
      </c>
      <c r="I862" s="627">
        <v>16600</v>
      </c>
      <c r="J862" s="627" t="s">
        <v>817</v>
      </c>
      <c r="K862" s="627" t="s">
        <v>829</v>
      </c>
      <c r="L862" s="629">
        <v>49.605581257776862</v>
      </c>
      <c r="M862" s="629">
        <v>321</v>
      </c>
      <c r="N862" s="630">
        <v>15858.129465235997</v>
      </c>
    </row>
    <row r="863" spans="1:14" ht="14.4" customHeight="1" x14ac:dyDescent="0.3">
      <c r="A863" s="625" t="s">
        <v>518</v>
      </c>
      <c r="B863" s="626" t="s">
        <v>520</v>
      </c>
      <c r="C863" s="627" t="s">
        <v>542</v>
      </c>
      <c r="D863" s="628" t="s">
        <v>543</v>
      </c>
      <c r="E863" s="627" t="s">
        <v>529</v>
      </c>
      <c r="F863" s="628" t="s">
        <v>530</v>
      </c>
      <c r="G863" s="627" t="s">
        <v>756</v>
      </c>
      <c r="H863" s="627">
        <v>117810</v>
      </c>
      <c r="I863" s="627">
        <v>17810</v>
      </c>
      <c r="J863" s="627" t="s">
        <v>1529</v>
      </c>
      <c r="K863" s="627" t="s">
        <v>1530</v>
      </c>
      <c r="L863" s="629">
        <v>3828.7019908855891</v>
      </c>
      <c r="M863" s="629">
        <v>10.783333333333339</v>
      </c>
      <c r="N863" s="630">
        <v>41113.90905898581</v>
      </c>
    </row>
    <row r="864" spans="1:14" ht="14.4" customHeight="1" x14ac:dyDescent="0.3">
      <c r="A864" s="625" t="s">
        <v>518</v>
      </c>
      <c r="B864" s="626" t="s">
        <v>520</v>
      </c>
      <c r="C864" s="627" t="s">
        <v>542</v>
      </c>
      <c r="D864" s="628" t="s">
        <v>543</v>
      </c>
      <c r="E864" s="627" t="s">
        <v>529</v>
      </c>
      <c r="F864" s="628" t="s">
        <v>530</v>
      </c>
      <c r="G864" s="627" t="s">
        <v>756</v>
      </c>
      <c r="H864" s="627">
        <v>153922</v>
      </c>
      <c r="I864" s="627">
        <v>53922</v>
      </c>
      <c r="J864" s="627" t="s">
        <v>837</v>
      </c>
      <c r="K864" s="627" t="s">
        <v>838</v>
      </c>
      <c r="L864" s="629">
        <v>96.359804831871813</v>
      </c>
      <c r="M864" s="629">
        <v>28</v>
      </c>
      <c r="N864" s="630">
        <v>2698.0776062174441</v>
      </c>
    </row>
    <row r="865" spans="1:14" ht="14.4" customHeight="1" x14ac:dyDescent="0.3">
      <c r="A865" s="625" t="s">
        <v>518</v>
      </c>
      <c r="B865" s="626" t="s">
        <v>520</v>
      </c>
      <c r="C865" s="627" t="s">
        <v>542</v>
      </c>
      <c r="D865" s="628" t="s">
        <v>543</v>
      </c>
      <c r="E865" s="627" t="s">
        <v>529</v>
      </c>
      <c r="F865" s="628" t="s">
        <v>530</v>
      </c>
      <c r="G865" s="627" t="s">
        <v>756</v>
      </c>
      <c r="H865" s="627">
        <v>156801</v>
      </c>
      <c r="I865" s="627">
        <v>56801</v>
      </c>
      <c r="J865" s="627" t="s">
        <v>1531</v>
      </c>
      <c r="K865" s="627" t="s">
        <v>1532</v>
      </c>
      <c r="L865" s="629">
        <v>305.53666666666669</v>
      </c>
      <c r="M865" s="629">
        <v>39</v>
      </c>
      <c r="N865" s="630">
        <v>11925.240000000002</v>
      </c>
    </row>
    <row r="866" spans="1:14" ht="14.4" customHeight="1" x14ac:dyDescent="0.3">
      <c r="A866" s="625" t="s">
        <v>518</v>
      </c>
      <c r="B866" s="626" t="s">
        <v>520</v>
      </c>
      <c r="C866" s="627" t="s">
        <v>542</v>
      </c>
      <c r="D866" s="628" t="s">
        <v>543</v>
      </c>
      <c r="E866" s="627" t="s">
        <v>529</v>
      </c>
      <c r="F866" s="628" t="s">
        <v>530</v>
      </c>
      <c r="G866" s="627" t="s">
        <v>756</v>
      </c>
      <c r="H866" s="627">
        <v>166137</v>
      </c>
      <c r="I866" s="627">
        <v>66137</v>
      </c>
      <c r="J866" s="627" t="s">
        <v>1533</v>
      </c>
      <c r="K866" s="627" t="s">
        <v>838</v>
      </c>
      <c r="L866" s="629">
        <v>54.429970147441146</v>
      </c>
      <c r="M866" s="629">
        <v>116</v>
      </c>
      <c r="N866" s="630">
        <v>6313.8738426342197</v>
      </c>
    </row>
    <row r="867" spans="1:14" ht="14.4" customHeight="1" x14ac:dyDescent="0.3">
      <c r="A867" s="625" t="s">
        <v>518</v>
      </c>
      <c r="B867" s="626" t="s">
        <v>520</v>
      </c>
      <c r="C867" s="627" t="s">
        <v>542</v>
      </c>
      <c r="D867" s="628" t="s">
        <v>543</v>
      </c>
      <c r="E867" s="627" t="s">
        <v>529</v>
      </c>
      <c r="F867" s="628" t="s">
        <v>530</v>
      </c>
      <c r="G867" s="627" t="s">
        <v>756</v>
      </c>
      <c r="H867" s="627">
        <v>172972</v>
      </c>
      <c r="I867" s="627">
        <v>72972</v>
      </c>
      <c r="J867" s="627" t="s">
        <v>839</v>
      </c>
      <c r="K867" s="627" t="s">
        <v>840</v>
      </c>
      <c r="L867" s="629">
        <v>226.22756060404254</v>
      </c>
      <c r="M867" s="629">
        <v>157</v>
      </c>
      <c r="N867" s="630">
        <v>35514.32936135921</v>
      </c>
    </row>
    <row r="868" spans="1:14" ht="14.4" customHeight="1" x14ac:dyDescent="0.3">
      <c r="A868" s="625" t="s">
        <v>518</v>
      </c>
      <c r="B868" s="626" t="s">
        <v>520</v>
      </c>
      <c r="C868" s="627" t="s">
        <v>542</v>
      </c>
      <c r="D868" s="628" t="s">
        <v>543</v>
      </c>
      <c r="E868" s="627" t="s">
        <v>529</v>
      </c>
      <c r="F868" s="628" t="s">
        <v>530</v>
      </c>
      <c r="G868" s="627" t="s">
        <v>756</v>
      </c>
      <c r="H868" s="627">
        <v>176360</v>
      </c>
      <c r="I868" s="627">
        <v>76360</v>
      </c>
      <c r="J868" s="627" t="s">
        <v>841</v>
      </c>
      <c r="K868" s="627" t="s">
        <v>842</v>
      </c>
      <c r="L868" s="629">
        <v>75.283291257227944</v>
      </c>
      <c r="M868" s="629">
        <v>650</v>
      </c>
      <c r="N868" s="630">
        <v>48930.786594242098</v>
      </c>
    </row>
    <row r="869" spans="1:14" ht="14.4" customHeight="1" x14ac:dyDescent="0.3">
      <c r="A869" s="625" t="s">
        <v>518</v>
      </c>
      <c r="B869" s="626" t="s">
        <v>520</v>
      </c>
      <c r="C869" s="627" t="s">
        <v>542</v>
      </c>
      <c r="D869" s="628" t="s">
        <v>543</v>
      </c>
      <c r="E869" s="627" t="s">
        <v>529</v>
      </c>
      <c r="F869" s="628" t="s">
        <v>530</v>
      </c>
      <c r="G869" s="627" t="s">
        <v>756</v>
      </c>
      <c r="H869" s="627">
        <v>192289</v>
      </c>
      <c r="I869" s="627">
        <v>92289</v>
      </c>
      <c r="J869" s="627" t="s">
        <v>1534</v>
      </c>
      <c r="K869" s="627" t="s">
        <v>1535</v>
      </c>
      <c r="L869" s="629">
        <v>161.91999999999999</v>
      </c>
      <c r="M869" s="629">
        <v>20</v>
      </c>
      <c r="N869" s="630">
        <v>3238.4</v>
      </c>
    </row>
    <row r="870" spans="1:14" ht="14.4" customHeight="1" x14ac:dyDescent="0.3">
      <c r="A870" s="625" t="s">
        <v>518</v>
      </c>
      <c r="B870" s="626" t="s">
        <v>520</v>
      </c>
      <c r="C870" s="627" t="s">
        <v>542</v>
      </c>
      <c r="D870" s="628" t="s">
        <v>543</v>
      </c>
      <c r="E870" s="627" t="s">
        <v>529</v>
      </c>
      <c r="F870" s="628" t="s">
        <v>530</v>
      </c>
      <c r="G870" s="627" t="s">
        <v>756</v>
      </c>
      <c r="H870" s="627">
        <v>192290</v>
      </c>
      <c r="I870" s="627">
        <v>92290</v>
      </c>
      <c r="J870" s="627" t="s">
        <v>846</v>
      </c>
      <c r="K870" s="627" t="s">
        <v>847</v>
      </c>
      <c r="L870" s="629">
        <v>323.85983855379368</v>
      </c>
      <c r="M870" s="629">
        <v>46</v>
      </c>
      <c r="N870" s="630">
        <v>14897.550313227621</v>
      </c>
    </row>
    <row r="871" spans="1:14" ht="14.4" customHeight="1" x14ac:dyDescent="0.3">
      <c r="A871" s="625" t="s">
        <v>518</v>
      </c>
      <c r="B871" s="626" t="s">
        <v>520</v>
      </c>
      <c r="C871" s="627" t="s">
        <v>542</v>
      </c>
      <c r="D871" s="628" t="s">
        <v>543</v>
      </c>
      <c r="E871" s="627" t="s">
        <v>531</v>
      </c>
      <c r="F871" s="628" t="s">
        <v>532</v>
      </c>
      <c r="G871" s="627" t="s">
        <v>553</v>
      </c>
      <c r="H871" s="627">
        <v>113798</v>
      </c>
      <c r="I871" s="627">
        <v>13798</v>
      </c>
      <c r="J871" s="627" t="s">
        <v>1536</v>
      </c>
      <c r="K871" s="627" t="s">
        <v>1537</v>
      </c>
      <c r="L871" s="629">
        <v>83.29</v>
      </c>
      <c r="M871" s="629">
        <v>1</v>
      </c>
      <c r="N871" s="630">
        <v>83.29</v>
      </c>
    </row>
    <row r="872" spans="1:14" ht="14.4" customHeight="1" x14ac:dyDescent="0.3">
      <c r="A872" s="625" t="s">
        <v>518</v>
      </c>
      <c r="B872" s="626" t="s">
        <v>520</v>
      </c>
      <c r="C872" s="627" t="s">
        <v>542</v>
      </c>
      <c r="D872" s="628" t="s">
        <v>543</v>
      </c>
      <c r="E872" s="627" t="s">
        <v>531</v>
      </c>
      <c r="F872" s="628" t="s">
        <v>532</v>
      </c>
      <c r="G872" s="627" t="s">
        <v>553</v>
      </c>
      <c r="H872" s="627">
        <v>116896</v>
      </c>
      <c r="I872" s="627">
        <v>16896</v>
      </c>
      <c r="J872" s="627" t="s">
        <v>1538</v>
      </c>
      <c r="K872" s="627" t="s">
        <v>1539</v>
      </c>
      <c r="L872" s="629">
        <v>89.03</v>
      </c>
      <c r="M872" s="629">
        <v>2</v>
      </c>
      <c r="N872" s="630">
        <v>178.06</v>
      </c>
    </row>
    <row r="873" spans="1:14" ht="14.4" customHeight="1" x14ac:dyDescent="0.3">
      <c r="A873" s="625" t="s">
        <v>518</v>
      </c>
      <c r="B873" s="626" t="s">
        <v>520</v>
      </c>
      <c r="C873" s="627" t="s">
        <v>542</v>
      </c>
      <c r="D873" s="628" t="s">
        <v>543</v>
      </c>
      <c r="E873" s="627" t="s">
        <v>531</v>
      </c>
      <c r="F873" s="628" t="s">
        <v>532</v>
      </c>
      <c r="G873" s="627" t="s">
        <v>756</v>
      </c>
      <c r="H873" s="627">
        <v>126889</v>
      </c>
      <c r="I873" s="627">
        <v>26889</v>
      </c>
      <c r="J873" s="627" t="s">
        <v>1540</v>
      </c>
      <c r="K873" s="627" t="s">
        <v>1541</v>
      </c>
      <c r="L873" s="629">
        <v>15921.116993375699</v>
      </c>
      <c r="M873" s="629">
        <v>1</v>
      </c>
      <c r="N873" s="630">
        <v>15921.116993375699</v>
      </c>
    </row>
    <row r="874" spans="1:14" ht="14.4" customHeight="1" x14ac:dyDescent="0.3">
      <c r="A874" s="625" t="s">
        <v>518</v>
      </c>
      <c r="B874" s="626" t="s">
        <v>520</v>
      </c>
      <c r="C874" s="627" t="s">
        <v>542</v>
      </c>
      <c r="D874" s="628" t="s">
        <v>543</v>
      </c>
      <c r="E874" s="627" t="s">
        <v>531</v>
      </c>
      <c r="F874" s="628" t="s">
        <v>532</v>
      </c>
      <c r="G874" s="627" t="s">
        <v>756</v>
      </c>
      <c r="H874" s="627">
        <v>165989</v>
      </c>
      <c r="I874" s="627">
        <v>65989</v>
      </c>
      <c r="J874" s="627" t="s">
        <v>1542</v>
      </c>
      <c r="K874" s="627"/>
      <c r="L874" s="629">
        <v>91.71002167126619</v>
      </c>
      <c r="M874" s="629">
        <v>218</v>
      </c>
      <c r="N874" s="630">
        <v>19992.786841596953</v>
      </c>
    </row>
    <row r="875" spans="1:14" ht="14.4" customHeight="1" x14ac:dyDescent="0.3">
      <c r="A875" s="625" t="s">
        <v>518</v>
      </c>
      <c r="B875" s="626" t="s">
        <v>520</v>
      </c>
      <c r="C875" s="627" t="s">
        <v>544</v>
      </c>
      <c r="D875" s="628" t="s">
        <v>545</v>
      </c>
      <c r="E875" s="627" t="s">
        <v>521</v>
      </c>
      <c r="F875" s="628" t="s">
        <v>522</v>
      </c>
      <c r="G875" s="627" t="s">
        <v>553</v>
      </c>
      <c r="H875" s="627">
        <v>51366</v>
      </c>
      <c r="I875" s="627">
        <v>51366</v>
      </c>
      <c r="J875" s="627" t="s">
        <v>557</v>
      </c>
      <c r="K875" s="627" t="s">
        <v>558</v>
      </c>
      <c r="L875" s="629">
        <v>259.44234909063704</v>
      </c>
      <c r="M875" s="629">
        <v>7</v>
      </c>
      <c r="N875" s="630">
        <v>1816.0996187348201</v>
      </c>
    </row>
    <row r="876" spans="1:14" ht="14.4" customHeight="1" x14ac:dyDescent="0.3">
      <c r="A876" s="625" t="s">
        <v>518</v>
      </c>
      <c r="B876" s="626" t="s">
        <v>520</v>
      </c>
      <c r="C876" s="627" t="s">
        <v>544</v>
      </c>
      <c r="D876" s="628" t="s">
        <v>545</v>
      </c>
      <c r="E876" s="627" t="s">
        <v>521</v>
      </c>
      <c r="F876" s="628" t="s">
        <v>522</v>
      </c>
      <c r="G876" s="627" t="s">
        <v>553</v>
      </c>
      <c r="H876" s="627">
        <v>100362</v>
      </c>
      <c r="I876" s="627">
        <v>362</v>
      </c>
      <c r="J876" s="627" t="s">
        <v>560</v>
      </c>
      <c r="K876" s="627" t="s">
        <v>561</v>
      </c>
      <c r="L876" s="629">
        <v>84.5543292019007</v>
      </c>
      <c r="M876" s="629">
        <v>23</v>
      </c>
      <c r="N876" s="630">
        <v>1944.7495716437161</v>
      </c>
    </row>
    <row r="877" spans="1:14" ht="14.4" customHeight="1" x14ac:dyDescent="0.3">
      <c r="A877" s="625" t="s">
        <v>518</v>
      </c>
      <c r="B877" s="626" t="s">
        <v>520</v>
      </c>
      <c r="C877" s="627" t="s">
        <v>544</v>
      </c>
      <c r="D877" s="628" t="s">
        <v>545</v>
      </c>
      <c r="E877" s="627" t="s">
        <v>521</v>
      </c>
      <c r="F877" s="628" t="s">
        <v>522</v>
      </c>
      <c r="G877" s="627" t="s">
        <v>553</v>
      </c>
      <c r="H877" s="627">
        <v>100502</v>
      </c>
      <c r="I877" s="627">
        <v>502</v>
      </c>
      <c r="J877" s="627" t="s">
        <v>585</v>
      </c>
      <c r="K877" s="627" t="s">
        <v>887</v>
      </c>
      <c r="L877" s="629">
        <v>165.28315050587722</v>
      </c>
      <c r="M877" s="629">
        <v>34</v>
      </c>
      <c r="N877" s="630">
        <v>5605.9091553706558</v>
      </c>
    </row>
    <row r="878" spans="1:14" ht="14.4" customHeight="1" x14ac:dyDescent="0.3">
      <c r="A878" s="625" t="s">
        <v>518</v>
      </c>
      <c r="B878" s="626" t="s">
        <v>520</v>
      </c>
      <c r="C878" s="627" t="s">
        <v>544</v>
      </c>
      <c r="D878" s="628" t="s">
        <v>545</v>
      </c>
      <c r="E878" s="627" t="s">
        <v>521</v>
      </c>
      <c r="F878" s="628" t="s">
        <v>522</v>
      </c>
      <c r="G878" s="627" t="s">
        <v>553</v>
      </c>
      <c r="H878" s="627">
        <v>100802</v>
      </c>
      <c r="I878" s="627">
        <v>802</v>
      </c>
      <c r="J878" s="627" t="s">
        <v>573</v>
      </c>
      <c r="K878" s="627" t="s">
        <v>574</v>
      </c>
      <c r="L878" s="629">
        <v>59.465756857822697</v>
      </c>
      <c r="M878" s="629">
        <v>3</v>
      </c>
      <c r="N878" s="630">
        <v>177.90302743129081</v>
      </c>
    </row>
    <row r="879" spans="1:14" ht="14.4" customHeight="1" x14ac:dyDescent="0.3">
      <c r="A879" s="625" t="s">
        <v>518</v>
      </c>
      <c r="B879" s="626" t="s">
        <v>520</v>
      </c>
      <c r="C879" s="627" t="s">
        <v>544</v>
      </c>
      <c r="D879" s="628" t="s">
        <v>545</v>
      </c>
      <c r="E879" s="627" t="s">
        <v>521</v>
      </c>
      <c r="F879" s="628" t="s">
        <v>522</v>
      </c>
      <c r="G879" s="627" t="s">
        <v>553</v>
      </c>
      <c r="H879" s="627">
        <v>100874</v>
      </c>
      <c r="I879" s="627">
        <v>874</v>
      </c>
      <c r="J879" s="627" t="s">
        <v>897</v>
      </c>
      <c r="K879" s="627" t="s">
        <v>575</v>
      </c>
      <c r="L879" s="629">
        <v>41.712788268957652</v>
      </c>
      <c r="M879" s="629">
        <v>8</v>
      </c>
      <c r="N879" s="630">
        <v>333.46927682405538</v>
      </c>
    </row>
    <row r="880" spans="1:14" ht="14.4" customHeight="1" x14ac:dyDescent="0.3">
      <c r="A880" s="625" t="s">
        <v>518</v>
      </c>
      <c r="B880" s="626" t="s">
        <v>520</v>
      </c>
      <c r="C880" s="627" t="s">
        <v>544</v>
      </c>
      <c r="D880" s="628" t="s">
        <v>545</v>
      </c>
      <c r="E880" s="627" t="s">
        <v>521</v>
      </c>
      <c r="F880" s="628" t="s">
        <v>522</v>
      </c>
      <c r="G880" s="627" t="s">
        <v>553</v>
      </c>
      <c r="H880" s="627">
        <v>102439</v>
      </c>
      <c r="I880" s="627">
        <v>2439</v>
      </c>
      <c r="J880" s="627" t="s">
        <v>905</v>
      </c>
      <c r="K880" s="627" t="s">
        <v>906</v>
      </c>
      <c r="L880" s="629">
        <v>291.2642841777693</v>
      </c>
      <c r="M880" s="629">
        <v>27</v>
      </c>
      <c r="N880" s="630">
        <v>7865.0928276156155</v>
      </c>
    </row>
    <row r="881" spans="1:14" ht="14.4" customHeight="1" x14ac:dyDescent="0.3">
      <c r="A881" s="625" t="s">
        <v>518</v>
      </c>
      <c r="B881" s="626" t="s">
        <v>520</v>
      </c>
      <c r="C881" s="627" t="s">
        <v>544</v>
      </c>
      <c r="D881" s="628" t="s">
        <v>545</v>
      </c>
      <c r="E881" s="627" t="s">
        <v>521</v>
      </c>
      <c r="F881" s="628" t="s">
        <v>522</v>
      </c>
      <c r="G881" s="627" t="s">
        <v>553</v>
      </c>
      <c r="H881" s="627">
        <v>111696</v>
      </c>
      <c r="I881" s="627">
        <v>11696</v>
      </c>
      <c r="J881" s="627" t="s">
        <v>1543</v>
      </c>
      <c r="K881" s="627" t="s">
        <v>608</v>
      </c>
      <c r="L881" s="629">
        <v>344.39</v>
      </c>
      <c r="M881" s="629">
        <v>2</v>
      </c>
      <c r="N881" s="630">
        <v>688.78</v>
      </c>
    </row>
    <row r="882" spans="1:14" ht="14.4" customHeight="1" x14ac:dyDescent="0.3">
      <c r="A882" s="625" t="s">
        <v>518</v>
      </c>
      <c r="B882" s="626" t="s">
        <v>520</v>
      </c>
      <c r="C882" s="627" t="s">
        <v>544</v>
      </c>
      <c r="D882" s="628" t="s">
        <v>545</v>
      </c>
      <c r="E882" s="627" t="s">
        <v>521</v>
      </c>
      <c r="F882" s="628" t="s">
        <v>522</v>
      </c>
      <c r="G882" s="627" t="s">
        <v>553</v>
      </c>
      <c r="H882" s="627">
        <v>113441</v>
      </c>
      <c r="I882" s="627">
        <v>13441</v>
      </c>
      <c r="J882" s="627" t="s">
        <v>914</v>
      </c>
      <c r="K882" s="627" t="s">
        <v>608</v>
      </c>
      <c r="L882" s="629">
        <v>257.69999999999993</v>
      </c>
      <c r="M882" s="629">
        <v>81</v>
      </c>
      <c r="N882" s="630">
        <v>20873.699999999997</v>
      </c>
    </row>
    <row r="883" spans="1:14" ht="14.4" customHeight="1" x14ac:dyDescent="0.3">
      <c r="A883" s="625" t="s">
        <v>518</v>
      </c>
      <c r="B883" s="626" t="s">
        <v>520</v>
      </c>
      <c r="C883" s="627" t="s">
        <v>544</v>
      </c>
      <c r="D883" s="628" t="s">
        <v>545</v>
      </c>
      <c r="E883" s="627" t="s">
        <v>521</v>
      </c>
      <c r="F883" s="628" t="s">
        <v>522</v>
      </c>
      <c r="G883" s="627" t="s">
        <v>553</v>
      </c>
      <c r="H883" s="627">
        <v>128176</v>
      </c>
      <c r="I883" s="627">
        <v>28176</v>
      </c>
      <c r="J883" s="627" t="s">
        <v>1544</v>
      </c>
      <c r="K883" s="627" t="s">
        <v>1545</v>
      </c>
      <c r="L883" s="629">
        <v>8522.4843901227068</v>
      </c>
      <c r="M883" s="629">
        <v>3</v>
      </c>
      <c r="N883" s="630">
        <v>25567.45317036812</v>
      </c>
    </row>
    <row r="884" spans="1:14" ht="14.4" customHeight="1" x14ac:dyDescent="0.3">
      <c r="A884" s="625" t="s">
        <v>518</v>
      </c>
      <c r="B884" s="626" t="s">
        <v>520</v>
      </c>
      <c r="C884" s="627" t="s">
        <v>544</v>
      </c>
      <c r="D884" s="628" t="s">
        <v>545</v>
      </c>
      <c r="E884" s="627" t="s">
        <v>521</v>
      </c>
      <c r="F884" s="628" t="s">
        <v>522</v>
      </c>
      <c r="G884" s="627" t="s">
        <v>553</v>
      </c>
      <c r="H884" s="627">
        <v>128178</v>
      </c>
      <c r="I884" s="627">
        <v>28178</v>
      </c>
      <c r="J884" s="627" t="s">
        <v>1544</v>
      </c>
      <c r="K884" s="627" t="s">
        <v>1546</v>
      </c>
      <c r="L884" s="629">
        <v>1506.2836596071518</v>
      </c>
      <c r="M884" s="629">
        <v>41</v>
      </c>
      <c r="N884" s="630">
        <v>61759.937032023867</v>
      </c>
    </row>
    <row r="885" spans="1:14" ht="14.4" customHeight="1" x14ac:dyDescent="0.3">
      <c r="A885" s="625" t="s">
        <v>518</v>
      </c>
      <c r="B885" s="626" t="s">
        <v>520</v>
      </c>
      <c r="C885" s="627" t="s">
        <v>544</v>
      </c>
      <c r="D885" s="628" t="s">
        <v>545</v>
      </c>
      <c r="E885" s="627" t="s">
        <v>521</v>
      </c>
      <c r="F885" s="628" t="s">
        <v>522</v>
      </c>
      <c r="G885" s="627" t="s">
        <v>553</v>
      </c>
      <c r="H885" s="627">
        <v>151365</v>
      </c>
      <c r="I885" s="627">
        <v>51365</v>
      </c>
      <c r="J885" s="627" t="s">
        <v>641</v>
      </c>
      <c r="K885" s="627" t="s">
        <v>642</v>
      </c>
      <c r="L885" s="629">
        <v>259.44</v>
      </c>
      <c r="M885" s="629">
        <v>2</v>
      </c>
      <c r="N885" s="630">
        <v>518.88</v>
      </c>
    </row>
    <row r="886" spans="1:14" ht="14.4" customHeight="1" x14ac:dyDescent="0.3">
      <c r="A886" s="625" t="s">
        <v>518</v>
      </c>
      <c r="B886" s="626" t="s">
        <v>520</v>
      </c>
      <c r="C886" s="627" t="s">
        <v>544</v>
      </c>
      <c r="D886" s="628" t="s">
        <v>545</v>
      </c>
      <c r="E886" s="627" t="s">
        <v>521</v>
      </c>
      <c r="F886" s="628" t="s">
        <v>522</v>
      </c>
      <c r="G886" s="627" t="s">
        <v>553</v>
      </c>
      <c r="H886" s="627">
        <v>155947</v>
      </c>
      <c r="I886" s="627">
        <v>55947</v>
      </c>
      <c r="J886" s="627" t="s">
        <v>651</v>
      </c>
      <c r="K886" s="627"/>
      <c r="L886" s="629">
        <v>102.88957328495501</v>
      </c>
      <c r="M886" s="629">
        <v>1</v>
      </c>
      <c r="N886" s="630">
        <v>102.88957328495501</v>
      </c>
    </row>
    <row r="887" spans="1:14" ht="14.4" customHeight="1" x14ac:dyDescent="0.3">
      <c r="A887" s="625" t="s">
        <v>518</v>
      </c>
      <c r="B887" s="626" t="s">
        <v>520</v>
      </c>
      <c r="C887" s="627" t="s">
        <v>544</v>
      </c>
      <c r="D887" s="628" t="s">
        <v>545</v>
      </c>
      <c r="E887" s="627" t="s">
        <v>521</v>
      </c>
      <c r="F887" s="628" t="s">
        <v>522</v>
      </c>
      <c r="G887" s="627" t="s">
        <v>553</v>
      </c>
      <c r="H887" s="627">
        <v>169755</v>
      </c>
      <c r="I887" s="627">
        <v>69755</v>
      </c>
      <c r="J887" s="627" t="s">
        <v>1547</v>
      </c>
      <c r="K887" s="627" t="s">
        <v>669</v>
      </c>
      <c r="L887" s="629">
        <v>38.939151294003508</v>
      </c>
      <c r="M887" s="629">
        <v>132</v>
      </c>
      <c r="N887" s="630">
        <v>5139.9968268123412</v>
      </c>
    </row>
    <row r="888" spans="1:14" ht="14.4" customHeight="1" x14ac:dyDescent="0.3">
      <c r="A888" s="625" t="s">
        <v>518</v>
      </c>
      <c r="B888" s="626" t="s">
        <v>520</v>
      </c>
      <c r="C888" s="627" t="s">
        <v>544</v>
      </c>
      <c r="D888" s="628" t="s">
        <v>545</v>
      </c>
      <c r="E888" s="627" t="s">
        <v>521</v>
      </c>
      <c r="F888" s="628" t="s">
        <v>522</v>
      </c>
      <c r="G888" s="627" t="s">
        <v>553</v>
      </c>
      <c r="H888" s="627">
        <v>181472</v>
      </c>
      <c r="I888" s="627">
        <v>81472</v>
      </c>
      <c r="J888" s="627" t="s">
        <v>1548</v>
      </c>
      <c r="K888" s="627" t="s">
        <v>1221</v>
      </c>
      <c r="L888" s="629">
        <v>52.892267426393445</v>
      </c>
      <c r="M888" s="629">
        <v>18</v>
      </c>
      <c r="N888" s="630">
        <v>952.84061025631161</v>
      </c>
    </row>
    <row r="889" spans="1:14" ht="14.4" customHeight="1" x14ac:dyDescent="0.3">
      <c r="A889" s="625" t="s">
        <v>518</v>
      </c>
      <c r="B889" s="626" t="s">
        <v>520</v>
      </c>
      <c r="C889" s="627" t="s">
        <v>544</v>
      </c>
      <c r="D889" s="628" t="s">
        <v>545</v>
      </c>
      <c r="E889" s="627" t="s">
        <v>521</v>
      </c>
      <c r="F889" s="628" t="s">
        <v>522</v>
      </c>
      <c r="G889" s="627" t="s">
        <v>553</v>
      </c>
      <c r="H889" s="627">
        <v>192414</v>
      </c>
      <c r="I889" s="627">
        <v>92414</v>
      </c>
      <c r="J889" s="627" t="s">
        <v>1298</v>
      </c>
      <c r="K889" s="627" t="s">
        <v>1299</v>
      </c>
      <c r="L889" s="629">
        <v>63.24</v>
      </c>
      <c r="M889" s="629">
        <v>2</v>
      </c>
      <c r="N889" s="630">
        <v>126.48</v>
      </c>
    </row>
    <row r="890" spans="1:14" ht="14.4" customHeight="1" x14ac:dyDescent="0.3">
      <c r="A890" s="625" t="s">
        <v>518</v>
      </c>
      <c r="B890" s="626" t="s">
        <v>520</v>
      </c>
      <c r="C890" s="627" t="s">
        <v>544</v>
      </c>
      <c r="D890" s="628" t="s">
        <v>545</v>
      </c>
      <c r="E890" s="627" t="s">
        <v>521</v>
      </c>
      <c r="F890" s="628" t="s">
        <v>522</v>
      </c>
      <c r="G890" s="627" t="s">
        <v>553</v>
      </c>
      <c r="H890" s="627">
        <v>193109</v>
      </c>
      <c r="I890" s="627">
        <v>93109</v>
      </c>
      <c r="J890" s="627" t="s">
        <v>1549</v>
      </c>
      <c r="K890" s="627" t="s">
        <v>1550</v>
      </c>
      <c r="L890" s="629">
        <v>106.24</v>
      </c>
      <c r="M890" s="629">
        <v>1</v>
      </c>
      <c r="N890" s="630">
        <v>106.24</v>
      </c>
    </row>
    <row r="891" spans="1:14" ht="14.4" customHeight="1" x14ac:dyDescent="0.3">
      <c r="A891" s="625" t="s">
        <v>518</v>
      </c>
      <c r="B891" s="626" t="s">
        <v>520</v>
      </c>
      <c r="C891" s="627" t="s">
        <v>544</v>
      </c>
      <c r="D891" s="628" t="s">
        <v>545</v>
      </c>
      <c r="E891" s="627" t="s">
        <v>521</v>
      </c>
      <c r="F891" s="628" t="s">
        <v>522</v>
      </c>
      <c r="G891" s="627" t="s">
        <v>553</v>
      </c>
      <c r="H891" s="627">
        <v>198880</v>
      </c>
      <c r="I891" s="627">
        <v>98880</v>
      </c>
      <c r="J891" s="627" t="s">
        <v>1551</v>
      </c>
      <c r="K891" s="627" t="s">
        <v>608</v>
      </c>
      <c r="L891" s="629">
        <v>210.37374999999989</v>
      </c>
      <c r="M891" s="629">
        <v>122</v>
      </c>
      <c r="N891" s="630">
        <v>25665.749999999993</v>
      </c>
    </row>
    <row r="892" spans="1:14" ht="14.4" customHeight="1" x14ac:dyDescent="0.3">
      <c r="A892" s="625" t="s">
        <v>518</v>
      </c>
      <c r="B892" s="626" t="s">
        <v>520</v>
      </c>
      <c r="C892" s="627" t="s">
        <v>544</v>
      </c>
      <c r="D892" s="628" t="s">
        <v>545</v>
      </c>
      <c r="E892" s="627" t="s">
        <v>521</v>
      </c>
      <c r="F892" s="628" t="s">
        <v>522</v>
      </c>
      <c r="G892" s="627" t="s">
        <v>553</v>
      </c>
      <c r="H892" s="627">
        <v>500355</v>
      </c>
      <c r="I892" s="627">
        <v>0</v>
      </c>
      <c r="J892" s="627" t="s">
        <v>1552</v>
      </c>
      <c r="K892" s="627"/>
      <c r="L892" s="629">
        <v>101.46216802186649</v>
      </c>
      <c r="M892" s="629">
        <v>4</v>
      </c>
      <c r="N892" s="630">
        <v>405.84867208746596</v>
      </c>
    </row>
    <row r="893" spans="1:14" ht="14.4" customHeight="1" x14ac:dyDescent="0.3">
      <c r="A893" s="625" t="s">
        <v>518</v>
      </c>
      <c r="B893" s="626" t="s">
        <v>520</v>
      </c>
      <c r="C893" s="627" t="s">
        <v>544</v>
      </c>
      <c r="D893" s="628" t="s">
        <v>545</v>
      </c>
      <c r="E893" s="627" t="s">
        <v>521</v>
      </c>
      <c r="F893" s="628" t="s">
        <v>522</v>
      </c>
      <c r="G893" s="627" t="s">
        <v>553</v>
      </c>
      <c r="H893" s="627">
        <v>500988</v>
      </c>
      <c r="I893" s="627">
        <v>0</v>
      </c>
      <c r="J893" s="627" t="s">
        <v>1553</v>
      </c>
      <c r="K893" s="627"/>
      <c r="L893" s="629">
        <v>236.93755721426001</v>
      </c>
      <c r="M893" s="629">
        <v>1</v>
      </c>
      <c r="N893" s="630">
        <v>236.93755721426001</v>
      </c>
    </row>
    <row r="894" spans="1:14" ht="14.4" customHeight="1" x14ac:dyDescent="0.3">
      <c r="A894" s="625" t="s">
        <v>518</v>
      </c>
      <c r="B894" s="626" t="s">
        <v>520</v>
      </c>
      <c r="C894" s="627" t="s">
        <v>544</v>
      </c>
      <c r="D894" s="628" t="s">
        <v>545</v>
      </c>
      <c r="E894" s="627" t="s">
        <v>521</v>
      </c>
      <c r="F894" s="628" t="s">
        <v>522</v>
      </c>
      <c r="G894" s="627" t="s">
        <v>553</v>
      </c>
      <c r="H894" s="627">
        <v>841498</v>
      </c>
      <c r="I894" s="627">
        <v>0</v>
      </c>
      <c r="J894" s="627" t="s">
        <v>1357</v>
      </c>
      <c r="K894" s="627"/>
      <c r="L894" s="629">
        <v>41.340159056780202</v>
      </c>
      <c r="M894" s="629">
        <v>1</v>
      </c>
      <c r="N894" s="630">
        <v>41.340159056780202</v>
      </c>
    </row>
    <row r="895" spans="1:14" ht="14.4" customHeight="1" x14ac:dyDescent="0.3">
      <c r="A895" s="625" t="s">
        <v>518</v>
      </c>
      <c r="B895" s="626" t="s">
        <v>520</v>
      </c>
      <c r="C895" s="627" t="s">
        <v>544</v>
      </c>
      <c r="D895" s="628" t="s">
        <v>545</v>
      </c>
      <c r="E895" s="627" t="s">
        <v>521</v>
      </c>
      <c r="F895" s="628" t="s">
        <v>522</v>
      </c>
      <c r="G895" s="627" t="s">
        <v>553</v>
      </c>
      <c r="H895" s="627">
        <v>844940</v>
      </c>
      <c r="I895" s="627">
        <v>0</v>
      </c>
      <c r="J895" s="627" t="s">
        <v>1554</v>
      </c>
      <c r="K895" s="627"/>
      <c r="L895" s="629">
        <v>137.98028621560891</v>
      </c>
      <c r="M895" s="629">
        <v>16</v>
      </c>
      <c r="N895" s="630">
        <v>2107.3877790055212</v>
      </c>
    </row>
    <row r="896" spans="1:14" ht="14.4" customHeight="1" x14ac:dyDescent="0.3">
      <c r="A896" s="625" t="s">
        <v>518</v>
      </c>
      <c r="B896" s="626" t="s">
        <v>520</v>
      </c>
      <c r="C896" s="627" t="s">
        <v>544</v>
      </c>
      <c r="D896" s="628" t="s">
        <v>545</v>
      </c>
      <c r="E896" s="627" t="s">
        <v>521</v>
      </c>
      <c r="F896" s="628" t="s">
        <v>522</v>
      </c>
      <c r="G896" s="627" t="s">
        <v>553</v>
      </c>
      <c r="H896" s="627">
        <v>847713</v>
      </c>
      <c r="I896" s="627">
        <v>125526</v>
      </c>
      <c r="J896" s="627" t="s">
        <v>736</v>
      </c>
      <c r="K896" s="627" t="s">
        <v>737</v>
      </c>
      <c r="L896" s="629">
        <v>70.5446442957237</v>
      </c>
      <c r="M896" s="629">
        <v>2</v>
      </c>
      <c r="N896" s="630">
        <v>141.0892885914474</v>
      </c>
    </row>
    <row r="897" spans="1:14" ht="14.4" customHeight="1" x14ac:dyDescent="0.3">
      <c r="A897" s="625" t="s">
        <v>518</v>
      </c>
      <c r="B897" s="626" t="s">
        <v>520</v>
      </c>
      <c r="C897" s="627" t="s">
        <v>544</v>
      </c>
      <c r="D897" s="628" t="s">
        <v>545</v>
      </c>
      <c r="E897" s="627" t="s">
        <v>521</v>
      </c>
      <c r="F897" s="628" t="s">
        <v>522</v>
      </c>
      <c r="G897" s="627" t="s">
        <v>553</v>
      </c>
      <c r="H897" s="627">
        <v>849621</v>
      </c>
      <c r="I897" s="627">
        <v>0</v>
      </c>
      <c r="J897" s="627" t="s">
        <v>1555</v>
      </c>
      <c r="K897" s="627"/>
      <c r="L897" s="629">
        <v>5330.25</v>
      </c>
      <c r="M897" s="629">
        <v>2</v>
      </c>
      <c r="N897" s="630">
        <v>10660.5</v>
      </c>
    </row>
    <row r="898" spans="1:14" ht="14.4" customHeight="1" x14ac:dyDescent="0.3">
      <c r="A898" s="625" t="s">
        <v>518</v>
      </c>
      <c r="B898" s="626" t="s">
        <v>520</v>
      </c>
      <c r="C898" s="627" t="s">
        <v>544</v>
      </c>
      <c r="D898" s="628" t="s">
        <v>545</v>
      </c>
      <c r="E898" s="627" t="s">
        <v>521</v>
      </c>
      <c r="F898" s="628" t="s">
        <v>522</v>
      </c>
      <c r="G898" s="627" t="s">
        <v>553</v>
      </c>
      <c r="H898" s="627">
        <v>850152</v>
      </c>
      <c r="I898" s="627">
        <v>153349</v>
      </c>
      <c r="J898" s="627" t="s">
        <v>1556</v>
      </c>
      <c r="K898" s="627"/>
      <c r="L898" s="629">
        <v>2261.3309010381713</v>
      </c>
      <c r="M898" s="629">
        <v>69</v>
      </c>
      <c r="N898" s="630">
        <v>156045.26326511233</v>
      </c>
    </row>
    <row r="899" spans="1:14" ht="14.4" customHeight="1" x14ac:dyDescent="0.3">
      <c r="A899" s="625" t="s">
        <v>518</v>
      </c>
      <c r="B899" s="626" t="s">
        <v>520</v>
      </c>
      <c r="C899" s="627" t="s">
        <v>544</v>
      </c>
      <c r="D899" s="628" t="s">
        <v>545</v>
      </c>
      <c r="E899" s="627" t="s">
        <v>521</v>
      </c>
      <c r="F899" s="628" t="s">
        <v>522</v>
      </c>
      <c r="G899" s="627" t="s">
        <v>553</v>
      </c>
      <c r="H899" s="627">
        <v>850153</v>
      </c>
      <c r="I899" s="627">
        <v>153350</v>
      </c>
      <c r="J899" s="627" t="s">
        <v>1557</v>
      </c>
      <c r="K899" s="627"/>
      <c r="L899" s="629">
        <v>4523.7765751174738</v>
      </c>
      <c r="M899" s="629">
        <v>54</v>
      </c>
      <c r="N899" s="630">
        <v>244302.01502184838</v>
      </c>
    </row>
    <row r="900" spans="1:14" ht="14.4" customHeight="1" x14ac:dyDescent="0.3">
      <c r="A900" s="625" t="s">
        <v>518</v>
      </c>
      <c r="B900" s="626" t="s">
        <v>520</v>
      </c>
      <c r="C900" s="627" t="s">
        <v>544</v>
      </c>
      <c r="D900" s="628" t="s">
        <v>545</v>
      </c>
      <c r="E900" s="627" t="s">
        <v>521</v>
      </c>
      <c r="F900" s="628" t="s">
        <v>522</v>
      </c>
      <c r="G900" s="627" t="s">
        <v>553</v>
      </c>
      <c r="H900" s="627">
        <v>900007</v>
      </c>
      <c r="I900" s="627">
        <v>0</v>
      </c>
      <c r="J900" s="627" t="s">
        <v>1070</v>
      </c>
      <c r="K900" s="627"/>
      <c r="L900" s="629">
        <v>68.842791791775838</v>
      </c>
      <c r="M900" s="629">
        <v>410</v>
      </c>
      <c r="N900" s="630">
        <v>28262.087004245433</v>
      </c>
    </row>
    <row r="901" spans="1:14" ht="14.4" customHeight="1" x14ac:dyDescent="0.3">
      <c r="A901" s="625" t="s">
        <v>518</v>
      </c>
      <c r="B901" s="626" t="s">
        <v>520</v>
      </c>
      <c r="C901" s="627" t="s">
        <v>544</v>
      </c>
      <c r="D901" s="628" t="s">
        <v>545</v>
      </c>
      <c r="E901" s="627" t="s">
        <v>521</v>
      </c>
      <c r="F901" s="628" t="s">
        <v>522</v>
      </c>
      <c r="G901" s="627" t="s">
        <v>553</v>
      </c>
      <c r="H901" s="627">
        <v>900321</v>
      </c>
      <c r="I901" s="627">
        <v>0</v>
      </c>
      <c r="J901" s="627" t="s">
        <v>1558</v>
      </c>
      <c r="K901" s="627"/>
      <c r="L901" s="629">
        <v>101.332444355717</v>
      </c>
      <c r="M901" s="629">
        <v>1</v>
      </c>
      <c r="N901" s="630">
        <v>101.332444355717</v>
      </c>
    </row>
    <row r="902" spans="1:14" ht="14.4" customHeight="1" x14ac:dyDescent="0.3">
      <c r="A902" s="625" t="s">
        <v>518</v>
      </c>
      <c r="B902" s="626" t="s">
        <v>520</v>
      </c>
      <c r="C902" s="627" t="s">
        <v>544</v>
      </c>
      <c r="D902" s="628" t="s">
        <v>545</v>
      </c>
      <c r="E902" s="627" t="s">
        <v>521</v>
      </c>
      <c r="F902" s="628" t="s">
        <v>522</v>
      </c>
      <c r="G902" s="627" t="s">
        <v>553</v>
      </c>
      <c r="H902" s="627">
        <v>900441</v>
      </c>
      <c r="I902" s="627">
        <v>0</v>
      </c>
      <c r="J902" s="627" t="s">
        <v>1559</v>
      </c>
      <c r="K902" s="627" t="s">
        <v>1560</v>
      </c>
      <c r="L902" s="629">
        <v>162.27042747970825</v>
      </c>
      <c r="M902" s="629">
        <v>60</v>
      </c>
      <c r="N902" s="630">
        <v>9730.7019852128706</v>
      </c>
    </row>
    <row r="903" spans="1:14" ht="14.4" customHeight="1" x14ac:dyDescent="0.3">
      <c r="A903" s="625" t="s">
        <v>518</v>
      </c>
      <c r="B903" s="626" t="s">
        <v>520</v>
      </c>
      <c r="C903" s="627" t="s">
        <v>544</v>
      </c>
      <c r="D903" s="628" t="s">
        <v>545</v>
      </c>
      <c r="E903" s="627" t="s">
        <v>521</v>
      </c>
      <c r="F903" s="628" t="s">
        <v>522</v>
      </c>
      <c r="G903" s="627" t="s">
        <v>553</v>
      </c>
      <c r="H903" s="627">
        <v>900512</v>
      </c>
      <c r="I903" s="627">
        <v>0</v>
      </c>
      <c r="J903" s="627" t="s">
        <v>1561</v>
      </c>
      <c r="K903" s="627"/>
      <c r="L903" s="629">
        <v>81.665497361882203</v>
      </c>
      <c r="M903" s="629">
        <v>4</v>
      </c>
      <c r="N903" s="630">
        <v>326.66198944752881</v>
      </c>
    </row>
    <row r="904" spans="1:14" ht="14.4" customHeight="1" x14ac:dyDescent="0.3">
      <c r="A904" s="625" t="s">
        <v>518</v>
      </c>
      <c r="B904" s="626" t="s">
        <v>520</v>
      </c>
      <c r="C904" s="627" t="s">
        <v>544</v>
      </c>
      <c r="D904" s="628" t="s">
        <v>545</v>
      </c>
      <c r="E904" s="627" t="s">
        <v>521</v>
      </c>
      <c r="F904" s="628" t="s">
        <v>522</v>
      </c>
      <c r="G904" s="627" t="s">
        <v>553</v>
      </c>
      <c r="H904" s="627">
        <v>920120</v>
      </c>
      <c r="I904" s="627">
        <v>0</v>
      </c>
      <c r="J904" s="627" t="s">
        <v>1562</v>
      </c>
      <c r="K904" s="627" t="s">
        <v>1563</v>
      </c>
      <c r="L904" s="629">
        <v>307.16500000000002</v>
      </c>
      <c r="M904" s="629">
        <v>1</v>
      </c>
      <c r="N904" s="630">
        <v>307.16500000000002</v>
      </c>
    </row>
    <row r="905" spans="1:14" ht="14.4" customHeight="1" x14ac:dyDescent="0.3">
      <c r="A905" s="625" t="s">
        <v>518</v>
      </c>
      <c r="B905" s="626" t="s">
        <v>520</v>
      </c>
      <c r="C905" s="627" t="s">
        <v>544</v>
      </c>
      <c r="D905" s="628" t="s">
        <v>545</v>
      </c>
      <c r="E905" s="627" t="s">
        <v>521</v>
      </c>
      <c r="F905" s="628" t="s">
        <v>522</v>
      </c>
      <c r="G905" s="627" t="s">
        <v>553</v>
      </c>
      <c r="H905" s="627">
        <v>921176</v>
      </c>
      <c r="I905" s="627">
        <v>0</v>
      </c>
      <c r="J905" s="627" t="s">
        <v>1564</v>
      </c>
      <c r="K905" s="627"/>
      <c r="L905" s="629">
        <v>145.179766521929</v>
      </c>
      <c r="M905" s="629">
        <v>4</v>
      </c>
      <c r="N905" s="630">
        <v>572.92276458578601</v>
      </c>
    </row>
    <row r="906" spans="1:14" ht="14.4" customHeight="1" x14ac:dyDescent="0.3">
      <c r="A906" s="625" t="s">
        <v>518</v>
      </c>
      <c r="B906" s="626" t="s">
        <v>520</v>
      </c>
      <c r="C906" s="627" t="s">
        <v>544</v>
      </c>
      <c r="D906" s="628" t="s">
        <v>545</v>
      </c>
      <c r="E906" s="627" t="s">
        <v>521</v>
      </c>
      <c r="F906" s="628" t="s">
        <v>522</v>
      </c>
      <c r="G906" s="627" t="s">
        <v>553</v>
      </c>
      <c r="H906" s="627">
        <v>921564</v>
      </c>
      <c r="I906" s="627">
        <v>0</v>
      </c>
      <c r="J906" s="627" t="s">
        <v>1565</v>
      </c>
      <c r="K906" s="627"/>
      <c r="L906" s="629">
        <v>234.71351381235357</v>
      </c>
      <c r="M906" s="629">
        <v>17</v>
      </c>
      <c r="N906" s="630">
        <v>3988.3950596149575</v>
      </c>
    </row>
    <row r="907" spans="1:14" ht="14.4" customHeight="1" x14ac:dyDescent="0.3">
      <c r="A907" s="625" t="s">
        <v>518</v>
      </c>
      <c r="B907" s="626" t="s">
        <v>520</v>
      </c>
      <c r="C907" s="627" t="s">
        <v>544</v>
      </c>
      <c r="D907" s="628" t="s">
        <v>545</v>
      </c>
      <c r="E907" s="627" t="s">
        <v>521</v>
      </c>
      <c r="F907" s="628" t="s">
        <v>522</v>
      </c>
      <c r="G907" s="627" t="s">
        <v>553</v>
      </c>
      <c r="H907" s="627">
        <v>930241</v>
      </c>
      <c r="I907" s="627">
        <v>0</v>
      </c>
      <c r="J907" s="627" t="s">
        <v>1566</v>
      </c>
      <c r="K907" s="627"/>
      <c r="L907" s="629">
        <v>610.16805468681844</v>
      </c>
      <c r="M907" s="629">
        <v>26</v>
      </c>
      <c r="N907" s="630">
        <v>15809.242756777252</v>
      </c>
    </row>
    <row r="908" spans="1:14" ht="14.4" customHeight="1" x14ac:dyDescent="0.3">
      <c r="A908" s="625" t="s">
        <v>518</v>
      </c>
      <c r="B908" s="626" t="s">
        <v>520</v>
      </c>
      <c r="C908" s="627" t="s">
        <v>544</v>
      </c>
      <c r="D908" s="628" t="s">
        <v>545</v>
      </c>
      <c r="E908" s="627" t="s">
        <v>521</v>
      </c>
      <c r="F908" s="628" t="s">
        <v>522</v>
      </c>
      <c r="G908" s="627" t="s">
        <v>553</v>
      </c>
      <c r="H908" s="627">
        <v>930444</v>
      </c>
      <c r="I908" s="627">
        <v>0</v>
      </c>
      <c r="J908" s="627" t="s">
        <v>1567</v>
      </c>
      <c r="K908" s="627"/>
      <c r="L908" s="629">
        <v>32.9647600615206</v>
      </c>
      <c r="M908" s="629">
        <v>10</v>
      </c>
      <c r="N908" s="630">
        <v>329.64760061520599</v>
      </c>
    </row>
    <row r="909" spans="1:14" ht="14.4" customHeight="1" x14ac:dyDescent="0.3">
      <c r="A909" s="625" t="s">
        <v>518</v>
      </c>
      <c r="B909" s="626" t="s">
        <v>520</v>
      </c>
      <c r="C909" s="627" t="s">
        <v>544</v>
      </c>
      <c r="D909" s="628" t="s">
        <v>545</v>
      </c>
      <c r="E909" s="627" t="s">
        <v>521</v>
      </c>
      <c r="F909" s="628" t="s">
        <v>522</v>
      </c>
      <c r="G909" s="627" t="s">
        <v>553</v>
      </c>
      <c r="H909" s="627">
        <v>930589</v>
      </c>
      <c r="I909" s="627">
        <v>0</v>
      </c>
      <c r="J909" s="627" t="s">
        <v>1568</v>
      </c>
      <c r="K909" s="627" t="s">
        <v>1406</v>
      </c>
      <c r="L909" s="629">
        <v>106.63081733529519</v>
      </c>
      <c r="M909" s="629">
        <v>5</v>
      </c>
      <c r="N909" s="630">
        <v>564.09826934118075</v>
      </c>
    </row>
    <row r="910" spans="1:14" ht="14.4" customHeight="1" x14ac:dyDescent="0.3">
      <c r="A910" s="625" t="s">
        <v>518</v>
      </c>
      <c r="B910" s="626" t="s">
        <v>520</v>
      </c>
      <c r="C910" s="627" t="s">
        <v>544</v>
      </c>
      <c r="D910" s="628" t="s">
        <v>545</v>
      </c>
      <c r="E910" s="627" t="s">
        <v>527</v>
      </c>
      <c r="F910" s="628" t="s">
        <v>528</v>
      </c>
      <c r="G910" s="627" t="s">
        <v>553</v>
      </c>
      <c r="H910" s="627">
        <v>988212</v>
      </c>
      <c r="I910" s="627">
        <v>0</v>
      </c>
      <c r="J910" s="627" t="s">
        <v>1569</v>
      </c>
      <c r="K910" s="627"/>
      <c r="L910" s="629">
        <v>7917.57</v>
      </c>
      <c r="M910" s="629">
        <v>1</v>
      </c>
      <c r="N910" s="630">
        <v>7917.57</v>
      </c>
    </row>
    <row r="911" spans="1:14" ht="14.4" customHeight="1" thickBot="1" x14ac:dyDescent="0.35">
      <c r="A911" s="631" t="s">
        <v>518</v>
      </c>
      <c r="B911" s="632" t="s">
        <v>520</v>
      </c>
      <c r="C911" s="633" t="s">
        <v>544</v>
      </c>
      <c r="D911" s="634" t="s">
        <v>545</v>
      </c>
      <c r="E911" s="633" t="s">
        <v>529</v>
      </c>
      <c r="F911" s="634" t="s">
        <v>530</v>
      </c>
      <c r="G911" s="633" t="s">
        <v>553</v>
      </c>
      <c r="H911" s="633">
        <v>101066</v>
      </c>
      <c r="I911" s="633">
        <v>1066</v>
      </c>
      <c r="J911" s="633" t="s">
        <v>810</v>
      </c>
      <c r="K911" s="633" t="s">
        <v>811</v>
      </c>
      <c r="L911" s="635">
        <v>37.844294963501923</v>
      </c>
      <c r="M911" s="635">
        <v>20</v>
      </c>
      <c r="N911" s="636">
        <v>756.37017486102047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1574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1570</v>
      </c>
      <c r="B5" s="623">
        <v>23134.096399209142</v>
      </c>
      <c r="C5" s="641">
        <v>2.2556889065338925E-2</v>
      </c>
      <c r="D5" s="623">
        <v>1002454.8636829308</v>
      </c>
      <c r="E5" s="641">
        <v>0.97744311093466107</v>
      </c>
      <c r="F5" s="624">
        <v>1025588.9600821399</v>
      </c>
    </row>
    <row r="6" spans="1:6" ht="14.4" customHeight="1" x14ac:dyDescent="0.3">
      <c r="A6" s="652" t="s">
        <v>1571</v>
      </c>
      <c r="B6" s="629">
        <v>9313.2113830557537</v>
      </c>
      <c r="C6" s="642">
        <v>8.825830840545125E-2</v>
      </c>
      <c r="D6" s="629">
        <v>96208.994416217494</v>
      </c>
      <c r="E6" s="642">
        <v>0.91174169159454876</v>
      </c>
      <c r="F6" s="630">
        <v>105522.20579927324</v>
      </c>
    </row>
    <row r="7" spans="1:6" ht="14.4" customHeight="1" x14ac:dyDescent="0.3">
      <c r="A7" s="652" t="s">
        <v>1572</v>
      </c>
      <c r="B7" s="629">
        <v>196.77</v>
      </c>
      <c r="C7" s="642">
        <v>2.2983190563935023E-3</v>
      </c>
      <c r="D7" s="629">
        <v>85417.975025335763</v>
      </c>
      <c r="E7" s="642">
        <v>0.99770168094360645</v>
      </c>
      <c r="F7" s="630">
        <v>85614.745025335767</v>
      </c>
    </row>
    <row r="8" spans="1:6" ht="14.4" customHeight="1" thickBot="1" x14ac:dyDescent="0.35">
      <c r="A8" s="653" t="s">
        <v>1573</v>
      </c>
      <c r="B8" s="644"/>
      <c r="C8" s="645">
        <v>0</v>
      </c>
      <c r="D8" s="644">
        <v>88.21</v>
      </c>
      <c r="E8" s="645">
        <v>1</v>
      </c>
      <c r="F8" s="646">
        <v>88.21</v>
      </c>
    </row>
    <row r="9" spans="1:6" ht="14.4" customHeight="1" thickBot="1" x14ac:dyDescent="0.35">
      <c r="A9" s="647" t="s">
        <v>6</v>
      </c>
      <c r="B9" s="648">
        <v>32644.077782264896</v>
      </c>
      <c r="C9" s="649">
        <v>2.6827497496445134E-2</v>
      </c>
      <c r="D9" s="648">
        <v>1184170.0431244841</v>
      </c>
      <c r="E9" s="649">
        <v>0.9731725025035548</v>
      </c>
      <c r="F9" s="650">
        <v>1216814.120906749</v>
      </c>
    </row>
    <row r="10" spans="1:6" ht="14.4" customHeight="1" thickBot="1" x14ac:dyDescent="0.35"/>
    <row r="11" spans="1:6" ht="14.4" customHeight="1" x14ac:dyDescent="0.3">
      <c r="A11" s="651" t="s">
        <v>1575</v>
      </c>
      <c r="B11" s="623">
        <v>19938.900000000001</v>
      </c>
      <c r="C11" s="641">
        <v>1</v>
      </c>
      <c r="D11" s="623"/>
      <c r="E11" s="641">
        <v>0</v>
      </c>
      <c r="F11" s="624">
        <v>19938.900000000001</v>
      </c>
    </row>
    <row r="12" spans="1:6" ht="14.4" customHeight="1" x14ac:dyDescent="0.3">
      <c r="A12" s="652" t="s">
        <v>1576</v>
      </c>
      <c r="B12" s="629">
        <v>3959.44</v>
      </c>
      <c r="C12" s="642">
        <v>1</v>
      </c>
      <c r="D12" s="629"/>
      <c r="E12" s="642">
        <v>0</v>
      </c>
      <c r="F12" s="630">
        <v>3959.44</v>
      </c>
    </row>
    <row r="13" spans="1:6" ht="14.4" customHeight="1" x14ac:dyDescent="0.3">
      <c r="A13" s="652" t="s">
        <v>1577</v>
      </c>
      <c r="B13" s="629">
        <v>1414.789999999995</v>
      </c>
      <c r="C13" s="642">
        <v>2.1176424496824033E-2</v>
      </c>
      <c r="D13" s="629">
        <v>65394.883191627814</v>
      </c>
      <c r="E13" s="642">
        <v>0.978823575503176</v>
      </c>
      <c r="F13" s="630">
        <v>66809.673191627808</v>
      </c>
    </row>
    <row r="14" spans="1:6" ht="14.4" customHeight="1" x14ac:dyDescent="0.3">
      <c r="A14" s="652" t="s">
        <v>1578</v>
      </c>
      <c r="B14" s="629">
        <v>1323.0306565583342</v>
      </c>
      <c r="C14" s="642">
        <v>1</v>
      </c>
      <c r="D14" s="629"/>
      <c r="E14" s="642">
        <v>0</v>
      </c>
      <c r="F14" s="630">
        <v>1323.0306565583342</v>
      </c>
    </row>
    <row r="15" spans="1:6" ht="14.4" customHeight="1" x14ac:dyDescent="0.3">
      <c r="A15" s="652" t="s">
        <v>1579</v>
      </c>
      <c r="B15" s="629">
        <v>915.85921843916708</v>
      </c>
      <c r="C15" s="642">
        <v>0.91683177668225724</v>
      </c>
      <c r="D15" s="629">
        <v>83.08</v>
      </c>
      <c r="E15" s="642">
        <v>8.3168223317742693E-2</v>
      </c>
      <c r="F15" s="630">
        <v>998.93921843916712</v>
      </c>
    </row>
    <row r="16" spans="1:6" ht="14.4" customHeight="1" x14ac:dyDescent="0.3">
      <c r="A16" s="652" t="s">
        <v>1580</v>
      </c>
      <c r="B16" s="629">
        <v>554.1584530094517</v>
      </c>
      <c r="C16" s="642">
        <v>0.7941753012526056</v>
      </c>
      <c r="D16" s="629">
        <v>143.6200502195085</v>
      </c>
      <c r="E16" s="642">
        <v>0.2058246987473944</v>
      </c>
      <c r="F16" s="630">
        <v>697.77850322896018</v>
      </c>
    </row>
    <row r="17" spans="1:6" ht="14.4" customHeight="1" x14ac:dyDescent="0.3">
      <c r="A17" s="652" t="s">
        <v>1581</v>
      </c>
      <c r="B17" s="629">
        <v>487.08041460842003</v>
      </c>
      <c r="C17" s="642">
        <v>0.42648521800929667</v>
      </c>
      <c r="D17" s="629">
        <v>655</v>
      </c>
      <c r="E17" s="642">
        <v>0.57351478199070316</v>
      </c>
      <c r="F17" s="630">
        <v>1142.0804146084201</v>
      </c>
    </row>
    <row r="18" spans="1:6" ht="14.4" customHeight="1" x14ac:dyDescent="0.3">
      <c r="A18" s="652" t="s">
        <v>1582</v>
      </c>
      <c r="B18" s="629">
        <v>362.75028541210003</v>
      </c>
      <c r="C18" s="642">
        <v>4.9336308747168392E-2</v>
      </c>
      <c r="D18" s="629">
        <v>6989.8525870701205</v>
      </c>
      <c r="E18" s="642">
        <v>0.95066369125283157</v>
      </c>
      <c r="F18" s="630">
        <v>7352.6028724822208</v>
      </c>
    </row>
    <row r="19" spans="1:6" ht="14.4" customHeight="1" x14ac:dyDescent="0.3">
      <c r="A19" s="652" t="s">
        <v>1583</v>
      </c>
      <c r="B19" s="629">
        <v>348.82</v>
      </c>
      <c r="C19" s="642">
        <v>7.2258097587977008E-2</v>
      </c>
      <c r="D19" s="629">
        <v>4478.5974333928216</v>
      </c>
      <c r="E19" s="642">
        <v>0.92774190241202303</v>
      </c>
      <c r="F19" s="630">
        <v>4827.4174333928213</v>
      </c>
    </row>
    <row r="20" spans="1:6" ht="14.4" customHeight="1" x14ac:dyDescent="0.3">
      <c r="A20" s="652" t="s">
        <v>1584</v>
      </c>
      <c r="B20" s="629">
        <v>336.03884023372939</v>
      </c>
      <c r="C20" s="642">
        <v>0.20611853863695714</v>
      </c>
      <c r="D20" s="629">
        <v>1294.2795312040034</v>
      </c>
      <c r="E20" s="642">
        <v>0.79388146136304283</v>
      </c>
      <c r="F20" s="630">
        <v>1630.3183714377328</v>
      </c>
    </row>
    <row r="21" spans="1:6" ht="14.4" customHeight="1" x14ac:dyDescent="0.3">
      <c r="A21" s="652" t="s">
        <v>1585</v>
      </c>
      <c r="B21" s="629">
        <v>297.47855235854502</v>
      </c>
      <c r="C21" s="642">
        <v>0.64980280129587664</v>
      </c>
      <c r="D21" s="629">
        <v>160.31964698023131</v>
      </c>
      <c r="E21" s="642">
        <v>0.3501971987041233</v>
      </c>
      <c r="F21" s="630">
        <v>457.79819933877633</v>
      </c>
    </row>
    <row r="22" spans="1:6" ht="14.4" customHeight="1" x14ac:dyDescent="0.3">
      <c r="A22" s="652" t="s">
        <v>1586</v>
      </c>
      <c r="B22" s="629">
        <v>277.55955871338301</v>
      </c>
      <c r="C22" s="642">
        <v>1</v>
      </c>
      <c r="D22" s="629"/>
      <c r="E22" s="642">
        <v>0</v>
      </c>
      <c r="F22" s="630">
        <v>277.55955871338301</v>
      </c>
    </row>
    <row r="23" spans="1:6" ht="14.4" customHeight="1" x14ac:dyDescent="0.3">
      <c r="A23" s="652" t="s">
        <v>1587</v>
      </c>
      <c r="B23" s="629">
        <v>270.60005839684351</v>
      </c>
      <c r="C23" s="642">
        <v>1</v>
      </c>
      <c r="D23" s="629"/>
      <c r="E23" s="642">
        <v>0</v>
      </c>
      <c r="F23" s="630">
        <v>270.60005839684351</v>
      </c>
    </row>
    <row r="24" spans="1:6" ht="14.4" customHeight="1" x14ac:dyDescent="0.3">
      <c r="A24" s="652" t="s">
        <v>1588</v>
      </c>
      <c r="B24" s="629">
        <v>241.63</v>
      </c>
      <c r="C24" s="642">
        <v>1</v>
      </c>
      <c r="D24" s="629"/>
      <c r="E24" s="642">
        <v>0</v>
      </c>
      <c r="F24" s="630">
        <v>241.63</v>
      </c>
    </row>
    <row r="25" spans="1:6" ht="14.4" customHeight="1" x14ac:dyDescent="0.3">
      <c r="A25" s="652" t="s">
        <v>1589</v>
      </c>
      <c r="B25" s="629">
        <v>238.940469661462</v>
      </c>
      <c r="C25" s="642">
        <v>0.58917772393011536</v>
      </c>
      <c r="D25" s="629">
        <v>166.60858617793301</v>
      </c>
      <c r="E25" s="642">
        <v>0.41082227606988464</v>
      </c>
      <c r="F25" s="630">
        <v>405.54905583939501</v>
      </c>
    </row>
    <row r="26" spans="1:6" ht="14.4" customHeight="1" x14ac:dyDescent="0.3">
      <c r="A26" s="652" t="s">
        <v>1590</v>
      </c>
      <c r="B26" s="629">
        <v>227.45999999999998</v>
      </c>
      <c r="C26" s="642">
        <v>7.1920245492197582E-3</v>
      </c>
      <c r="D26" s="629">
        <v>31399.23960917701</v>
      </c>
      <c r="E26" s="642">
        <v>0.99280797545078026</v>
      </c>
      <c r="F26" s="630">
        <v>31626.699609177009</v>
      </c>
    </row>
    <row r="27" spans="1:6" ht="14.4" customHeight="1" x14ac:dyDescent="0.3">
      <c r="A27" s="652" t="s">
        <v>1591</v>
      </c>
      <c r="B27" s="629">
        <v>224.5003010690144</v>
      </c>
      <c r="C27" s="642">
        <v>0.55999069620896991</v>
      </c>
      <c r="D27" s="629">
        <v>176.39975421554408</v>
      </c>
      <c r="E27" s="642">
        <v>0.4400093037910302</v>
      </c>
      <c r="F27" s="630">
        <v>400.90005528455845</v>
      </c>
    </row>
    <row r="28" spans="1:6" ht="14.4" customHeight="1" x14ac:dyDescent="0.3">
      <c r="A28" s="652" t="s">
        <v>1592</v>
      </c>
      <c r="B28" s="629">
        <v>222</v>
      </c>
      <c r="C28" s="642">
        <v>0.37192782589756906</v>
      </c>
      <c r="D28" s="629">
        <v>374.89</v>
      </c>
      <c r="E28" s="642">
        <v>0.62807217410243088</v>
      </c>
      <c r="F28" s="630">
        <v>596.89</v>
      </c>
    </row>
    <row r="29" spans="1:6" ht="14.4" customHeight="1" x14ac:dyDescent="0.3">
      <c r="A29" s="652" t="s">
        <v>1593</v>
      </c>
      <c r="B29" s="629">
        <v>202.92000000000002</v>
      </c>
      <c r="C29" s="642">
        <v>1</v>
      </c>
      <c r="D29" s="629"/>
      <c r="E29" s="642">
        <v>0</v>
      </c>
      <c r="F29" s="630">
        <v>202.92000000000002</v>
      </c>
    </row>
    <row r="30" spans="1:6" ht="14.4" customHeight="1" x14ac:dyDescent="0.3">
      <c r="A30" s="652" t="s">
        <v>1594</v>
      </c>
      <c r="B30" s="629">
        <v>187.4803493637371</v>
      </c>
      <c r="C30" s="642">
        <v>1</v>
      </c>
      <c r="D30" s="629"/>
      <c r="E30" s="642">
        <v>0</v>
      </c>
      <c r="F30" s="630">
        <v>187.4803493637371</v>
      </c>
    </row>
    <row r="31" spans="1:6" ht="14.4" customHeight="1" x14ac:dyDescent="0.3">
      <c r="A31" s="652" t="s">
        <v>1595</v>
      </c>
      <c r="B31" s="629">
        <v>136.409598698732</v>
      </c>
      <c r="C31" s="642">
        <v>1</v>
      </c>
      <c r="D31" s="629"/>
      <c r="E31" s="642">
        <v>0</v>
      </c>
      <c r="F31" s="630">
        <v>136.409598698732</v>
      </c>
    </row>
    <row r="32" spans="1:6" ht="14.4" customHeight="1" x14ac:dyDescent="0.3">
      <c r="A32" s="652" t="s">
        <v>1596</v>
      </c>
      <c r="B32" s="629">
        <v>125.431142038734</v>
      </c>
      <c r="C32" s="642">
        <v>1</v>
      </c>
      <c r="D32" s="629"/>
      <c r="E32" s="642">
        <v>0</v>
      </c>
      <c r="F32" s="630">
        <v>125.431142038734</v>
      </c>
    </row>
    <row r="33" spans="1:6" ht="14.4" customHeight="1" x14ac:dyDescent="0.3">
      <c r="A33" s="652" t="s">
        <v>1597</v>
      </c>
      <c r="B33" s="629">
        <v>95.73</v>
      </c>
      <c r="C33" s="642">
        <v>0.14540426349299346</v>
      </c>
      <c r="D33" s="629">
        <v>562.64134139201428</v>
      </c>
      <c r="E33" s="642">
        <v>0.85459573650700649</v>
      </c>
      <c r="F33" s="630">
        <v>658.3713413920143</v>
      </c>
    </row>
    <row r="34" spans="1:6" ht="14.4" customHeight="1" x14ac:dyDescent="0.3">
      <c r="A34" s="652" t="s">
        <v>1598</v>
      </c>
      <c r="B34" s="629">
        <v>67.680003957344994</v>
      </c>
      <c r="C34" s="642">
        <v>1</v>
      </c>
      <c r="D34" s="629"/>
      <c r="E34" s="642">
        <v>0</v>
      </c>
      <c r="F34" s="630">
        <v>67.680003957344994</v>
      </c>
    </row>
    <row r="35" spans="1:6" ht="14.4" customHeight="1" x14ac:dyDescent="0.3">
      <c r="A35" s="652" t="s">
        <v>1599</v>
      </c>
      <c r="B35" s="629">
        <v>64.48</v>
      </c>
      <c r="C35" s="642">
        <v>1</v>
      </c>
      <c r="D35" s="629"/>
      <c r="E35" s="642">
        <v>0</v>
      </c>
      <c r="F35" s="630">
        <v>64.48</v>
      </c>
    </row>
    <row r="36" spans="1:6" ht="14.4" customHeight="1" x14ac:dyDescent="0.3">
      <c r="A36" s="652" t="s">
        <v>1600</v>
      </c>
      <c r="B36" s="629">
        <v>48.97</v>
      </c>
      <c r="C36" s="642">
        <v>1</v>
      </c>
      <c r="D36" s="629"/>
      <c r="E36" s="642">
        <v>0</v>
      </c>
      <c r="F36" s="630">
        <v>48.97</v>
      </c>
    </row>
    <row r="37" spans="1:6" ht="14.4" customHeight="1" x14ac:dyDescent="0.3">
      <c r="A37" s="652" t="s">
        <v>1601</v>
      </c>
      <c r="B37" s="629">
        <v>47.829879745908002</v>
      </c>
      <c r="C37" s="642">
        <v>1</v>
      </c>
      <c r="D37" s="629"/>
      <c r="E37" s="642">
        <v>0</v>
      </c>
      <c r="F37" s="630">
        <v>47.829879745908002</v>
      </c>
    </row>
    <row r="38" spans="1:6" ht="14.4" customHeight="1" x14ac:dyDescent="0.3">
      <c r="A38" s="652" t="s">
        <v>1602</v>
      </c>
      <c r="B38" s="629">
        <v>26.11</v>
      </c>
      <c r="C38" s="642">
        <v>1</v>
      </c>
      <c r="D38" s="629"/>
      <c r="E38" s="642">
        <v>0</v>
      </c>
      <c r="F38" s="630">
        <v>26.11</v>
      </c>
    </row>
    <row r="39" spans="1:6" ht="14.4" customHeight="1" x14ac:dyDescent="0.3">
      <c r="A39" s="652" t="s">
        <v>1603</v>
      </c>
      <c r="B39" s="629"/>
      <c r="C39" s="642">
        <v>0</v>
      </c>
      <c r="D39" s="629">
        <v>23949.203529405546</v>
      </c>
      <c r="E39" s="642">
        <v>1</v>
      </c>
      <c r="F39" s="630">
        <v>23949.203529405546</v>
      </c>
    </row>
    <row r="40" spans="1:6" ht="14.4" customHeight="1" x14ac:dyDescent="0.3">
      <c r="A40" s="652" t="s">
        <v>1604</v>
      </c>
      <c r="B40" s="629"/>
      <c r="C40" s="642">
        <v>0</v>
      </c>
      <c r="D40" s="629">
        <v>4186.7410641985171</v>
      </c>
      <c r="E40" s="642">
        <v>1</v>
      </c>
      <c r="F40" s="630">
        <v>4186.7410641985171</v>
      </c>
    </row>
    <row r="41" spans="1:6" ht="14.4" customHeight="1" x14ac:dyDescent="0.3">
      <c r="A41" s="652" t="s">
        <v>1605</v>
      </c>
      <c r="B41" s="629"/>
      <c r="C41" s="642">
        <v>0</v>
      </c>
      <c r="D41" s="629">
        <v>946.8</v>
      </c>
      <c r="E41" s="642">
        <v>1</v>
      </c>
      <c r="F41" s="630">
        <v>946.8</v>
      </c>
    </row>
    <row r="42" spans="1:6" ht="14.4" customHeight="1" x14ac:dyDescent="0.3">
      <c r="A42" s="652" t="s">
        <v>1606</v>
      </c>
      <c r="B42" s="629"/>
      <c r="C42" s="642">
        <v>0</v>
      </c>
      <c r="D42" s="629">
        <v>21374.591718909662</v>
      </c>
      <c r="E42" s="642">
        <v>1</v>
      </c>
      <c r="F42" s="630">
        <v>21374.591718909662</v>
      </c>
    </row>
    <row r="43" spans="1:6" ht="14.4" customHeight="1" x14ac:dyDescent="0.3">
      <c r="A43" s="652" t="s">
        <v>1607</v>
      </c>
      <c r="B43" s="629"/>
      <c r="C43" s="642">
        <v>0</v>
      </c>
      <c r="D43" s="629">
        <v>119.31</v>
      </c>
      <c r="E43" s="642">
        <v>1</v>
      </c>
      <c r="F43" s="630">
        <v>119.31</v>
      </c>
    </row>
    <row r="44" spans="1:6" ht="14.4" customHeight="1" x14ac:dyDescent="0.3">
      <c r="A44" s="652" t="s">
        <v>1608</v>
      </c>
      <c r="B44" s="629"/>
      <c r="C44" s="642">
        <v>0</v>
      </c>
      <c r="D44" s="629">
        <v>106951.16790578741</v>
      </c>
      <c r="E44" s="642">
        <v>1</v>
      </c>
      <c r="F44" s="630">
        <v>106951.16790578741</v>
      </c>
    </row>
    <row r="45" spans="1:6" ht="14.4" customHeight="1" x14ac:dyDescent="0.3">
      <c r="A45" s="652" t="s">
        <v>1609</v>
      </c>
      <c r="B45" s="629"/>
      <c r="C45" s="642">
        <v>0</v>
      </c>
      <c r="D45" s="629">
        <v>152.61000000000001</v>
      </c>
      <c r="E45" s="642">
        <v>1</v>
      </c>
      <c r="F45" s="630">
        <v>152.61000000000001</v>
      </c>
    </row>
    <row r="46" spans="1:6" ht="14.4" customHeight="1" x14ac:dyDescent="0.3">
      <c r="A46" s="652" t="s">
        <v>1610</v>
      </c>
      <c r="B46" s="629"/>
      <c r="C46" s="642">
        <v>0</v>
      </c>
      <c r="D46" s="629">
        <v>14422.61736059808</v>
      </c>
      <c r="E46" s="642">
        <v>1</v>
      </c>
      <c r="F46" s="630">
        <v>14422.61736059808</v>
      </c>
    </row>
    <row r="47" spans="1:6" ht="14.4" customHeight="1" x14ac:dyDescent="0.3">
      <c r="A47" s="652" t="s">
        <v>1611</v>
      </c>
      <c r="B47" s="629"/>
      <c r="C47" s="642">
        <v>0</v>
      </c>
      <c r="D47" s="629">
        <v>23.78</v>
      </c>
      <c r="E47" s="642">
        <v>1</v>
      </c>
      <c r="F47" s="630">
        <v>23.78</v>
      </c>
    </row>
    <row r="48" spans="1:6" ht="14.4" customHeight="1" x14ac:dyDescent="0.3">
      <c r="A48" s="652" t="s">
        <v>1612</v>
      </c>
      <c r="B48" s="629"/>
      <c r="C48" s="642">
        <v>0</v>
      </c>
      <c r="D48" s="629">
        <v>6313.8738426342188</v>
      </c>
      <c r="E48" s="642">
        <v>1</v>
      </c>
      <c r="F48" s="630">
        <v>6313.8738426342188</v>
      </c>
    </row>
    <row r="49" spans="1:6" ht="14.4" customHeight="1" x14ac:dyDescent="0.3">
      <c r="A49" s="652" t="s">
        <v>1613</v>
      </c>
      <c r="B49" s="629"/>
      <c r="C49" s="642">
        <v>0</v>
      </c>
      <c r="D49" s="629">
        <v>18268.473838769078</v>
      </c>
      <c r="E49" s="642">
        <v>1</v>
      </c>
      <c r="F49" s="630">
        <v>18268.473838769078</v>
      </c>
    </row>
    <row r="50" spans="1:6" ht="14.4" customHeight="1" x14ac:dyDescent="0.3">
      <c r="A50" s="652" t="s">
        <v>1614</v>
      </c>
      <c r="B50" s="629"/>
      <c r="C50" s="642">
        <v>0</v>
      </c>
      <c r="D50" s="629">
        <v>15921.116993375699</v>
      </c>
      <c r="E50" s="642">
        <v>1</v>
      </c>
      <c r="F50" s="630">
        <v>15921.116993375699</v>
      </c>
    </row>
    <row r="51" spans="1:6" ht="14.4" customHeight="1" x14ac:dyDescent="0.3">
      <c r="A51" s="652" t="s">
        <v>1615</v>
      </c>
      <c r="B51" s="629"/>
      <c r="C51" s="642">
        <v>0</v>
      </c>
      <c r="D51" s="629">
        <v>295.08878164040499</v>
      </c>
      <c r="E51" s="642">
        <v>1</v>
      </c>
      <c r="F51" s="630">
        <v>295.08878164040499</v>
      </c>
    </row>
    <row r="52" spans="1:6" ht="14.4" customHeight="1" x14ac:dyDescent="0.3">
      <c r="A52" s="652" t="s">
        <v>1616</v>
      </c>
      <c r="B52" s="629"/>
      <c r="C52" s="642">
        <v>0</v>
      </c>
      <c r="D52" s="629">
        <v>307.54030741146664</v>
      </c>
      <c r="E52" s="642">
        <v>1</v>
      </c>
      <c r="F52" s="630">
        <v>307.54030741146664</v>
      </c>
    </row>
    <row r="53" spans="1:6" ht="14.4" customHeight="1" x14ac:dyDescent="0.3">
      <c r="A53" s="652" t="s">
        <v>1617</v>
      </c>
      <c r="B53" s="629"/>
      <c r="C53" s="642">
        <v>0</v>
      </c>
      <c r="D53" s="629">
        <v>1092.8499999999999</v>
      </c>
      <c r="E53" s="642">
        <v>1</v>
      </c>
      <c r="F53" s="630">
        <v>1092.8499999999999</v>
      </c>
    </row>
    <row r="54" spans="1:6" ht="14.4" customHeight="1" x14ac:dyDescent="0.3">
      <c r="A54" s="652" t="s">
        <v>1618</v>
      </c>
      <c r="B54" s="629"/>
      <c r="C54" s="642">
        <v>0</v>
      </c>
      <c r="D54" s="629">
        <v>522.72007949668307</v>
      </c>
      <c r="E54" s="642">
        <v>1</v>
      </c>
      <c r="F54" s="630">
        <v>522.72007949668307</v>
      </c>
    </row>
    <row r="55" spans="1:6" ht="14.4" customHeight="1" x14ac:dyDescent="0.3">
      <c r="A55" s="652" t="s">
        <v>1619</v>
      </c>
      <c r="B55" s="629"/>
      <c r="C55" s="642">
        <v>0</v>
      </c>
      <c r="D55" s="629">
        <v>189.91992936106868</v>
      </c>
      <c r="E55" s="642">
        <v>1</v>
      </c>
      <c r="F55" s="630">
        <v>189.91992936106868</v>
      </c>
    </row>
    <row r="56" spans="1:6" ht="14.4" customHeight="1" x14ac:dyDescent="0.3">
      <c r="A56" s="652" t="s">
        <v>1620</v>
      </c>
      <c r="B56" s="629"/>
      <c r="C56" s="642">
        <v>0</v>
      </c>
      <c r="D56" s="629">
        <v>16949.615817682719</v>
      </c>
      <c r="E56" s="642">
        <v>1</v>
      </c>
      <c r="F56" s="630">
        <v>16949.615817682719</v>
      </c>
    </row>
    <row r="57" spans="1:6" ht="14.4" customHeight="1" x14ac:dyDescent="0.3">
      <c r="A57" s="652" t="s">
        <v>1621</v>
      </c>
      <c r="B57" s="629"/>
      <c r="C57" s="642">
        <v>0</v>
      </c>
      <c r="D57" s="629">
        <v>3050.4000672530947</v>
      </c>
      <c r="E57" s="642">
        <v>1</v>
      </c>
      <c r="F57" s="630">
        <v>3050.4000672530947</v>
      </c>
    </row>
    <row r="58" spans="1:6" ht="14.4" customHeight="1" x14ac:dyDescent="0.3">
      <c r="A58" s="652" t="s">
        <v>1622</v>
      </c>
      <c r="B58" s="629"/>
      <c r="C58" s="642">
        <v>0</v>
      </c>
      <c r="D58" s="629">
        <v>12381.771999999997</v>
      </c>
      <c r="E58" s="642">
        <v>1</v>
      </c>
      <c r="F58" s="630">
        <v>12381.771999999997</v>
      </c>
    </row>
    <row r="59" spans="1:6" ht="14.4" customHeight="1" x14ac:dyDescent="0.3">
      <c r="A59" s="652" t="s">
        <v>1623</v>
      </c>
      <c r="B59" s="629"/>
      <c r="C59" s="642">
        <v>0</v>
      </c>
      <c r="D59" s="629">
        <v>112483.01557651818</v>
      </c>
      <c r="E59" s="642">
        <v>1</v>
      </c>
      <c r="F59" s="630">
        <v>112483.01557651818</v>
      </c>
    </row>
    <row r="60" spans="1:6" ht="14.4" customHeight="1" x14ac:dyDescent="0.3">
      <c r="A60" s="652" t="s">
        <v>1624</v>
      </c>
      <c r="B60" s="629"/>
      <c r="C60" s="642">
        <v>0</v>
      </c>
      <c r="D60" s="629">
        <v>32406.802838692754</v>
      </c>
      <c r="E60" s="642">
        <v>1</v>
      </c>
      <c r="F60" s="630">
        <v>32406.802838692754</v>
      </c>
    </row>
    <row r="61" spans="1:6" ht="14.4" customHeight="1" x14ac:dyDescent="0.3">
      <c r="A61" s="652" t="s">
        <v>1625</v>
      </c>
      <c r="B61" s="629"/>
      <c r="C61" s="642">
        <v>0</v>
      </c>
      <c r="D61" s="629">
        <v>378.1897753803284</v>
      </c>
      <c r="E61" s="642">
        <v>1</v>
      </c>
      <c r="F61" s="630">
        <v>378.1897753803284</v>
      </c>
    </row>
    <row r="62" spans="1:6" ht="14.4" customHeight="1" x14ac:dyDescent="0.3">
      <c r="A62" s="652" t="s">
        <v>1626</v>
      </c>
      <c r="B62" s="629"/>
      <c r="C62" s="642">
        <v>0</v>
      </c>
      <c r="D62" s="629">
        <v>5921.0569683631256</v>
      </c>
      <c r="E62" s="642">
        <v>1</v>
      </c>
      <c r="F62" s="630">
        <v>5921.0569683631256</v>
      </c>
    </row>
    <row r="63" spans="1:6" ht="14.4" customHeight="1" x14ac:dyDescent="0.3">
      <c r="A63" s="652" t="s">
        <v>1627</v>
      </c>
      <c r="B63" s="629"/>
      <c r="C63" s="642">
        <v>0</v>
      </c>
      <c r="D63" s="629">
        <v>45339.860879911823</v>
      </c>
      <c r="E63" s="642">
        <v>1</v>
      </c>
      <c r="F63" s="630">
        <v>45339.860879911823</v>
      </c>
    </row>
    <row r="64" spans="1:6" ht="14.4" customHeight="1" x14ac:dyDescent="0.3">
      <c r="A64" s="652" t="s">
        <v>1628</v>
      </c>
      <c r="B64" s="629"/>
      <c r="C64" s="642">
        <v>0</v>
      </c>
      <c r="D64" s="629">
        <v>20447.466841596957</v>
      </c>
      <c r="E64" s="642">
        <v>1</v>
      </c>
      <c r="F64" s="630">
        <v>20447.466841596957</v>
      </c>
    </row>
    <row r="65" spans="1:6" ht="14.4" customHeight="1" x14ac:dyDescent="0.3">
      <c r="A65" s="652" t="s">
        <v>1629</v>
      </c>
      <c r="B65" s="629"/>
      <c r="C65" s="642">
        <v>0</v>
      </c>
      <c r="D65" s="629">
        <v>943.21948452056495</v>
      </c>
      <c r="E65" s="642">
        <v>1</v>
      </c>
      <c r="F65" s="630">
        <v>943.21948452056495</v>
      </c>
    </row>
    <row r="66" spans="1:6" ht="14.4" customHeight="1" x14ac:dyDescent="0.3">
      <c r="A66" s="652" t="s">
        <v>1630</v>
      </c>
      <c r="B66" s="629"/>
      <c r="C66" s="642">
        <v>0</v>
      </c>
      <c r="D66" s="629">
        <v>439.79937206819704</v>
      </c>
      <c r="E66" s="642">
        <v>1</v>
      </c>
      <c r="F66" s="630">
        <v>439.79937206819704</v>
      </c>
    </row>
    <row r="67" spans="1:6" ht="14.4" customHeight="1" x14ac:dyDescent="0.3">
      <c r="A67" s="652" t="s">
        <v>1631</v>
      </c>
      <c r="B67" s="629"/>
      <c r="C67" s="642">
        <v>0</v>
      </c>
      <c r="D67" s="629">
        <v>16775.124989263233</v>
      </c>
      <c r="E67" s="642">
        <v>1</v>
      </c>
      <c r="F67" s="630">
        <v>16775.124989263233</v>
      </c>
    </row>
    <row r="68" spans="1:6" ht="14.4" customHeight="1" x14ac:dyDescent="0.3">
      <c r="A68" s="652" t="s">
        <v>1632</v>
      </c>
      <c r="B68" s="629"/>
      <c r="C68" s="642">
        <v>0</v>
      </c>
      <c r="D68" s="629">
        <v>151376.5763209264</v>
      </c>
      <c r="E68" s="642">
        <v>1</v>
      </c>
      <c r="F68" s="630">
        <v>151376.5763209264</v>
      </c>
    </row>
    <row r="69" spans="1:6" ht="14.4" customHeight="1" x14ac:dyDescent="0.3">
      <c r="A69" s="652" t="s">
        <v>1633</v>
      </c>
      <c r="B69" s="629"/>
      <c r="C69" s="642">
        <v>0</v>
      </c>
      <c r="D69" s="629">
        <v>424.41599999999994</v>
      </c>
      <c r="E69" s="642">
        <v>1</v>
      </c>
      <c r="F69" s="630">
        <v>424.41599999999994</v>
      </c>
    </row>
    <row r="70" spans="1:6" ht="14.4" customHeight="1" x14ac:dyDescent="0.3">
      <c r="A70" s="652" t="s">
        <v>1634</v>
      </c>
      <c r="B70" s="629"/>
      <c r="C70" s="642">
        <v>0</v>
      </c>
      <c r="D70" s="629">
        <v>6425.8999434334482</v>
      </c>
      <c r="E70" s="642">
        <v>1</v>
      </c>
      <c r="F70" s="630">
        <v>6425.8999434334482</v>
      </c>
    </row>
    <row r="71" spans="1:6" ht="14.4" customHeight="1" x14ac:dyDescent="0.3">
      <c r="A71" s="652" t="s">
        <v>1635</v>
      </c>
      <c r="B71" s="629"/>
      <c r="C71" s="642">
        <v>0</v>
      </c>
      <c r="D71" s="629">
        <v>499.2</v>
      </c>
      <c r="E71" s="642">
        <v>1</v>
      </c>
      <c r="F71" s="630">
        <v>499.2</v>
      </c>
    </row>
    <row r="72" spans="1:6" ht="14.4" customHeight="1" x14ac:dyDescent="0.3">
      <c r="A72" s="652" t="s">
        <v>1636</v>
      </c>
      <c r="B72" s="629"/>
      <c r="C72" s="642">
        <v>0</v>
      </c>
      <c r="D72" s="629">
        <v>1146.82</v>
      </c>
      <c r="E72" s="642">
        <v>1</v>
      </c>
      <c r="F72" s="630">
        <v>1146.82</v>
      </c>
    </row>
    <row r="73" spans="1:6" ht="14.4" customHeight="1" x14ac:dyDescent="0.3">
      <c r="A73" s="652" t="s">
        <v>1637</v>
      </c>
      <c r="B73" s="629"/>
      <c r="C73" s="642">
        <v>0</v>
      </c>
      <c r="D73" s="629">
        <v>89933.925864912293</v>
      </c>
      <c r="E73" s="642">
        <v>1</v>
      </c>
      <c r="F73" s="630">
        <v>89933.925864912293</v>
      </c>
    </row>
    <row r="74" spans="1:6" ht="14.4" customHeight="1" x14ac:dyDescent="0.3">
      <c r="A74" s="652" t="s">
        <v>1638</v>
      </c>
      <c r="B74" s="629"/>
      <c r="C74" s="642">
        <v>0</v>
      </c>
      <c r="D74" s="629">
        <v>40573.676060199956</v>
      </c>
      <c r="E74" s="642">
        <v>1</v>
      </c>
      <c r="F74" s="630">
        <v>40573.676060199956</v>
      </c>
    </row>
    <row r="75" spans="1:6" ht="14.4" customHeight="1" x14ac:dyDescent="0.3">
      <c r="A75" s="652" t="s">
        <v>1639</v>
      </c>
      <c r="B75" s="629"/>
      <c r="C75" s="642">
        <v>0</v>
      </c>
      <c r="D75" s="629">
        <v>476.03067624366588</v>
      </c>
      <c r="E75" s="642">
        <v>1</v>
      </c>
      <c r="F75" s="630">
        <v>476.03067624366588</v>
      </c>
    </row>
    <row r="76" spans="1:6" ht="14.4" customHeight="1" x14ac:dyDescent="0.3">
      <c r="A76" s="652" t="s">
        <v>1640</v>
      </c>
      <c r="B76" s="629"/>
      <c r="C76" s="642">
        <v>0</v>
      </c>
      <c r="D76" s="629">
        <v>41113.909058985824</v>
      </c>
      <c r="E76" s="642">
        <v>1</v>
      </c>
      <c r="F76" s="630">
        <v>41113.909058985824</v>
      </c>
    </row>
    <row r="77" spans="1:6" ht="14.4" customHeight="1" x14ac:dyDescent="0.3">
      <c r="A77" s="652" t="s">
        <v>1641</v>
      </c>
      <c r="B77" s="629"/>
      <c r="C77" s="642">
        <v>0</v>
      </c>
      <c r="D77" s="629">
        <v>319.32000647930931</v>
      </c>
      <c r="E77" s="642">
        <v>1</v>
      </c>
      <c r="F77" s="630">
        <v>319.32000647930931</v>
      </c>
    </row>
    <row r="78" spans="1:6" ht="14.4" customHeight="1" x14ac:dyDescent="0.3">
      <c r="A78" s="652" t="s">
        <v>1642</v>
      </c>
      <c r="B78" s="629"/>
      <c r="C78" s="642">
        <v>0</v>
      </c>
      <c r="D78" s="629">
        <v>111428.75703623959</v>
      </c>
      <c r="E78" s="642">
        <v>1</v>
      </c>
      <c r="F78" s="630">
        <v>111428.75703623959</v>
      </c>
    </row>
    <row r="79" spans="1:6" ht="14.4" customHeight="1" x14ac:dyDescent="0.3">
      <c r="A79" s="652" t="s">
        <v>1643</v>
      </c>
      <c r="B79" s="629"/>
      <c r="C79" s="642">
        <v>0</v>
      </c>
      <c r="D79" s="629">
        <v>915.9447906770497</v>
      </c>
      <c r="E79" s="642">
        <v>1</v>
      </c>
      <c r="F79" s="630">
        <v>915.9447906770497</v>
      </c>
    </row>
    <row r="80" spans="1:6" ht="14.4" customHeight="1" x14ac:dyDescent="0.3">
      <c r="A80" s="652" t="s">
        <v>1644</v>
      </c>
      <c r="B80" s="629"/>
      <c r="C80" s="642">
        <v>0</v>
      </c>
      <c r="D80" s="629">
        <v>75274.54765671496</v>
      </c>
      <c r="E80" s="642">
        <v>1</v>
      </c>
      <c r="F80" s="630">
        <v>75274.54765671496</v>
      </c>
    </row>
    <row r="81" spans="1:6" ht="14.4" customHeight="1" x14ac:dyDescent="0.3">
      <c r="A81" s="652" t="s">
        <v>1645</v>
      </c>
      <c r="B81" s="629"/>
      <c r="C81" s="642">
        <v>0</v>
      </c>
      <c r="D81" s="629">
        <v>8630.8129450117303</v>
      </c>
      <c r="E81" s="642">
        <v>1</v>
      </c>
      <c r="F81" s="630">
        <v>8630.8129450117303</v>
      </c>
    </row>
    <row r="82" spans="1:6" ht="14.4" customHeight="1" x14ac:dyDescent="0.3">
      <c r="A82" s="652" t="s">
        <v>1646</v>
      </c>
      <c r="B82" s="629"/>
      <c r="C82" s="642">
        <v>0</v>
      </c>
      <c r="D82" s="629">
        <v>265.26964959047098</v>
      </c>
      <c r="E82" s="642">
        <v>1</v>
      </c>
      <c r="F82" s="630">
        <v>265.26964959047098</v>
      </c>
    </row>
    <row r="83" spans="1:6" ht="14.4" customHeight="1" x14ac:dyDescent="0.3">
      <c r="A83" s="652" t="s">
        <v>1647</v>
      </c>
      <c r="B83" s="629"/>
      <c r="C83" s="642">
        <v>0</v>
      </c>
      <c r="D83" s="629">
        <v>174.4397603031743</v>
      </c>
      <c r="E83" s="642">
        <v>1</v>
      </c>
      <c r="F83" s="630">
        <v>174.4397603031743</v>
      </c>
    </row>
    <row r="84" spans="1:6" ht="14.4" customHeight="1" x14ac:dyDescent="0.3">
      <c r="A84" s="652" t="s">
        <v>1648</v>
      </c>
      <c r="B84" s="629"/>
      <c r="C84" s="642">
        <v>0</v>
      </c>
      <c r="D84" s="629">
        <v>259.84998427219102</v>
      </c>
      <c r="E84" s="642">
        <v>1</v>
      </c>
      <c r="F84" s="630">
        <v>259.84998427219102</v>
      </c>
    </row>
    <row r="85" spans="1:6" ht="14.4" customHeight="1" x14ac:dyDescent="0.3">
      <c r="A85" s="652" t="s">
        <v>1649</v>
      </c>
      <c r="B85" s="629"/>
      <c r="C85" s="642">
        <v>0</v>
      </c>
      <c r="D85" s="629">
        <v>60078.755676198263</v>
      </c>
      <c r="E85" s="642">
        <v>1</v>
      </c>
      <c r="F85" s="630">
        <v>60078.755676198263</v>
      </c>
    </row>
    <row r="86" spans="1:6" ht="14.4" customHeight="1" x14ac:dyDescent="0.3">
      <c r="A86" s="652" t="s">
        <v>1650</v>
      </c>
      <c r="B86" s="629"/>
      <c r="C86" s="642">
        <v>0</v>
      </c>
      <c r="D86" s="629">
        <v>209.28</v>
      </c>
      <c r="E86" s="642">
        <v>1</v>
      </c>
      <c r="F86" s="630">
        <v>209.28</v>
      </c>
    </row>
    <row r="87" spans="1:6" ht="14.4" customHeight="1" thickBot="1" x14ac:dyDescent="0.35">
      <c r="A87" s="653" t="s">
        <v>1651</v>
      </c>
      <c r="B87" s="644"/>
      <c r="C87" s="645">
        <v>0</v>
      </c>
      <c r="D87" s="644">
        <v>208.47</v>
      </c>
      <c r="E87" s="645">
        <v>1</v>
      </c>
      <c r="F87" s="646">
        <v>208.47</v>
      </c>
    </row>
    <row r="88" spans="1:6" ht="14.4" customHeight="1" thickBot="1" x14ac:dyDescent="0.35">
      <c r="A88" s="647" t="s">
        <v>6</v>
      </c>
      <c r="B88" s="648">
        <v>32644.0777822649</v>
      </c>
      <c r="C88" s="649">
        <v>2.6827497496445141E-2</v>
      </c>
      <c r="D88" s="648">
        <v>1184170.0431244839</v>
      </c>
      <c r="E88" s="649">
        <v>0.9731725025035548</v>
      </c>
      <c r="F88" s="650">
        <v>1216814.1209067488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684</v>
      </c>
      <c r="G3" s="56">
        <f>SUBTOTAL(9,G6:G1048576)</f>
        <v>32644.077782264907</v>
      </c>
      <c r="H3" s="57">
        <f>IF(M3=0,0,G3/M3)</f>
        <v>2.6827497496445148E-2</v>
      </c>
      <c r="I3" s="56">
        <f>SUBTOTAL(9,I6:I1048576)</f>
        <v>6392.9833333333336</v>
      </c>
      <c r="J3" s="56">
        <f>SUBTOTAL(9,J6:J1048576)</f>
        <v>1184170.0431244834</v>
      </c>
      <c r="K3" s="57">
        <f>IF(M3=0,0,J3/M3)</f>
        <v>0.97317250250355447</v>
      </c>
      <c r="L3" s="56">
        <f>SUBTOTAL(9,L6:L1048576)</f>
        <v>7076.9833333333336</v>
      </c>
      <c r="M3" s="58">
        <f>SUBTOTAL(9,M6:M1048576)</f>
        <v>1216814.1209067488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259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534</v>
      </c>
      <c r="B6" s="620" t="s">
        <v>1652</v>
      </c>
      <c r="C6" s="620" t="s">
        <v>1653</v>
      </c>
      <c r="D6" s="620" t="s">
        <v>1654</v>
      </c>
      <c r="E6" s="620" t="s">
        <v>1655</v>
      </c>
      <c r="F6" s="623"/>
      <c r="G6" s="623"/>
      <c r="H6" s="641">
        <v>0</v>
      </c>
      <c r="I6" s="623">
        <v>1</v>
      </c>
      <c r="J6" s="623">
        <v>47.15</v>
      </c>
      <c r="K6" s="641">
        <v>1</v>
      </c>
      <c r="L6" s="623">
        <v>1</v>
      </c>
      <c r="M6" s="624">
        <v>47.15</v>
      </c>
    </row>
    <row r="7" spans="1:13" ht="14.4" customHeight="1" x14ac:dyDescent="0.3">
      <c r="A7" s="625" t="s">
        <v>534</v>
      </c>
      <c r="B7" s="626" t="s">
        <v>1652</v>
      </c>
      <c r="C7" s="626" t="s">
        <v>1656</v>
      </c>
      <c r="D7" s="626" t="s">
        <v>1657</v>
      </c>
      <c r="E7" s="626" t="s">
        <v>1658</v>
      </c>
      <c r="F7" s="629"/>
      <c r="G7" s="629"/>
      <c r="H7" s="642">
        <v>0</v>
      </c>
      <c r="I7" s="629">
        <v>2</v>
      </c>
      <c r="J7" s="629">
        <v>142.3497753803284</v>
      </c>
      <c r="K7" s="642">
        <v>1</v>
      </c>
      <c r="L7" s="629">
        <v>2</v>
      </c>
      <c r="M7" s="630">
        <v>142.3497753803284</v>
      </c>
    </row>
    <row r="8" spans="1:13" ht="14.4" customHeight="1" x14ac:dyDescent="0.3">
      <c r="A8" s="625" t="s">
        <v>534</v>
      </c>
      <c r="B8" s="626" t="s">
        <v>1659</v>
      </c>
      <c r="C8" s="626" t="s">
        <v>1660</v>
      </c>
      <c r="D8" s="626" t="s">
        <v>624</v>
      </c>
      <c r="E8" s="626" t="s">
        <v>625</v>
      </c>
      <c r="F8" s="629"/>
      <c r="G8" s="629"/>
      <c r="H8" s="642">
        <v>0</v>
      </c>
      <c r="I8" s="629">
        <v>9</v>
      </c>
      <c r="J8" s="629">
        <v>2617.9508042337179</v>
      </c>
      <c r="K8" s="642">
        <v>1</v>
      </c>
      <c r="L8" s="629">
        <v>9</v>
      </c>
      <c r="M8" s="630">
        <v>2617.9508042337179</v>
      </c>
    </row>
    <row r="9" spans="1:13" ht="14.4" customHeight="1" x14ac:dyDescent="0.3">
      <c r="A9" s="625" t="s">
        <v>534</v>
      </c>
      <c r="B9" s="626" t="s">
        <v>1659</v>
      </c>
      <c r="C9" s="626" t="s">
        <v>1661</v>
      </c>
      <c r="D9" s="626" t="s">
        <v>1662</v>
      </c>
      <c r="E9" s="626" t="s">
        <v>1663</v>
      </c>
      <c r="F9" s="629"/>
      <c r="G9" s="629"/>
      <c r="H9" s="642">
        <v>0</v>
      </c>
      <c r="I9" s="629">
        <v>16</v>
      </c>
      <c r="J9" s="629">
        <v>1237.3199611346156</v>
      </c>
      <c r="K9" s="642">
        <v>1</v>
      </c>
      <c r="L9" s="629">
        <v>16</v>
      </c>
      <c r="M9" s="630">
        <v>1237.3199611346156</v>
      </c>
    </row>
    <row r="10" spans="1:13" ht="14.4" customHeight="1" x14ac:dyDescent="0.3">
      <c r="A10" s="625" t="s">
        <v>534</v>
      </c>
      <c r="B10" s="626" t="s">
        <v>1664</v>
      </c>
      <c r="C10" s="626" t="s">
        <v>1665</v>
      </c>
      <c r="D10" s="626" t="s">
        <v>786</v>
      </c>
      <c r="E10" s="626" t="s">
        <v>787</v>
      </c>
      <c r="F10" s="629"/>
      <c r="G10" s="629"/>
      <c r="H10" s="642">
        <v>0</v>
      </c>
      <c r="I10" s="629">
        <v>4</v>
      </c>
      <c r="J10" s="629">
        <v>284.20000038454521</v>
      </c>
      <c r="K10" s="642">
        <v>1</v>
      </c>
      <c r="L10" s="629">
        <v>4</v>
      </c>
      <c r="M10" s="630">
        <v>284.20000038454521</v>
      </c>
    </row>
    <row r="11" spans="1:13" ht="14.4" customHeight="1" x14ac:dyDescent="0.3">
      <c r="A11" s="625" t="s">
        <v>534</v>
      </c>
      <c r="B11" s="626" t="s">
        <v>1666</v>
      </c>
      <c r="C11" s="626" t="s">
        <v>1667</v>
      </c>
      <c r="D11" s="626" t="s">
        <v>782</v>
      </c>
      <c r="E11" s="626" t="s">
        <v>783</v>
      </c>
      <c r="F11" s="629"/>
      <c r="G11" s="629"/>
      <c r="H11" s="642">
        <v>0</v>
      </c>
      <c r="I11" s="629">
        <v>1</v>
      </c>
      <c r="J11" s="629">
        <v>74.219990791959503</v>
      </c>
      <c r="K11" s="642">
        <v>1</v>
      </c>
      <c r="L11" s="629">
        <v>1</v>
      </c>
      <c r="M11" s="630">
        <v>74.219990791959503</v>
      </c>
    </row>
    <row r="12" spans="1:13" ht="14.4" customHeight="1" x14ac:dyDescent="0.3">
      <c r="A12" s="625" t="s">
        <v>534</v>
      </c>
      <c r="B12" s="626" t="s">
        <v>1668</v>
      </c>
      <c r="C12" s="626" t="s">
        <v>1669</v>
      </c>
      <c r="D12" s="626" t="s">
        <v>769</v>
      </c>
      <c r="E12" s="626" t="s">
        <v>758</v>
      </c>
      <c r="F12" s="629"/>
      <c r="G12" s="629"/>
      <c r="H12" s="642">
        <v>0</v>
      </c>
      <c r="I12" s="629">
        <v>1</v>
      </c>
      <c r="J12" s="629">
        <v>83.26</v>
      </c>
      <c r="K12" s="642">
        <v>1</v>
      </c>
      <c r="L12" s="629">
        <v>1</v>
      </c>
      <c r="M12" s="630">
        <v>83.26</v>
      </c>
    </row>
    <row r="13" spans="1:13" ht="14.4" customHeight="1" x14ac:dyDescent="0.3">
      <c r="A13" s="625" t="s">
        <v>534</v>
      </c>
      <c r="B13" s="626" t="s">
        <v>1670</v>
      </c>
      <c r="C13" s="626" t="s">
        <v>1671</v>
      </c>
      <c r="D13" s="626" t="s">
        <v>808</v>
      </c>
      <c r="E13" s="626" t="s">
        <v>809</v>
      </c>
      <c r="F13" s="629"/>
      <c r="G13" s="629"/>
      <c r="H13" s="642">
        <v>0</v>
      </c>
      <c r="I13" s="629">
        <v>1</v>
      </c>
      <c r="J13" s="629">
        <v>23.78</v>
      </c>
      <c r="K13" s="642">
        <v>1</v>
      </c>
      <c r="L13" s="629">
        <v>1</v>
      </c>
      <c r="M13" s="630">
        <v>23.78</v>
      </c>
    </row>
    <row r="14" spans="1:13" ht="14.4" customHeight="1" x14ac:dyDescent="0.3">
      <c r="A14" s="625" t="s">
        <v>534</v>
      </c>
      <c r="B14" s="626" t="s">
        <v>1672</v>
      </c>
      <c r="C14" s="626" t="s">
        <v>1673</v>
      </c>
      <c r="D14" s="626" t="s">
        <v>773</v>
      </c>
      <c r="E14" s="626" t="s">
        <v>774</v>
      </c>
      <c r="F14" s="629"/>
      <c r="G14" s="629"/>
      <c r="H14" s="642">
        <v>0</v>
      </c>
      <c r="I14" s="629">
        <v>2</v>
      </c>
      <c r="J14" s="629">
        <v>713</v>
      </c>
      <c r="K14" s="642">
        <v>1</v>
      </c>
      <c r="L14" s="629">
        <v>2</v>
      </c>
      <c r="M14" s="630">
        <v>713</v>
      </c>
    </row>
    <row r="15" spans="1:13" ht="14.4" customHeight="1" x14ac:dyDescent="0.3">
      <c r="A15" s="625" t="s">
        <v>534</v>
      </c>
      <c r="B15" s="626" t="s">
        <v>1672</v>
      </c>
      <c r="C15" s="626" t="s">
        <v>1674</v>
      </c>
      <c r="D15" s="626" t="s">
        <v>773</v>
      </c>
      <c r="E15" s="626" t="s">
        <v>775</v>
      </c>
      <c r="F15" s="629"/>
      <c r="G15" s="629"/>
      <c r="H15" s="642">
        <v>0</v>
      </c>
      <c r="I15" s="629">
        <v>1</v>
      </c>
      <c r="J15" s="629">
        <v>414</v>
      </c>
      <c r="K15" s="642">
        <v>1</v>
      </c>
      <c r="L15" s="629">
        <v>1</v>
      </c>
      <c r="M15" s="630">
        <v>414</v>
      </c>
    </row>
    <row r="16" spans="1:13" ht="14.4" customHeight="1" x14ac:dyDescent="0.3">
      <c r="A16" s="625" t="s">
        <v>534</v>
      </c>
      <c r="B16" s="626" t="s">
        <v>1672</v>
      </c>
      <c r="C16" s="626" t="s">
        <v>1675</v>
      </c>
      <c r="D16" s="626" t="s">
        <v>788</v>
      </c>
      <c r="E16" s="626" t="s">
        <v>1676</v>
      </c>
      <c r="F16" s="629"/>
      <c r="G16" s="629"/>
      <c r="H16" s="642">
        <v>0</v>
      </c>
      <c r="I16" s="629">
        <v>8</v>
      </c>
      <c r="J16" s="629">
        <v>27600.003184283618</v>
      </c>
      <c r="K16" s="642">
        <v>1</v>
      </c>
      <c r="L16" s="629">
        <v>8</v>
      </c>
      <c r="M16" s="630">
        <v>27600.003184283618</v>
      </c>
    </row>
    <row r="17" spans="1:13" ht="14.4" customHeight="1" x14ac:dyDescent="0.3">
      <c r="A17" s="625" t="s">
        <v>534</v>
      </c>
      <c r="B17" s="626" t="s">
        <v>1677</v>
      </c>
      <c r="C17" s="626" t="s">
        <v>1678</v>
      </c>
      <c r="D17" s="626" t="s">
        <v>1679</v>
      </c>
      <c r="E17" s="626" t="s">
        <v>1680</v>
      </c>
      <c r="F17" s="629">
        <v>1</v>
      </c>
      <c r="G17" s="629">
        <v>71.19</v>
      </c>
      <c r="H17" s="642">
        <v>1</v>
      </c>
      <c r="I17" s="629"/>
      <c r="J17" s="629"/>
      <c r="K17" s="642">
        <v>0</v>
      </c>
      <c r="L17" s="629">
        <v>1</v>
      </c>
      <c r="M17" s="630">
        <v>71.19</v>
      </c>
    </row>
    <row r="18" spans="1:13" ht="14.4" customHeight="1" x14ac:dyDescent="0.3">
      <c r="A18" s="625" t="s">
        <v>534</v>
      </c>
      <c r="B18" s="626" t="s">
        <v>1681</v>
      </c>
      <c r="C18" s="626" t="s">
        <v>1682</v>
      </c>
      <c r="D18" s="626" t="s">
        <v>550</v>
      </c>
      <c r="E18" s="626" t="s">
        <v>1683</v>
      </c>
      <c r="F18" s="629">
        <v>1</v>
      </c>
      <c r="G18" s="629">
        <v>64.48</v>
      </c>
      <c r="H18" s="642">
        <v>1</v>
      </c>
      <c r="I18" s="629"/>
      <c r="J18" s="629"/>
      <c r="K18" s="642">
        <v>0</v>
      </c>
      <c r="L18" s="629">
        <v>1</v>
      </c>
      <c r="M18" s="630">
        <v>64.48</v>
      </c>
    </row>
    <row r="19" spans="1:13" ht="14.4" customHeight="1" x14ac:dyDescent="0.3">
      <c r="A19" s="625" t="s">
        <v>534</v>
      </c>
      <c r="B19" s="626" t="s">
        <v>1684</v>
      </c>
      <c r="C19" s="626" t="s">
        <v>1685</v>
      </c>
      <c r="D19" s="626" t="s">
        <v>1686</v>
      </c>
      <c r="E19" s="626" t="s">
        <v>762</v>
      </c>
      <c r="F19" s="629"/>
      <c r="G19" s="629"/>
      <c r="H19" s="642">
        <v>0</v>
      </c>
      <c r="I19" s="629">
        <v>1</v>
      </c>
      <c r="J19" s="629">
        <v>135.11000000000001</v>
      </c>
      <c r="K19" s="642">
        <v>1</v>
      </c>
      <c r="L19" s="629">
        <v>1</v>
      </c>
      <c r="M19" s="630">
        <v>135.11000000000001</v>
      </c>
    </row>
    <row r="20" spans="1:13" ht="14.4" customHeight="1" x14ac:dyDescent="0.3">
      <c r="A20" s="625" t="s">
        <v>534</v>
      </c>
      <c r="B20" s="626" t="s">
        <v>1684</v>
      </c>
      <c r="C20" s="626" t="s">
        <v>1687</v>
      </c>
      <c r="D20" s="626" t="s">
        <v>757</v>
      </c>
      <c r="E20" s="626" t="s">
        <v>758</v>
      </c>
      <c r="F20" s="629"/>
      <c r="G20" s="629"/>
      <c r="H20" s="642">
        <v>0</v>
      </c>
      <c r="I20" s="629">
        <v>2</v>
      </c>
      <c r="J20" s="629">
        <v>165.77994996882791</v>
      </c>
      <c r="K20" s="642">
        <v>1</v>
      </c>
      <c r="L20" s="629">
        <v>2</v>
      </c>
      <c r="M20" s="630">
        <v>165.77994996882791</v>
      </c>
    </row>
    <row r="21" spans="1:13" ht="14.4" customHeight="1" x14ac:dyDescent="0.3">
      <c r="A21" s="625" t="s">
        <v>534</v>
      </c>
      <c r="B21" s="626" t="s">
        <v>1688</v>
      </c>
      <c r="C21" s="626" t="s">
        <v>1689</v>
      </c>
      <c r="D21" s="626" t="s">
        <v>804</v>
      </c>
      <c r="E21" s="626" t="s">
        <v>805</v>
      </c>
      <c r="F21" s="629"/>
      <c r="G21" s="629"/>
      <c r="H21" s="642">
        <v>0</v>
      </c>
      <c r="I21" s="629">
        <v>1</v>
      </c>
      <c r="J21" s="629">
        <v>102.55</v>
      </c>
      <c r="K21" s="642">
        <v>1</v>
      </c>
      <c r="L21" s="629">
        <v>1</v>
      </c>
      <c r="M21" s="630">
        <v>102.55</v>
      </c>
    </row>
    <row r="22" spans="1:13" ht="14.4" customHeight="1" x14ac:dyDescent="0.3">
      <c r="A22" s="625" t="s">
        <v>534</v>
      </c>
      <c r="B22" s="626" t="s">
        <v>1690</v>
      </c>
      <c r="C22" s="626" t="s">
        <v>1691</v>
      </c>
      <c r="D22" s="626" t="s">
        <v>1692</v>
      </c>
      <c r="E22" s="626" t="s">
        <v>807</v>
      </c>
      <c r="F22" s="629"/>
      <c r="G22" s="629"/>
      <c r="H22" s="642">
        <v>0</v>
      </c>
      <c r="I22" s="629">
        <v>1</v>
      </c>
      <c r="J22" s="629">
        <v>147.47999999999999</v>
      </c>
      <c r="K22" s="642">
        <v>1</v>
      </c>
      <c r="L22" s="629">
        <v>1</v>
      </c>
      <c r="M22" s="630">
        <v>147.47999999999999</v>
      </c>
    </row>
    <row r="23" spans="1:13" ht="14.4" customHeight="1" x14ac:dyDescent="0.3">
      <c r="A23" s="625" t="s">
        <v>534</v>
      </c>
      <c r="B23" s="626" t="s">
        <v>1693</v>
      </c>
      <c r="C23" s="626" t="s">
        <v>1694</v>
      </c>
      <c r="D23" s="626" t="s">
        <v>1695</v>
      </c>
      <c r="E23" s="626" t="s">
        <v>1696</v>
      </c>
      <c r="F23" s="629"/>
      <c r="G23" s="629"/>
      <c r="H23" s="642">
        <v>0</v>
      </c>
      <c r="I23" s="629">
        <v>19</v>
      </c>
      <c r="J23" s="629">
        <v>696.02</v>
      </c>
      <c r="K23" s="642">
        <v>1</v>
      </c>
      <c r="L23" s="629">
        <v>19</v>
      </c>
      <c r="M23" s="630">
        <v>696.02</v>
      </c>
    </row>
    <row r="24" spans="1:13" ht="14.4" customHeight="1" x14ac:dyDescent="0.3">
      <c r="A24" s="625" t="s">
        <v>534</v>
      </c>
      <c r="B24" s="626" t="s">
        <v>1697</v>
      </c>
      <c r="C24" s="626" t="s">
        <v>1698</v>
      </c>
      <c r="D24" s="626" t="s">
        <v>784</v>
      </c>
      <c r="E24" s="626" t="s">
        <v>1699</v>
      </c>
      <c r="F24" s="629"/>
      <c r="G24" s="629"/>
      <c r="H24" s="642">
        <v>0</v>
      </c>
      <c r="I24" s="629">
        <v>1</v>
      </c>
      <c r="J24" s="629">
        <v>61.869967435715203</v>
      </c>
      <c r="K24" s="642">
        <v>1</v>
      </c>
      <c r="L24" s="629">
        <v>1</v>
      </c>
      <c r="M24" s="630">
        <v>61.869967435715203</v>
      </c>
    </row>
    <row r="25" spans="1:13" ht="14.4" customHeight="1" x14ac:dyDescent="0.3">
      <c r="A25" s="625" t="s">
        <v>534</v>
      </c>
      <c r="B25" s="626" t="s">
        <v>1700</v>
      </c>
      <c r="C25" s="626" t="s">
        <v>1701</v>
      </c>
      <c r="D25" s="626" t="s">
        <v>817</v>
      </c>
      <c r="E25" s="626" t="s">
        <v>829</v>
      </c>
      <c r="F25" s="629"/>
      <c r="G25" s="629"/>
      <c r="H25" s="642">
        <v>0</v>
      </c>
      <c r="I25" s="629">
        <v>20</v>
      </c>
      <c r="J25" s="629">
        <v>916.995524027236</v>
      </c>
      <c r="K25" s="642">
        <v>1</v>
      </c>
      <c r="L25" s="629">
        <v>20</v>
      </c>
      <c r="M25" s="630">
        <v>916.995524027236</v>
      </c>
    </row>
    <row r="26" spans="1:13" ht="14.4" customHeight="1" x14ac:dyDescent="0.3">
      <c r="A26" s="625" t="s">
        <v>534</v>
      </c>
      <c r="B26" s="626" t="s">
        <v>1702</v>
      </c>
      <c r="C26" s="626" t="s">
        <v>1703</v>
      </c>
      <c r="D26" s="626" t="s">
        <v>1704</v>
      </c>
      <c r="E26" s="626" t="s">
        <v>1705</v>
      </c>
      <c r="F26" s="629"/>
      <c r="G26" s="629"/>
      <c r="H26" s="642">
        <v>0</v>
      </c>
      <c r="I26" s="629">
        <v>3</v>
      </c>
      <c r="J26" s="629">
        <v>796.24790003979001</v>
      </c>
      <c r="K26" s="642">
        <v>1</v>
      </c>
      <c r="L26" s="629">
        <v>3</v>
      </c>
      <c r="M26" s="630">
        <v>796.24790003979001</v>
      </c>
    </row>
    <row r="27" spans="1:13" ht="14.4" customHeight="1" x14ac:dyDescent="0.3">
      <c r="A27" s="625" t="s">
        <v>534</v>
      </c>
      <c r="B27" s="626" t="s">
        <v>1702</v>
      </c>
      <c r="C27" s="626" t="s">
        <v>1706</v>
      </c>
      <c r="D27" s="626" t="s">
        <v>1707</v>
      </c>
      <c r="E27" s="626" t="s">
        <v>1708</v>
      </c>
      <c r="F27" s="629"/>
      <c r="G27" s="629"/>
      <c r="H27" s="642">
        <v>0</v>
      </c>
      <c r="I27" s="629">
        <v>11.6</v>
      </c>
      <c r="J27" s="629">
        <v>2624.1696718189392</v>
      </c>
      <c r="K27" s="642">
        <v>1</v>
      </c>
      <c r="L27" s="629">
        <v>11.6</v>
      </c>
      <c r="M27" s="630">
        <v>2624.1696718189392</v>
      </c>
    </row>
    <row r="28" spans="1:13" ht="14.4" customHeight="1" x14ac:dyDescent="0.3">
      <c r="A28" s="625" t="s">
        <v>534</v>
      </c>
      <c r="B28" s="626" t="s">
        <v>1702</v>
      </c>
      <c r="C28" s="626" t="s">
        <v>1709</v>
      </c>
      <c r="D28" s="626" t="s">
        <v>1710</v>
      </c>
      <c r="E28" s="626" t="s">
        <v>1711</v>
      </c>
      <c r="F28" s="629"/>
      <c r="G28" s="629"/>
      <c r="H28" s="642">
        <v>0</v>
      </c>
      <c r="I28" s="629">
        <v>2</v>
      </c>
      <c r="J28" s="629">
        <v>490.84</v>
      </c>
      <c r="K28" s="642">
        <v>1</v>
      </c>
      <c r="L28" s="629">
        <v>2</v>
      </c>
      <c r="M28" s="630">
        <v>490.84</v>
      </c>
    </row>
    <row r="29" spans="1:13" ht="14.4" customHeight="1" x14ac:dyDescent="0.3">
      <c r="A29" s="625" t="s">
        <v>534</v>
      </c>
      <c r="B29" s="626" t="s">
        <v>1702</v>
      </c>
      <c r="C29" s="626" t="s">
        <v>1712</v>
      </c>
      <c r="D29" s="626" t="s">
        <v>1713</v>
      </c>
      <c r="E29" s="626" t="s">
        <v>1714</v>
      </c>
      <c r="F29" s="629"/>
      <c r="G29" s="629"/>
      <c r="H29" s="642">
        <v>0</v>
      </c>
      <c r="I29" s="629">
        <v>1</v>
      </c>
      <c r="J29" s="629">
        <v>299.37</v>
      </c>
      <c r="K29" s="642">
        <v>1</v>
      </c>
      <c r="L29" s="629">
        <v>1</v>
      </c>
      <c r="M29" s="630">
        <v>299.37</v>
      </c>
    </row>
    <row r="30" spans="1:13" ht="14.4" customHeight="1" x14ac:dyDescent="0.3">
      <c r="A30" s="625" t="s">
        <v>534</v>
      </c>
      <c r="B30" s="626" t="s">
        <v>1715</v>
      </c>
      <c r="C30" s="626" t="s">
        <v>1716</v>
      </c>
      <c r="D30" s="626" t="s">
        <v>832</v>
      </c>
      <c r="E30" s="626" t="s">
        <v>1717</v>
      </c>
      <c r="F30" s="629"/>
      <c r="G30" s="629"/>
      <c r="H30" s="642">
        <v>0</v>
      </c>
      <c r="I30" s="629">
        <v>4</v>
      </c>
      <c r="J30" s="629">
        <v>653.66786241383807</v>
      </c>
      <c r="K30" s="642">
        <v>1</v>
      </c>
      <c r="L30" s="629">
        <v>4</v>
      </c>
      <c r="M30" s="630">
        <v>653.66786241383807</v>
      </c>
    </row>
    <row r="31" spans="1:13" ht="14.4" customHeight="1" x14ac:dyDescent="0.3">
      <c r="A31" s="625" t="s">
        <v>534</v>
      </c>
      <c r="B31" s="626" t="s">
        <v>1715</v>
      </c>
      <c r="C31" s="626" t="s">
        <v>1718</v>
      </c>
      <c r="D31" s="626" t="s">
        <v>1719</v>
      </c>
      <c r="E31" s="626" t="s">
        <v>829</v>
      </c>
      <c r="F31" s="629"/>
      <c r="G31" s="629"/>
      <c r="H31" s="642">
        <v>0</v>
      </c>
      <c r="I31" s="629">
        <v>463</v>
      </c>
      <c r="J31" s="629">
        <v>34852.263454313106</v>
      </c>
      <c r="K31" s="642">
        <v>1</v>
      </c>
      <c r="L31" s="629">
        <v>463</v>
      </c>
      <c r="M31" s="630">
        <v>34852.263454313106</v>
      </c>
    </row>
    <row r="32" spans="1:13" ht="14.4" customHeight="1" x14ac:dyDescent="0.3">
      <c r="A32" s="625" t="s">
        <v>534</v>
      </c>
      <c r="B32" s="626" t="s">
        <v>1720</v>
      </c>
      <c r="C32" s="626" t="s">
        <v>1721</v>
      </c>
      <c r="D32" s="626" t="s">
        <v>835</v>
      </c>
      <c r="E32" s="626" t="s">
        <v>1722</v>
      </c>
      <c r="F32" s="629"/>
      <c r="G32" s="629"/>
      <c r="H32" s="642">
        <v>0</v>
      </c>
      <c r="I32" s="629">
        <v>1</v>
      </c>
      <c r="J32" s="629">
        <v>153.30000000000001</v>
      </c>
      <c r="K32" s="642">
        <v>1</v>
      </c>
      <c r="L32" s="629">
        <v>1</v>
      </c>
      <c r="M32" s="630">
        <v>153.30000000000001</v>
      </c>
    </row>
    <row r="33" spans="1:13" ht="14.4" customHeight="1" x14ac:dyDescent="0.3">
      <c r="A33" s="625" t="s">
        <v>534</v>
      </c>
      <c r="B33" s="626" t="s">
        <v>1723</v>
      </c>
      <c r="C33" s="626" t="s">
        <v>1724</v>
      </c>
      <c r="D33" s="626" t="s">
        <v>830</v>
      </c>
      <c r="E33" s="626" t="s">
        <v>831</v>
      </c>
      <c r="F33" s="629"/>
      <c r="G33" s="629"/>
      <c r="H33" s="642">
        <v>0</v>
      </c>
      <c r="I33" s="629">
        <v>1</v>
      </c>
      <c r="J33" s="629">
        <v>166.60858617793301</v>
      </c>
      <c r="K33" s="642">
        <v>1</v>
      </c>
      <c r="L33" s="629">
        <v>1</v>
      </c>
      <c r="M33" s="630">
        <v>166.60858617793301</v>
      </c>
    </row>
    <row r="34" spans="1:13" ht="14.4" customHeight="1" x14ac:dyDescent="0.3">
      <c r="A34" s="625" t="s">
        <v>534</v>
      </c>
      <c r="B34" s="626" t="s">
        <v>1725</v>
      </c>
      <c r="C34" s="626" t="s">
        <v>1726</v>
      </c>
      <c r="D34" s="626" t="s">
        <v>1527</v>
      </c>
      <c r="E34" s="626" t="s">
        <v>1727</v>
      </c>
      <c r="F34" s="629"/>
      <c r="G34" s="629"/>
      <c r="H34" s="642">
        <v>0</v>
      </c>
      <c r="I34" s="629">
        <v>4</v>
      </c>
      <c r="J34" s="629">
        <v>296.00769450291801</v>
      </c>
      <c r="K34" s="642">
        <v>1</v>
      </c>
      <c r="L34" s="629">
        <v>4</v>
      </c>
      <c r="M34" s="630">
        <v>296.00769450291801</v>
      </c>
    </row>
    <row r="35" spans="1:13" ht="14.4" customHeight="1" x14ac:dyDescent="0.3">
      <c r="A35" s="625" t="s">
        <v>534</v>
      </c>
      <c r="B35" s="626" t="s">
        <v>1725</v>
      </c>
      <c r="C35" s="626" t="s">
        <v>1728</v>
      </c>
      <c r="D35" s="626" t="s">
        <v>1527</v>
      </c>
      <c r="E35" s="626" t="s">
        <v>1729</v>
      </c>
      <c r="F35" s="629"/>
      <c r="G35" s="629"/>
      <c r="H35" s="642">
        <v>0</v>
      </c>
      <c r="I35" s="629">
        <v>22</v>
      </c>
      <c r="J35" s="629">
        <v>1945.9188394281678</v>
      </c>
      <c r="K35" s="642">
        <v>1</v>
      </c>
      <c r="L35" s="629">
        <v>22</v>
      </c>
      <c r="M35" s="630">
        <v>1945.9188394281678</v>
      </c>
    </row>
    <row r="36" spans="1:13" ht="14.4" customHeight="1" x14ac:dyDescent="0.3">
      <c r="A36" s="625" t="s">
        <v>534</v>
      </c>
      <c r="B36" s="626" t="s">
        <v>1730</v>
      </c>
      <c r="C36" s="626" t="s">
        <v>1731</v>
      </c>
      <c r="D36" s="626" t="s">
        <v>834</v>
      </c>
      <c r="E36" s="626" t="s">
        <v>1717</v>
      </c>
      <c r="F36" s="629"/>
      <c r="G36" s="629"/>
      <c r="H36" s="642">
        <v>0</v>
      </c>
      <c r="I36" s="629">
        <v>2</v>
      </c>
      <c r="J36" s="629">
        <v>114.7402426731464</v>
      </c>
      <c r="K36" s="642">
        <v>1</v>
      </c>
      <c r="L36" s="629">
        <v>2</v>
      </c>
      <c r="M36" s="630">
        <v>114.7402426731464</v>
      </c>
    </row>
    <row r="37" spans="1:13" ht="14.4" customHeight="1" x14ac:dyDescent="0.3">
      <c r="A37" s="625" t="s">
        <v>534</v>
      </c>
      <c r="B37" s="626" t="s">
        <v>1730</v>
      </c>
      <c r="C37" s="626" t="s">
        <v>1732</v>
      </c>
      <c r="D37" s="626" t="s">
        <v>1733</v>
      </c>
      <c r="E37" s="626" t="s">
        <v>1734</v>
      </c>
      <c r="F37" s="629"/>
      <c r="G37" s="629"/>
      <c r="H37" s="642">
        <v>0</v>
      </c>
      <c r="I37" s="629">
        <v>9</v>
      </c>
      <c r="J37" s="629">
        <v>867.24</v>
      </c>
      <c r="K37" s="642">
        <v>1</v>
      </c>
      <c r="L37" s="629">
        <v>9</v>
      </c>
      <c r="M37" s="630">
        <v>867.24</v>
      </c>
    </row>
    <row r="38" spans="1:13" ht="14.4" customHeight="1" x14ac:dyDescent="0.3">
      <c r="A38" s="625" t="s">
        <v>534</v>
      </c>
      <c r="B38" s="626" t="s">
        <v>1735</v>
      </c>
      <c r="C38" s="626" t="s">
        <v>1736</v>
      </c>
      <c r="D38" s="626" t="s">
        <v>1737</v>
      </c>
      <c r="E38" s="626" t="s">
        <v>1127</v>
      </c>
      <c r="F38" s="629"/>
      <c r="G38" s="629"/>
      <c r="H38" s="642">
        <v>0</v>
      </c>
      <c r="I38" s="629">
        <v>10</v>
      </c>
      <c r="J38" s="629">
        <v>3238.6414056820399</v>
      </c>
      <c r="K38" s="642">
        <v>1</v>
      </c>
      <c r="L38" s="629">
        <v>10</v>
      </c>
      <c r="M38" s="630">
        <v>3238.6414056820399</v>
      </c>
    </row>
    <row r="39" spans="1:13" ht="14.4" customHeight="1" x14ac:dyDescent="0.3">
      <c r="A39" s="625" t="s">
        <v>534</v>
      </c>
      <c r="B39" s="626" t="s">
        <v>1738</v>
      </c>
      <c r="C39" s="626" t="s">
        <v>1739</v>
      </c>
      <c r="D39" s="626" t="s">
        <v>763</v>
      </c>
      <c r="E39" s="626" t="s">
        <v>1740</v>
      </c>
      <c r="F39" s="629"/>
      <c r="G39" s="629"/>
      <c r="H39" s="642">
        <v>0</v>
      </c>
      <c r="I39" s="629">
        <v>14</v>
      </c>
      <c r="J39" s="629">
        <v>1013.5004316422685</v>
      </c>
      <c r="K39" s="642">
        <v>1</v>
      </c>
      <c r="L39" s="629">
        <v>14</v>
      </c>
      <c r="M39" s="630">
        <v>1013.5004316422685</v>
      </c>
    </row>
    <row r="40" spans="1:13" ht="14.4" customHeight="1" x14ac:dyDescent="0.3">
      <c r="A40" s="625" t="s">
        <v>534</v>
      </c>
      <c r="B40" s="626" t="s">
        <v>1738</v>
      </c>
      <c r="C40" s="626" t="s">
        <v>1741</v>
      </c>
      <c r="D40" s="626" t="s">
        <v>763</v>
      </c>
      <c r="E40" s="626" t="s">
        <v>1742</v>
      </c>
      <c r="F40" s="629"/>
      <c r="G40" s="629"/>
      <c r="H40" s="642">
        <v>0</v>
      </c>
      <c r="I40" s="629">
        <v>2</v>
      </c>
      <c r="J40" s="629">
        <v>263.82000000000005</v>
      </c>
      <c r="K40" s="642">
        <v>1</v>
      </c>
      <c r="L40" s="629">
        <v>2</v>
      </c>
      <c r="M40" s="630">
        <v>263.82000000000005</v>
      </c>
    </row>
    <row r="41" spans="1:13" ht="14.4" customHeight="1" x14ac:dyDescent="0.3">
      <c r="A41" s="625" t="s">
        <v>534</v>
      </c>
      <c r="B41" s="626" t="s">
        <v>1743</v>
      </c>
      <c r="C41" s="626" t="s">
        <v>1744</v>
      </c>
      <c r="D41" s="626" t="s">
        <v>1745</v>
      </c>
      <c r="E41" s="626" t="s">
        <v>1746</v>
      </c>
      <c r="F41" s="629">
        <v>1</v>
      </c>
      <c r="G41" s="629">
        <v>61.1</v>
      </c>
      <c r="H41" s="642">
        <v>1</v>
      </c>
      <c r="I41" s="629"/>
      <c r="J41" s="629"/>
      <c r="K41" s="642">
        <v>0</v>
      </c>
      <c r="L41" s="629">
        <v>1</v>
      </c>
      <c r="M41" s="630">
        <v>61.1</v>
      </c>
    </row>
    <row r="42" spans="1:13" ht="14.4" customHeight="1" x14ac:dyDescent="0.3">
      <c r="A42" s="625" t="s">
        <v>534</v>
      </c>
      <c r="B42" s="626" t="s">
        <v>1747</v>
      </c>
      <c r="C42" s="626" t="s">
        <v>1748</v>
      </c>
      <c r="D42" s="626" t="s">
        <v>776</v>
      </c>
      <c r="E42" s="626" t="s">
        <v>777</v>
      </c>
      <c r="F42" s="629"/>
      <c r="G42" s="629"/>
      <c r="H42" s="642">
        <v>0</v>
      </c>
      <c r="I42" s="629">
        <v>3</v>
      </c>
      <c r="J42" s="629">
        <v>120.8102031174306</v>
      </c>
      <c r="K42" s="642">
        <v>1</v>
      </c>
      <c r="L42" s="629">
        <v>3</v>
      </c>
      <c r="M42" s="630">
        <v>120.8102031174306</v>
      </c>
    </row>
    <row r="43" spans="1:13" ht="14.4" customHeight="1" x14ac:dyDescent="0.3">
      <c r="A43" s="625" t="s">
        <v>534</v>
      </c>
      <c r="B43" s="626" t="s">
        <v>1747</v>
      </c>
      <c r="C43" s="626" t="s">
        <v>1749</v>
      </c>
      <c r="D43" s="626" t="s">
        <v>778</v>
      </c>
      <c r="E43" s="626" t="s">
        <v>779</v>
      </c>
      <c r="F43" s="629"/>
      <c r="G43" s="629"/>
      <c r="H43" s="642">
        <v>0</v>
      </c>
      <c r="I43" s="629">
        <v>7</v>
      </c>
      <c r="J43" s="629">
        <v>428.56</v>
      </c>
      <c r="K43" s="642">
        <v>1</v>
      </c>
      <c r="L43" s="629">
        <v>7</v>
      </c>
      <c r="M43" s="630">
        <v>428.56</v>
      </c>
    </row>
    <row r="44" spans="1:13" ht="14.4" customHeight="1" x14ac:dyDescent="0.3">
      <c r="A44" s="625" t="s">
        <v>534</v>
      </c>
      <c r="B44" s="626" t="s">
        <v>1747</v>
      </c>
      <c r="C44" s="626" t="s">
        <v>1750</v>
      </c>
      <c r="D44" s="626" t="s">
        <v>780</v>
      </c>
      <c r="E44" s="626" t="s">
        <v>781</v>
      </c>
      <c r="F44" s="629"/>
      <c r="G44" s="629"/>
      <c r="H44" s="642">
        <v>0</v>
      </c>
      <c r="I44" s="629">
        <v>4</v>
      </c>
      <c r="J44" s="629">
        <v>235.85992251853219</v>
      </c>
      <c r="K44" s="642">
        <v>1</v>
      </c>
      <c r="L44" s="629">
        <v>4</v>
      </c>
      <c r="M44" s="630">
        <v>235.85992251853219</v>
      </c>
    </row>
    <row r="45" spans="1:13" ht="14.4" customHeight="1" x14ac:dyDescent="0.3">
      <c r="A45" s="625" t="s">
        <v>534</v>
      </c>
      <c r="B45" s="626" t="s">
        <v>1747</v>
      </c>
      <c r="C45" s="626" t="s">
        <v>1751</v>
      </c>
      <c r="D45" s="626" t="s">
        <v>790</v>
      </c>
      <c r="E45" s="626" t="s">
        <v>1752</v>
      </c>
      <c r="F45" s="629"/>
      <c r="G45" s="629"/>
      <c r="H45" s="642">
        <v>0</v>
      </c>
      <c r="I45" s="629">
        <v>1</v>
      </c>
      <c r="J45" s="629">
        <v>99.41</v>
      </c>
      <c r="K45" s="642">
        <v>1</v>
      </c>
      <c r="L45" s="629">
        <v>1</v>
      </c>
      <c r="M45" s="630">
        <v>99.41</v>
      </c>
    </row>
    <row r="46" spans="1:13" ht="14.4" customHeight="1" x14ac:dyDescent="0.3">
      <c r="A46" s="625" t="s">
        <v>534</v>
      </c>
      <c r="B46" s="626" t="s">
        <v>1753</v>
      </c>
      <c r="C46" s="626" t="s">
        <v>1754</v>
      </c>
      <c r="D46" s="626" t="s">
        <v>1755</v>
      </c>
      <c r="E46" s="626" t="s">
        <v>1756</v>
      </c>
      <c r="F46" s="629"/>
      <c r="G46" s="629"/>
      <c r="H46" s="642">
        <v>0</v>
      </c>
      <c r="I46" s="629">
        <v>1</v>
      </c>
      <c r="J46" s="629">
        <v>102.7</v>
      </c>
      <c r="K46" s="642">
        <v>1</v>
      </c>
      <c r="L46" s="629">
        <v>1</v>
      </c>
      <c r="M46" s="630">
        <v>102.7</v>
      </c>
    </row>
    <row r="47" spans="1:13" ht="14.4" customHeight="1" x14ac:dyDescent="0.3">
      <c r="A47" s="625" t="s">
        <v>534</v>
      </c>
      <c r="B47" s="626" t="s">
        <v>1757</v>
      </c>
      <c r="C47" s="626" t="s">
        <v>1758</v>
      </c>
      <c r="D47" s="626" t="s">
        <v>1759</v>
      </c>
      <c r="E47" s="626" t="s">
        <v>1760</v>
      </c>
      <c r="F47" s="629"/>
      <c r="G47" s="629"/>
      <c r="H47" s="642">
        <v>0</v>
      </c>
      <c r="I47" s="629">
        <v>1</v>
      </c>
      <c r="J47" s="629">
        <v>84.35</v>
      </c>
      <c r="K47" s="642">
        <v>1</v>
      </c>
      <c r="L47" s="629">
        <v>1</v>
      </c>
      <c r="M47" s="630">
        <v>84.35</v>
      </c>
    </row>
    <row r="48" spans="1:13" ht="14.4" customHeight="1" x14ac:dyDescent="0.3">
      <c r="A48" s="625" t="s">
        <v>534</v>
      </c>
      <c r="B48" s="626" t="s">
        <v>1761</v>
      </c>
      <c r="C48" s="626" t="s">
        <v>1762</v>
      </c>
      <c r="D48" s="626" t="s">
        <v>1763</v>
      </c>
      <c r="E48" s="626" t="s">
        <v>1764</v>
      </c>
      <c r="F48" s="629"/>
      <c r="G48" s="629"/>
      <c r="H48" s="642">
        <v>0</v>
      </c>
      <c r="I48" s="629">
        <v>1</v>
      </c>
      <c r="J48" s="629">
        <v>88.61</v>
      </c>
      <c r="K48" s="642">
        <v>1</v>
      </c>
      <c r="L48" s="629">
        <v>1</v>
      </c>
      <c r="M48" s="630">
        <v>88.61</v>
      </c>
    </row>
    <row r="49" spans="1:13" ht="14.4" customHeight="1" x14ac:dyDescent="0.3">
      <c r="A49" s="625" t="s">
        <v>534</v>
      </c>
      <c r="B49" s="626" t="s">
        <v>1765</v>
      </c>
      <c r="C49" s="626" t="s">
        <v>1766</v>
      </c>
      <c r="D49" s="626" t="s">
        <v>767</v>
      </c>
      <c r="E49" s="626" t="s">
        <v>1767</v>
      </c>
      <c r="F49" s="629"/>
      <c r="G49" s="629"/>
      <c r="H49" s="642">
        <v>0</v>
      </c>
      <c r="I49" s="629">
        <v>4</v>
      </c>
      <c r="J49" s="629">
        <v>521.84999999999991</v>
      </c>
      <c r="K49" s="642">
        <v>1</v>
      </c>
      <c r="L49" s="629">
        <v>4</v>
      </c>
      <c r="M49" s="630">
        <v>521.84999999999991</v>
      </c>
    </row>
    <row r="50" spans="1:13" ht="14.4" customHeight="1" x14ac:dyDescent="0.3">
      <c r="A50" s="625" t="s">
        <v>534</v>
      </c>
      <c r="B50" s="626" t="s">
        <v>1768</v>
      </c>
      <c r="C50" s="626" t="s">
        <v>1769</v>
      </c>
      <c r="D50" s="626" t="s">
        <v>806</v>
      </c>
      <c r="E50" s="626" t="s">
        <v>807</v>
      </c>
      <c r="F50" s="629"/>
      <c r="G50" s="629"/>
      <c r="H50" s="642">
        <v>0</v>
      </c>
      <c r="I50" s="629">
        <v>1</v>
      </c>
      <c r="J50" s="629">
        <v>174.24007610348801</v>
      </c>
      <c r="K50" s="642">
        <v>1</v>
      </c>
      <c r="L50" s="629">
        <v>1</v>
      </c>
      <c r="M50" s="630">
        <v>174.24007610348801</v>
      </c>
    </row>
    <row r="51" spans="1:13" ht="14.4" customHeight="1" x14ac:dyDescent="0.3">
      <c r="A51" s="625" t="s">
        <v>534</v>
      </c>
      <c r="B51" s="626" t="s">
        <v>1770</v>
      </c>
      <c r="C51" s="626" t="s">
        <v>1771</v>
      </c>
      <c r="D51" s="626" t="s">
        <v>761</v>
      </c>
      <c r="E51" s="626" t="s">
        <v>762</v>
      </c>
      <c r="F51" s="629"/>
      <c r="G51" s="629"/>
      <c r="H51" s="642">
        <v>0</v>
      </c>
      <c r="I51" s="629">
        <v>1</v>
      </c>
      <c r="J51" s="629">
        <v>94.959999999999894</v>
      </c>
      <c r="K51" s="642">
        <v>1</v>
      </c>
      <c r="L51" s="629">
        <v>1</v>
      </c>
      <c r="M51" s="630">
        <v>94.959999999999894</v>
      </c>
    </row>
    <row r="52" spans="1:13" ht="14.4" customHeight="1" x14ac:dyDescent="0.3">
      <c r="A52" s="625" t="s">
        <v>534</v>
      </c>
      <c r="B52" s="626" t="s">
        <v>1772</v>
      </c>
      <c r="C52" s="626" t="s">
        <v>1773</v>
      </c>
      <c r="D52" s="626" t="s">
        <v>771</v>
      </c>
      <c r="E52" s="626" t="s">
        <v>1774</v>
      </c>
      <c r="F52" s="629"/>
      <c r="G52" s="629"/>
      <c r="H52" s="642">
        <v>0</v>
      </c>
      <c r="I52" s="629">
        <v>1</v>
      </c>
      <c r="J52" s="629">
        <v>52.8098169604351</v>
      </c>
      <c r="K52" s="642">
        <v>1</v>
      </c>
      <c r="L52" s="629">
        <v>1</v>
      </c>
      <c r="M52" s="630">
        <v>52.8098169604351</v>
      </c>
    </row>
    <row r="53" spans="1:13" ht="14.4" customHeight="1" x14ac:dyDescent="0.3">
      <c r="A53" s="625" t="s">
        <v>534</v>
      </c>
      <c r="B53" s="626" t="s">
        <v>1775</v>
      </c>
      <c r="C53" s="626" t="s">
        <v>1776</v>
      </c>
      <c r="D53" s="626" t="s">
        <v>792</v>
      </c>
      <c r="E53" s="626" t="s">
        <v>697</v>
      </c>
      <c r="F53" s="629"/>
      <c r="G53" s="629"/>
      <c r="H53" s="642">
        <v>0</v>
      </c>
      <c r="I53" s="629">
        <v>3</v>
      </c>
      <c r="J53" s="629">
        <v>174.4397603031743</v>
      </c>
      <c r="K53" s="642">
        <v>1</v>
      </c>
      <c r="L53" s="629">
        <v>3</v>
      </c>
      <c r="M53" s="630">
        <v>174.4397603031743</v>
      </c>
    </row>
    <row r="54" spans="1:13" ht="14.4" customHeight="1" x14ac:dyDescent="0.3">
      <c r="A54" s="625" t="s">
        <v>538</v>
      </c>
      <c r="B54" s="626" t="s">
        <v>1652</v>
      </c>
      <c r="C54" s="626" t="s">
        <v>1653</v>
      </c>
      <c r="D54" s="626" t="s">
        <v>1654</v>
      </c>
      <c r="E54" s="626" t="s">
        <v>1655</v>
      </c>
      <c r="F54" s="629"/>
      <c r="G54" s="629"/>
      <c r="H54" s="642">
        <v>0</v>
      </c>
      <c r="I54" s="629">
        <v>4</v>
      </c>
      <c r="J54" s="629">
        <v>188.69</v>
      </c>
      <c r="K54" s="642">
        <v>1</v>
      </c>
      <c r="L54" s="629">
        <v>4</v>
      </c>
      <c r="M54" s="630">
        <v>188.69</v>
      </c>
    </row>
    <row r="55" spans="1:13" ht="14.4" customHeight="1" x14ac:dyDescent="0.3">
      <c r="A55" s="625" t="s">
        <v>538</v>
      </c>
      <c r="B55" s="626" t="s">
        <v>1659</v>
      </c>
      <c r="C55" s="626" t="s">
        <v>1660</v>
      </c>
      <c r="D55" s="626" t="s">
        <v>624</v>
      </c>
      <c r="E55" s="626" t="s">
        <v>625</v>
      </c>
      <c r="F55" s="629"/>
      <c r="G55" s="629"/>
      <c r="H55" s="642">
        <v>0</v>
      </c>
      <c r="I55" s="629">
        <v>7</v>
      </c>
      <c r="J55" s="629">
        <v>2142.7598432145132</v>
      </c>
      <c r="K55" s="642">
        <v>1</v>
      </c>
      <c r="L55" s="629">
        <v>7</v>
      </c>
      <c r="M55" s="630">
        <v>2142.7598432145132</v>
      </c>
    </row>
    <row r="56" spans="1:13" ht="14.4" customHeight="1" x14ac:dyDescent="0.3">
      <c r="A56" s="625" t="s">
        <v>538</v>
      </c>
      <c r="B56" s="626" t="s">
        <v>1659</v>
      </c>
      <c r="C56" s="626" t="s">
        <v>1661</v>
      </c>
      <c r="D56" s="626" t="s">
        <v>1662</v>
      </c>
      <c r="E56" s="626" t="s">
        <v>1663</v>
      </c>
      <c r="F56" s="629"/>
      <c r="G56" s="629"/>
      <c r="H56" s="642">
        <v>0</v>
      </c>
      <c r="I56" s="629">
        <v>21</v>
      </c>
      <c r="J56" s="629">
        <v>1631.2428785796101</v>
      </c>
      <c r="K56" s="642">
        <v>1</v>
      </c>
      <c r="L56" s="629">
        <v>21</v>
      </c>
      <c r="M56" s="630">
        <v>1631.2428785796101</v>
      </c>
    </row>
    <row r="57" spans="1:13" ht="14.4" customHeight="1" x14ac:dyDescent="0.3">
      <c r="A57" s="625" t="s">
        <v>538</v>
      </c>
      <c r="B57" s="626" t="s">
        <v>1664</v>
      </c>
      <c r="C57" s="626" t="s">
        <v>1777</v>
      </c>
      <c r="D57" s="626" t="s">
        <v>867</v>
      </c>
      <c r="E57" s="626" t="s">
        <v>868</v>
      </c>
      <c r="F57" s="629">
        <v>1</v>
      </c>
      <c r="G57" s="629">
        <v>70.209999999999994</v>
      </c>
      <c r="H57" s="642">
        <v>1</v>
      </c>
      <c r="I57" s="629"/>
      <c r="J57" s="629"/>
      <c r="K57" s="642">
        <v>0</v>
      </c>
      <c r="L57" s="629">
        <v>1</v>
      </c>
      <c r="M57" s="630">
        <v>70.209999999999994</v>
      </c>
    </row>
    <row r="58" spans="1:13" ht="14.4" customHeight="1" x14ac:dyDescent="0.3">
      <c r="A58" s="625" t="s">
        <v>538</v>
      </c>
      <c r="B58" s="626" t="s">
        <v>1664</v>
      </c>
      <c r="C58" s="626" t="s">
        <v>1778</v>
      </c>
      <c r="D58" s="626" t="s">
        <v>1098</v>
      </c>
      <c r="E58" s="626" t="s">
        <v>1779</v>
      </c>
      <c r="F58" s="629">
        <v>1</v>
      </c>
      <c r="G58" s="629">
        <v>157.25</v>
      </c>
      <c r="H58" s="642">
        <v>1</v>
      </c>
      <c r="I58" s="629"/>
      <c r="J58" s="629"/>
      <c r="K58" s="642">
        <v>0</v>
      </c>
      <c r="L58" s="629">
        <v>1</v>
      </c>
      <c r="M58" s="630">
        <v>157.25</v>
      </c>
    </row>
    <row r="59" spans="1:13" ht="14.4" customHeight="1" x14ac:dyDescent="0.3">
      <c r="A59" s="625" t="s">
        <v>538</v>
      </c>
      <c r="B59" s="626" t="s">
        <v>1664</v>
      </c>
      <c r="C59" s="626" t="s">
        <v>1665</v>
      </c>
      <c r="D59" s="626" t="s">
        <v>786</v>
      </c>
      <c r="E59" s="626" t="s">
        <v>787</v>
      </c>
      <c r="F59" s="629"/>
      <c r="G59" s="629"/>
      <c r="H59" s="642">
        <v>0</v>
      </c>
      <c r="I59" s="629">
        <v>8</v>
      </c>
      <c r="J59" s="629">
        <v>567.83999999999992</v>
      </c>
      <c r="K59" s="642">
        <v>1</v>
      </c>
      <c r="L59" s="629">
        <v>8</v>
      </c>
      <c r="M59" s="630">
        <v>567.83999999999992</v>
      </c>
    </row>
    <row r="60" spans="1:13" ht="14.4" customHeight="1" x14ac:dyDescent="0.3">
      <c r="A60" s="625" t="s">
        <v>538</v>
      </c>
      <c r="B60" s="626" t="s">
        <v>1666</v>
      </c>
      <c r="C60" s="626" t="s">
        <v>1780</v>
      </c>
      <c r="D60" s="626" t="s">
        <v>852</v>
      </c>
      <c r="E60" s="626" t="s">
        <v>1781</v>
      </c>
      <c r="F60" s="629">
        <v>1</v>
      </c>
      <c r="G60" s="629">
        <v>95.73</v>
      </c>
      <c r="H60" s="642">
        <v>1</v>
      </c>
      <c r="I60" s="629"/>
      <c r="J60" s="629"/>
      <c r="K60" s="642">
        <v>0</v>
      </c>
      <c r="L60" s="629">
        <v>1</v>
      </c>
      <c r="M60" s="630">
        <v>95.73</v>
      </c>
    </row>
    <row r="61" spans="1:13" ht="14.4" customHeight="1" x14ac:dyDescent="0.3">
      <c r="A61" s="625" t="s">
        <v>538</v>
      </c>
      <c r="B61" s="626" t="s">
        <v>1666</v>
      </c>
      <c r="C61" s="626" t="s">
        <v>1782</v>
      </c>
      <c r="D61" s="626" t="s">
        <v>782</v>
      </c>
      <c r="E61" s="626" t="s">
        <v>1095</v>
      </c>
      <c r="F61" s="629"/>
      <c r="G61" s="629"/>
      <c r="H61" s="642">
        <v>0</v>
      </c>
      <c r="I61" s="629">
        <v>2</v>
      </c>
      <c r="J61" s="629">
        <v>242.801350600055</v>
      </c>
      <c r="K61" s="642">
        <v>1</v>
      </c>
      <c r="L61" s="629">
        <v>2</v>
      </c>
      <c r="M61" s="630">
        <v>242.801350600055</v>
      </c>
    </row>
    <row r="62" spans="1:13" ht="14.4" customHeight="1" x14ac:dyDescent="0.3">
      <c r="A62" s="625" t="s">
        <v>538</v>
      </c>
      <c r="B62" s="626" t="s">
        <v>1668</v>
      </c>
      <c r="C62" s="626" t="s">
        <v>1669</v>
      </c>
      <c r="D62" s="626" t="s">
        <v>769</v>
      </c>
      <c r="E62" s="626" t="s">
        <v>758</v>
      </c>
      <c r="F62" s="629"/>
      <c r="G62" s="629"/>
      <c r="H62" s="642">
        <v>0</v>
      </c>
      <c r="I62" s="629">
        <v>1</v>
      </c>
      <c r="J62" s="629">
        <v>83.819298456207505</v>
      </c>
      <c r="K62" s="642">
        <v>1</v>
      </c>
      <c r="L62" s="629">
        <v>1</v>
      </c>
      <c r="M62" s="630">
        <v>83.819298456207505</v>
      </c>
    </row>
    <row r="63" spans="1:13" ht="14.4" customHeight="1" x14ac:dyDescent="0.3">
      <c r="A63" s="625" t="s">
        <v>538</v>
      </c>
      <c r="B63" s="626" t="s">
        <v>1783</v>
      </c>
      <c r="C63" s="626" t="s">
        <v>1784</v>
      </c>
      <c r="D63" s="626" t="s">
        <v>1785</v>
      </c>
      <c r="E63" s="626" t="s">
        <v>1088</v>
      </c>
      <c r="F63" s="629"/>
      <c r="G63" s="629"/>
      <c r="H63" s="642">
        <v>0</v>
      </c>
      <c r="I63" s="629">
        <v>2</v>
      </c>
      <c r="J63" s="629">
        <v>1146.82</v>
      </c>
      <c r="K63" s="642">
        <v>1</v>
      </c>
      <c r="L63" s="629">
        <v>2</v>
      </c>
      <c r="M63" s="630">
        <v>1146.82</v>
      </c>
    </row>
    <row r="64" spans="1:13" ht="14.4" customHeight="1" x14ac:dyDescent="0.3">
      <c r="A64" s="625" t="s">
        <v>538</v>
      </c>
      <c r="B64" s="626" t="s">
        <v>1786</v>
      </c>
      <c r="C64" s="626" t="s">
        <v>1787</v>
      </c>
      <c r="D64" s="626" t="s">
        <v>1102</v>
      </c>
      <c r="E64" s="626" t="s">
        <v>1788</v>
      </c>
      <c r="F64" s="629"/>
      <c r="G64" s="629"/>
      <c r="H64" s="642">
        <v>0</v>
      </c>
      <c r="I64" s="629">
        <v>1</v>
      </c>
      <c r="J64" s="629">
        <v>76.64</v>
      </c>
      <c r="K64" s="642">
        <v>1</v>
      </c>
      <c r="L64" s="629">
        <v>1</v>
      </c>
      <c r="M64" s="630">
        <v>76.64</v>
      </c>
    </row>
    <row r="65" spans="1:13" ht="14.4" customHeight="1" x14ac:dyDescent="0.3">
      <c r="A65" s="625" t="s">
        <v>538</v>
      </c>
      <c r="B65" s="626" t="s">
        <v>1789</v>
      </c>
      <c r="C65" s="626" t="s">
        <v>1790</v>
      </c>
      <c r="D65" s="626" t="s">
        <v>1791</v>
      </c>
      <c r="E65" s="626" t="s">
        <v>1792</v>
      </c>
      <c r="F65" s="629"/>
      <c r="G65" s="629"/>
      <c r="H65" s="642">
        <v>0</v>
      </c>
      <c r="I65" s="629">
        <v>5</v>
      </c>
      <c r="J65" s="629">
        <v>1541.3875352571681</v>
      </c>
      <c r="K65" s="642">
        <v>1</v>
      </c>
      <c r="L65" s="629">
        <v>5</v>
      </c>
      <c r="M65" s="630">
        <v>1541.3875352571681</v>
      </c>
    </row>
    <row r="66" spans="1:13" ht="14.4" customHeight="1" x14ac:dyDescent="0.3">
      <c r="A66" s="625" t="s">
        <v>538</v>
      </c>
      <c r="B66" s="626" t="s">
        <v>1672</v>
      </c>
      <c r="C66" s="626" t="s">
        <v>1675</v>
      </c>
      <c r="D66" s="626" t="s">
        <v>788</v>
      </c>
      <c r="E66" s="626" t="s">
        <v>1676</v>
      </c>
      <c r="F66" s="629"/>
      <c r="G66" s="629"/>
      <c r="H66" s="642">
        <v>0</v>
      </c>
      <c r="I66" s="629">
        <v>10</v>
      </c>
      <c r="J66" s="629">
        <v>34500</v>
      </c>
      <c r="K66" s="642">
        <v>1</v>
      </c>
      <c r="L66" s="629">
        <v>10</v>
      </c>
      <c r="M66" s="630">
        <v>34500</v>
      </c>
    </row>
    <row r="67" spans="1:13" ht="14.4" customHeight="1" x14ac:dyDescent="0.3">
      <c r="A67" s="625" t="s">
        <v>538</v>
      </c>
      <c r="B67" s="626" t="s">
        <v>1672</v>
      </c>
      <c r="C67" s="626" t="s">
        <v>1793</v>
      </c>
      <c r="D67" s="626" t="s">
        <v>1107</v>
      </c>
      <c r="E67" s="626" t="s">
        <v>1794</v>
      </c>
      <c r="F67" s="629"/>
      <c r="G67" s="629"/>
      <c r="H67" s="642">
        <v>0</v>
      </c>
      <c r="I67" s="629">
        <v>2</v>
      </c>
      <c r="J67" s="629">
        <v>2904.12</v>
      </c>
      <c r="K67" s="642">
        <v>1</v>
      </c>
      <c r="L67" s="629">
        <v>2</v>
      </c>
      <c r="M67" s="630">
        <v>2904.12</v>
      </c>
    </row>
    <row r="68" spans="1:13" ht="14.4" customHeight="1" x14ac:dyDescent="0.3">
      <c r="A68" s="625" t="s">
        <v>538</v>
      </c>
      <c r="B68" s="626" t="s">
        <v>1672</v>
      </c>
      <c r="C68" s="626" t="s">
        <v>1795</v>
      </c>
      <c r="D68" s="626" t="s">
        <v>1107</v>
      </c>
      <c r="E68" s="626" t="s">
        <v>1796</v>
      </c>
      <c r="F68" s="629"/>
      <c r="G68" s="629"/>
      <c r="H68" s="642">
        <v>0</v>
      </c>
      <c r="I68" s="629">
        <v>2</v>
      </c>
      <c r="J68" s="629">
        <v>4951.8999999999996</v>
      </c>
      <c r="K68" s="642">
        <v>1</v>
      </c>
      <c r="L68" s="629">
        <v>2</v>
      </c>
      <c r="M68" s="630">
        <v>4951.8999999999996</v>
      </c>
    </row>
    <row r="69" spans="1:13" ht="14.4" customHeight="1" x14ac:dyDescent="0.3">
      <c r="A69" s="625" t="s">
        <v>538</v>
      </c>
      <c r="B69" s="626" t="s">
        <v>1797</v>
      </c>
      <c r="C69" s="626" t="s">
        <v>1798</v>
      </c>
      <c r="D69" s="626" t="s">
        <v>1122</v>
      </c>
      <c r="E69" s="626" t="s">
        <v>1123</v>
      </c>
      <c r="F69" s="629"/>
      <c r="G69" s="629"/>
      <c r="H69" s="642">
        <v>0</v>
      </c>
      <c r="I69" s="629">
        <v>1</v>
      </c>
      <c r="J69" s="629">
        <v>313.17859063827001</v>
      </c>
      <c r="K69" s="642">
        <v>1</v>
      </c>
      <c r="L69" s="629">
        <v>1</v>
      </c>
      <c r="M69" s="630">
        <v>313.17859063827001</v>
      </c>
    </row>
    <row r="70" spans="1:13" ht="14.4" customHeight="1" x14ac:dyDescent="0.3">
      <c r="A70" s="625" t="s">
        <v>538</v>
      </c>
      <c r="B70" s="626" t="s">
        <v>1799</v>
      </c>
      <c r="C70" s="626" t="s">
        <v>1800</v>
      </c>
      <c r="D70" s="626" t="s">
        <v>1801</v>
      </c>
      <c r="E70" s="626" t="s">
        <v>1802</v>
      </c>
      <c r="F70" s="629">
        <v>1</v>
      </c>
      <c r="G70" s="629">
        <v>136.409598698732</v>
      </c>
      <c r="H70" s="642">
        <v>1</v>
      </c>
      <c r="I70" s="629"/>
      <c r="J70" s="629"/>
      <c r="K70" s="642">
        <v>0</v>
      </c>
      <c r="L70" s="629">
        <v>1</v>
      </c>
      <c r="M70" s="630">
        <v>136.409598698732</v>
      </c>
    </row>
    <row r="71" spans="1:13" ht="14.4" customHeight="1" x14ac:dyDescent="0.3">
      <c r="A71" s="625" t="s">
        <v>538</v>
      </c>
      <c r="B71" s="626" t="s">
        <v>1803</v>
      </c>
      <c r="C71" s="626" t="s">
        <v>1804</v>
      </c>
      <c r="D71" s="626" t="s">
        <v>1805</v>
      </c>
      <c r="E71" s="626" t="s">
        <v>1806</v>
      </c>
      <c r="F71" s="629"/>
      <c r="G71" s="629"/>
      <c r="H71" s="642">
        <v>0</v>
      </c>
      <c r="I71" s="629">
        <v>1</v>
      </c>
      <c r="J71" s="629">
        <v>101.919079957218</v>
      </c>
      <c r="K71" s="642">
        <v>1</v>
      </c>
      <c r="L71" s="629">
        <v>1</v>
      </c>
      <c r="M71" s="630">
        <v>101.919079957218</v>
      </c>
    </row>
    <row r="72" spans="1:13" ht="14.4" customHeight="1" x14ac:dyDescent="0.3">
      <c r="A72" s="625" t="s">
        <v>538</v>
      </c>
      <c r="B72" s="626" t="s">
        <v>1803</v>
      </c>
      <c r="C72" s="626" t="s">
        <v>1807</v>
      </c>
      <c r="D72" s="626" t="s">
        <v>1808</v>
      </c>
      <c r="E72" s="626" t="s">
        <v>1809</v>
      </c>
      <c r="F72" s="629"/>
      <c r="G72" s="629"/>
      <c r="H72" s="642">
        <v>0</v>
      </c>
      <c r="I72" s="629">
        <v>1</v>
      </c>
      <c r="J72" s="629">
        <v>106.27986811346599</v>
      </c>
      <c r="K72" s="642">
        <v>1</v>
      </c>
      <c r="L72" s="629">
        <v>1</v>
      </c>
      <c r="M72" s="630">
        <v>106.27986811346599</v>
      </c>
    </row>
    <row r="73" spans="1:13" ht="14.4" customHeight="1" x14ac:dyDescent="0.3">
      <c r="A73" s="625" t="s">
        <v>538</v>
      </c>
      <c r="B73" s="626" t="s">
        <v>1810</v>
      </c>
      <c r="C73" s="626" t="s">
        <v>1811</v>
      </c>
      <c r="D73" s="626" t="s">
        <v>859</v>
      </c>
      <c r="E73" s="626" t="s">
        <v>860</v>
      </c>
      <c r="F73" s="629">
        <v>2</v>
      </c>
      <c r="G73" s="629">
        <v>132.64035035648041</v>
      </c>
      <c r="H73" s="642">
        <v>1</v>
      </c>
      <c r="I73" s="629"/>
      <c r="J73" s="629"/>
      <c r="K73" s="642">
        <v>0</v>
      </c>
      <c r="L73" s="629">
        <v>2</v>
      </c>
      <c r="M73" s="630">
        <v>132.64035035648041</v>
      </c>
    </row>
    <row r="74" spans="1:13" ht="14.4" customHeight="1" x14ac:dyDescent="0.3">
      <c r="A74" s="625" t="s">
        <v>538</v>
      </c>
      <c r="B74" s="626" t="s">
        <v>1812</v>
      </c>
      <c r="C74" s="626" t="s">
        <v>1813</v>
      </c>
      <c r="D74" s="626" t="s">
        <v>874</v>
      </c>
      <c r="E74" s="626" t="s">
        <v>875</v>
      </c>
      <c r="F74" s="629">
        <v>1</v>
      </c>
      <c r="G74" s="629">
        <v>72.19</v>
      </c>
      <c r="H74" s="642">
        <v>1</v>
      </c>
      <c r="I74" s="629"/>
      <c r="J74" s="629"/>
      <c r="K74" s="642">
        <v>0</v>
      </c>
      <c r="L74" s="629">
        <v>1</v>
      </c>
      <c r="M74" s="630">
        <v>72.19</v>
      </c>
    </row>
    <row r="75" spans="1:13" ht="14.4" customHeight="1" x14ac:dyDescent="0.3">
      <c r="A75" s="625" t="s">
        <v>538</v>
      </c>
      <c r="B75" s="626" t="s">
        <v>1812</v>
      </c>
      <c r="C75" s="626" t="s">
        <v>1814</v>
      </c>
      <c r="D75" s="626" t="s">
        <v>1815</v>
      </c>
      <c r="E75" s="626" t="s">
        <v>1816</v>
      </c>
      <c r="F75" s="629">
        <v>1</v>
      </c>
      <c r="G75" s="629">
        <v>104.879691456074</v>
      </c>
      <c r="H75" s="642">
        <v>1</v>
      </c>
      <c r="I75" s="629"/>
      <c r="J75" s="629"/>
      <c r="K75" s="642">
        <v>0</v>
      </c>
      <c r="L75" s="629">
        <v>1</v>
      </c>
      <c r="M75" s="630">
        <v>104.879691456074</v>
      </c>
    </row>
    <row r="76" spans="1:13" ht="14.4" customHeight="1" x14ac:dyDescent="0.3">
      <c r="A76" s="625" t="s">
        <v>538</v>
      </c>
      <c r="B76" s="626" t="s">
        <v>1817</v>
      </c>
      <c r="C76" s="626" t="s">
        <v>1818</v>
      </c>
      <c r="D76" s="626" t="s">
        <v>1100</v>
      </c>
      <c r="E76" s="626" t="s">
        <v>1101</v>
      </c>
      <c r="F76" s="629"/>
      <c r="G76" s="629"/>
      <c r="H76" s="642">
        <v>0</v>
      </c>
      <c r="I76" s="629">
        <v>1</v>
      </c>
      <c r="J76" s="629">
        <v>79.83</v>
      </c>
      <c r="K76" s="642">
        <v>1</v>
      </c>
      <c r="L76" s="629">
        <v>1</v>
      </c>
      <c r="M76" s="630">
        <v>79.83</v>
      </c>
    </row>
    <row r="77" spans="1:13" ht="14.4" customHeight="1" x14ac:dyDescent="0.3">
      <c r="A77" s="625" t="s">
        <v>538</v>
      </c>
      <c r="B77" s="626" t="s">
        <v>1677</v>
      </c>
      <c r="C77" s="626" t="s">
        <v>1819</v>
      </c>
      <c r="D77" s="626" t="s">
        <v>856</v>
      </c>
      <c r="E77" s="626" t="s">
        <v>762</v>
      </c>
      <c r="F77" s="629">
        <v>1</v>
      </c>
      <c r="G77" s="629">
        <v>45.0000583968435</v>
      </c>
      <c r="H77" s="642">
        <v>1</v>
      </c>
      <c r="I77" s="629"/>
      <c r="J77" s="629"/>
      <c r="K77" s="642">
        <v>0</v>
      </c>
      <c r="L77" s="629">
        <v>1</v>
      </c>
      <c r="M77" s="630">
        <v>45.0000583968435</v>
      </c>
    </row>
    <row r="78" spans="1:13" ht="14.4" customHeight="1" x14ac:dyDescent="0.3">
      <c r="A78" s="625" t="s">
        <v>538</v>
      </c>
      <c r="B78" s="626" t="s">
        <v>1820</v>
      </c>
      <c r="C78" s="626" t="s">
        <v>1821</v>
      </c>
      <c r="D78" s="626" t="s">
        <v>1121</v>
      </c>
      <c r="E78" s="626" t="s">
        <v>762</v>
      </c>
      <c r="F78" s="629"/>
      <c r="G78" s="629"/>
      <c r="H78" s="642">
        <v>0</v>
      </c>
      <c r="I78" s="629">
        <v>1</v>
      </c>
      <c r="J78" s="629">
        <v>64.540000000000006</v>
      </c>
      <c r="K78" s="642">
        <v>1</v>
      </c>
      <c r="L78" s="629">
        <v>1</v>
      </c>
      <c r="M78" s="630">
        <v>64.540000000000006</v>
      </c>
    </row>
    <row r="79" spans="1:13" ht="14.4" customHeight="1" x14ac:dyDescent="0.3">
      <c r="A79" s="625" t="s">
        <v>538</v>
      </c>
      <c r="B79" s="626" t="s">
        <v>1822</v>
      </c>
      <c r="C79" s="626" t="s">
        <v>1823</v>
      </c>
      <c r="D79" s="626" t="s">
        <v>865</v>
      </c>
      <c r="E79" s="626" t="s">
        <v>762</v>
      </c>
      <c r="F79" s="629">
        <v>1</v>
      </c>
      <c r="G79" s="629">
        <v>67.680003957344994</v>
      </c>
      <c r="H79" s="642">
        <v>1</v>
      </c>
      <c r="I79" s="629"/>
      <c r="J79" s="629"/>
      <c r="K79" s="642">
        <v>0</v>
      </c>
      <c r="L79" s="629">
        <v>1</v>
      </c>
      <c r="M79" s="630">
        <v>67.680003957344994</v>
      </c>
    </row>
    <row r="80" spans="1:13" ht="14.4" customHeight="1" x14ac:dyDescent="0.3">
      <c r="A80" s="625" t="s">
        <v>538</v>
      </c>
      <c r="B80" s="626" t="s">
        <v>1824</v>
      </c>
      <c r="C80" s="626" t="s">
        <v>1825</v>
      </c>
      <c r="D80" s="626" t="s">
        <v>1124</v>
      </c>
      <c r="E80" s="626" t="s">
        <v>1125</v>
      </c>
      <c r="F80" s="629"/>
      <c r="G80" s="629"/>
      <c r="H80" s="642">
        <v>0</v>
      </c>
      <c r="I80" s="629">
        <v>2</v>
      </c>
      <c r="J80" s="629">
        <v>160.31964698023131</v>
      </c>
      <c r="K80" s="642">
        <v>1</v>
      </c>
      <c r="L80" s="629">
        <v>2</v>
      </c>
      <c r="M80" s="630">
        <v>160.31964698023131</v>
      </c>
    </row>
    <row r="81" spans="1:13" ht="14.4" customHeight="1" x14ac:dyDescent="0.3">
      <c r="A81" s="625" t="s">
        <v>538</v>
      </c>
      <c r="B81" s="626" t="s">
        <v>1684</v>
      </c>
      <c r="C81" s="626" t="s">
        <v>1687</v>
      </c>
      <c r="D81" s="626" t="s">
        <v>757</v>
      </c>
      <c r="E81" s="626" t="s">
        <v>758</v>
      </c>
      <c r="F81" s="629">
        <v>2</v>
      </c>
      <c r="G81" s="629">
        <v>168.01953706200999</v>
      </c>
      <c r="H81" s="642">
        <v>0.33503456124212488</v>
      </c>
      <c r="I81" s="629">
        <v>4</v>
      </c>
      <c r="J81" s="629">
        <v>333.47958123517537</v>
      </c>
      <c r="K81" s="642">
        <v>0.66496543875787506</v>
      </c>
      <c r="L81" s="629">
        <v>6</v>
      </c>
      <c r="M81" s="630">
        <v>501.49911829718536</v>
      </c>
    </row>
    <row r="82" spans="1:13" ht="14.4" customHeight="1" x14ac:dyDescent="0.3">
      <c r="A82" s="625" t="s">
        <v>538</v>
      </c>
      <c r="B82" s="626" t="s">
        <v>1684</v>
      </c>
      <c r="C82" s="626" t="s">
        <v>1826</v>
      </c>
      <c r="D82" s="626" t="s">
        <v>1827</v>
      </c>
      <c r="E82" s="626" t="s">
        <v>731</v>
      </c>
      <c r="F82" s="629"/>
      <c r="G82" s="629"/>
      <c r="H82" s="642">
        <v>0</v>
      </c>
      <c r="I82" s="629">
        <v>1</v>
      </c>
      <c r="J82" s="629">
        <v>109.22</v>
      </c>
      <c r="K82" s="642">
        <v>1</v>
      </c>
      <c r="L82" s="629">
        <v>1</v>
      </c>
      <c r="M82" s="630">
        <v>109.22</v>
      </c>
    </row>
    <row r="83" spans="1:13" ht="14.4" customHeight="1" x14ac:dyDescent="0.3">
      <c r="A83" s="625" t="s">
        <v>538</v>
      </c>
      <c r="B83" s="626" t="s">
        <v>1828</v>
      </c>
      <c r="C83" s="626" t="s">
        <v>1829</v>
      </c>
      <c r="D83" s="626" t="s">
        <v>876</v>
      </c>
      <c r="E83" s="626" t="s">
        <v>743</v>
      </c>
      <c r="F83" s="629">
        <v>1</v>
      </c>
      <c r="G83" s="629">
        <v>198.86</v>
      </c>
      <c r="H83" s="642">
        <v>1</v>
      </c>
      <c r="I83" s="629"/>
      <c r="J83" s="629"/>
      <c r="K83" s="642">
        <v>0</v>
      </c>
      <c r="L83" s="629">
        <v>1</v>
      </c>
      <c r="M83" s="630">
        <v>198.86</v>
      </c>
    </row>
    <row r="84" spans="1:13" ht="14.4" customHeight="1" x14ac:dyDescent="0.3">
      <c r="A84" s="625" t="s">
        <v>538</v>
      </c>
      <c r="B84" s="626" t="s">
        <v>1830</v>
      </c>
      <c r="C84" s="626" t="s">
        <v>1831</v>
      </c>
      <c r="D84" s="626" t="s">
        <v>870</v>
      </c>
      <c r="E84" s="626" t="s">
        <v>871</v>
      </c>
      <c r="F84" s="629">
        <v>1</v>
      </c>
      <c r="G84" s="629">
        <v>626.04</v>
      </c>
      <c r="H84" s="642">
        <v>1</v>
      </c>
      <c r="I84" s="629"/>
      <c r="J84" s="629"/>
      <c r="K84" s="642">
        <v>0</v>
      </c>
      <c r="L84" s="629">
        <v>1</v>
      </c>
      <c r="M84" s="630">
        <v>626.04</v>
      </c>
    </row>
    <row r="85" spans="1:13" ht="14.4" customHeight="1" x14ac:dyDescent="0.3">
      <c r="A85" s="625" t="s">
        <v>538</v>
      </c>
      <c r="B85" s="626" t="s">
        <v>1688</v>
      </c>
      <c r="C85" s="626" t="s">
        <v>1832</v>
      </c>
      <c r="D85" s="626" t="s">
        <v>1833</v>
      </c>
      <c r="E85" s="626" t="s">
        <v>1834</v>
      </c>
      <c r="F85" s="629">
        <v>1</v>
      </c>
      <c r="G85" s="629">
        <v>80.81</v>
      </c>
      <c r="H85" s="642">
        <v>1</v>
      </c>
      <c r="I85" s="629"/>
      <c r="J85" s="629"/>
      <c r="K85" s="642">
        <v>0</v>
      </c>
      <c r="L85" s="629">
        <v>1</v>
      </c>
      <c r="M85" s="630">
        <v>80.81</v>
      </c>
    </row>
    <row r="86" spans="1:13" ht="14.4" customHeight="1" x14ac:dyDescent="0.3">
      <c r="A86" s="625" t="s">
        <v>538</v>
      </c>
      <c r="B86" s="626" t="s">
        <v>1688</v>
      </c>
      <c r="C86" s="626" t="s">
        <v>1835</v>
      </c>
      <c r="D86" s="626" t="s">
        <v>1836</v>
      </c>
      <c r="E86" s="626" t="s">
        <v>1837</v>
      </c>
      <c r="F86" s="629"/>
      <c r="G86" s="629"/>
      <c r="H86" s="642">
        <v>0</v>
      </c>
      <c r="I86" s="629">
        <v>1</v>
      </c>
      <c r="J86" s="629">
        <v>67.239999999999995</v>
      </c>
      <c r="K86" s="642">
        <v>1</v>
      </c>
      <c r="L86" s="629">
        <v>1</v>
      </c>
      <c r="M86" s="630">
        <v>67.239999999999995</v>
      </c>
    </row>
    <row r="87" spans="1:13" ht="14.4" customHeight="1" x14ac:dyDescent="0.3">
      <c r="A87" s="625" t="s">
        <v>538</v>
      </c>
      <c r="B87" s="626" t="s">
        <v>1688</v>
      </c>
      <c r="C87" s="626" t="s">
        <v>1689</v>
      </c>
      <c r="D87" s="626" t="s">
        <v>804</v>
      </c>
      <c r="E87" s="626" t="s">
        <v>805</v>
      </c>
      <c r="F87" s="629"/>
      <c r="G87" s="629"/>
      <c r="H87" s="642">
        <v>0</v>
      </c>
      <c r="I87" s="629">
        <v>2</v>
      </c>
      <c r="J87" s="629">
        <v>205.1</v>
      </c>
      <c r="K87" s="642">
        <v>1</v>
      </c>
      <c r="L87" s="629">
        <v>2</v>
      </c>
      <c r="M87" s="630">
        <v>205.1</v>
      </c>
    </row>
    <row r="88" spans="1:13" ht="14.4" customHeight="1" x14ac:dyDescent="0.3">
      <c r="A88" s="625" t="s">
        <v>538</v>
      </c>
      <c r="B88" s="626" t="s">
        <v>1838</v>
      </c>
      <c r="C88" s="626" t="s">
        <v>1839</v>
      </c>
      <c r="D88" s="626" t="s">
        <v>1082</v>
      </c>
      <c r="E88" s="626" t="s">
        <v>743</v>
      </c>
      <c r="F88" s="629"/>
      <c r="G88" s="629"/>
      <c r="H88" s="642">
        <v>0</v>
      </c>
      <c r="I88" s="629">
        <v>1</v>
      </c>
      <c r="J88" s="629">
        <v>84.51</v>
      </c>
      <c r="K88" s="642">
        <v>1</v>
      </c>
      <c r="L88" s="629">
        <v>1</v>
      </c>
      <c r="M88" s="630">
        <v>84.51</v>
      </c>
    </row>
    <row r="89" spans="1:13" ht="14.4" customHeight="1" x14ac:dyDescent="0.3">
      <c r="A89" s="625" t="s">
        <v>538</v>
      </c>
      <c r="B89" s="626" t="s">
        <v>1840</v>
      </c>
      <c r="C89" s="626" t="s">
        <v>1841</v>
      </c>
      <c r="D89" s="626" t="s">
        <v>1119</v>
      </c>
      <c r="E89" s="626" t="s">
        <v>1120</v>
      </c>
      <c r="F89" s="629"/>
      <c r="G89" s="629"/>
      <c r="H89" s="642">
        <v>0</v>
      </c>
      <c r="I89" s="629">
        <v>1</v>
      </c>
      <c r="J89" s="629">
        <v>116.25</v>
      </c>
      <c r="K89" s="642">
        <v>1</v>
      </c>
      <c r="L89" s="629">
        <v>1</v>
      </c>
      <c r="M89" s="630">
        <v>116.25</v>
      </c>
    </row>
    <row r="90" spans="1:13" ht="14.4" customHeight="1" x14ac:dyDescent="0.3">
      <c r="A90" s="625" t="s">
        <v>538</v>
      </c>
      <c r="B90" s="626" t="s">
        <v>1842</v>
      </c>
      <c r="C90" s="626" t="s">
        <v>1843</v>
      </c>
      <c r="D90" s="626" t="s">
        <v>1078</v>
      </c>
      <c r="E90" s="626" t="s">
        <v>1844</v>
      </c>
      <c r="F90" s="629"/>
      <c r="G90" s="629"/>
      <c r="H90" s="642">
        <v>0</v>
      </c>
      <c r="I90" s="629">
        <v>1</v>
      </c>
      <c r="J90" s="629">
        <v>208.47</v>
      </c>
      <c r="K90" s="642">
        <v>1</v>
      </c>
      <c r="L90" s="629">
        <v>1</v>
      </c>
      <c r="M90" s="630">
        <v>208.47</v>
      </c>
    </row>
    <row r="91" spans="1:13" ht="14.4" customHeight="1" x14ac:dyDescent="0.3">
      <c r="A91" s="625" t="s">
        <v>538</v>
      </c>
      <c r="B91" s="626" t="s">
        <v>1693</v>
      </c>
      <c r="C91" s="626" t="s">
        <v>1694</v>
      </c>
      <c r="D91" s="626" t="s">
        <v>1695</v>
      </c>
      <c r="E91" s="626" t="s">
        <v>1696</v>
      </c>
      <c r="F91" s="629"/>
      <c r="G91" s="629"/>
      <c r="H91" s="642">
        <v>0</v>
      </c>
      <c r="I91" s="629">
        <v>20</v>
      </c>
      <c r="J91" s="629">
        <v>727.02</v>
      </c>
      <c r="K91" s="642">
        <v>1</v>
      </c>
      <c r="L91" s="629">
        <v>20</v>
      </c>
      <c r="M91" s="630">
        <v>727.02</v>
      </c>
    </row>
    <row r="92" spans="1:13" ht="14.4" customHeight="1" x14ac:dyDescent="0.3">
      <c r="A92" s="625" t="s">
        <v>538</v>
      </c>
      <c r="B92" s="626" t="s">
        <v>1697</v>
      </c>
      <c r="C92" s="626" t="s">
        <v>1845</v>
      </c>
      <c r="D92" s="626" t="s">
        <v>1091</v>
      </c>
      <c r="E92" s="626" t="s">
        <v>1846</v>
      </c>
      <c r="F92" s="629"/>
      <c r="G92" s="629"/>
      <c r="H92" s="642">
        <v>0</v>
      </c>
      <c r="I92" s="629">
        <v>1</v>
      </c>
      <c r="J92" s="629">
        <v>64.729786779828899</v>
      </c>
      <c r="K92" s="642">
        <v>1</v>
      </c>
      <c r="L92" s="629">
        <v>1</v>
      </c>
      <c r="M92" s="630">
        <v>64.729786779828899</v>
      </c>
    </row>
    <row r="93" spans="1:13" ht="14.4" customHeight="1" x14ac:dyDescent="0.3">
      <c r="A93" s="625" t="s">
        <v>538</v>
      </c>
      <c r="B93" s="626" t="s">
        <v>1697</v>
      </c>
      <c r="C93" s="626" t="s">
        <v>1847</v>
      </c>
      <c r="D93" s="626" t="s">
        <v>1848</v>
      </c>
      <c r="E93" s="626" t="s">
        <v>1849</v>
      </c>
      <c r="F93" s="629">
        <v>2</v>
      </c>
      <c r="G93" s="629">
        <v>156.5003010690144</v>
      </c>
      <c r="H93" s="642">
        <v>1</v>
      </c>
      <c r="I93" s="629"/>
      <c r="J93" s="629"/>
      <c r="K93" s="642">
        <v>0</v>
      </c>
      <c r="L93" s="629">
        <v>2</v>
      </c>
      <c r="M93" s="630">
        <v>156.5003010690144</v>
      </c>
    </row>
    <row r="94" spans="1:13" ht="14.4" customHeight="1" x14ac:dyDescent="0.3">
      <c r="A94" s="625" t="s">
        <v>538</v>
      </c>
      <c r="B94" s="626" t="s">
        <v>1697</v>
      </c>
      <c r="C94" s="626" t="s">
        <v>1698</v>
      </c>
      <c r="D94" s="626" t="s">
        <v>784</v>
      </c>
      <c r="E94" s="626" t="s">
        <v>1699</v>
      </c>
      <c r="F94" s="629"/>
      <c r="G94" s="629"/>
      <c r="H94" s="642">
        <v>0</v>
      </c>
      <c r="I94" s="629">
        <v>1</v>
      </c>
      <c r="J94" s="629">
        <v>49.8</v>
      </c>
      <c r="K94" s="642">
        <v>1</v>
      </c>
      <c r="L94" s="629">
        <v>1</v>
      </c>
      <c r="M94" s="630">
        <v>49.8</v>
      </c>
    </row>
    <row r="95" spans="1:13" ht="14.4" customHeight="1" x14ac:dyDescent="0.3">
      <c r="A95" s="625" t="s">
        <v>538</v>
      </c>
      <c r="B95" s="626" t="s">
        <v>1697</v>
      </c>
      <c r="C95" s="626" t="s">
        <v>1850</v>
      </c>
      <c r="D95" s="626" t="s">
        <v>1851</v>
      </c>
      <c r="E95" s="626" t="s">
        <v>1852</v>
      </c>
      <c r="F95" s="629">
        <v>1</v>
      </c>
      <c r="G95" s="629">
        <v>68</v>
      </c>
      <c r="H95" s="642">
        <v>1</v>
      </c>
      <c r="I95" s="629"/>
      <c r="J95" s="629"/>
      <c r="K95" s="642">
        <v>0</v>
      </c>
      <c r="L95" s="629">
        <v>1</v>
      </c>
      <c r="M95" s="630">
        <v>68</v>
      </c>
    </row>
    <row r="96" spans="1:13" ht="14.4" customHeight="1" x14ac:dyDescent="0.3">
      <c r="A96" s="625" t="s">
        <v>538</v>
      </c>
      <c r="B96" s="626" t="s">
        <v>1702</v>
      </c>
      <c r="C96" s="626" t="s">
        <v>1703</v>
      </c>
      <c r="D96" s="626" t="s">
        <v>1704</v>
      </c>
      <c r="E96" s="626" t="s">
        <v>1705</v>
      </c>
      <c r="F96" s="629"/>
      <c r="G96" s="629"/>
      <c r="H96" s="642">
        <v>0</v>
      </c>
      <c r="I96" s="629">
        <v>1</v>
      </c>
      <c r="J96" s="629">
        <v>298.77949744895102</v>
      </c>
      <c r="K96" s="642">
        <v>1</v>
      </c>
      <c r="L96" s="629">
        <v>1</v>
      </c>
      <c r="M96" s="630">
        <v>298.77949744895102</v>
      </c>
    </row>
    <row r="97" spans="1:13" ht="14.4" customHeight="1" x14ac:dyDescent="0.3">
      <c r="A97" s="625" t="s">
        <v>538</v>
      </c>
      <c r="B97" s="626" t="s">
        <v>1702</v>
      </c>
      <c r="C97" s="626" t="s">
        <v>1709</v>
      </c>
      <c r="D97" s="626" t="s">
        <v>1710</v>
      </c>
      <c r="E97" s="626" t="s">
        <v>1711</v>
      </c>
      <c r="F97" s="629"/>
      <c r="G97" s="629"/>
      <c r="H97" s="642">
        <v>0</v>
      </c>
      <c r="I97" s="629">
        <v>1</v>
      </c>
      <c r="J97" s="629">
        <v>250.57</v>
      </c>
      <c r="K97" s="642">
        <v>1</v>
      </c>
      <c r="L97" s="629">
        <v>1</v>
      </c>
      <c r="M97" s="630">
        <v>250.57</v>
      </c>
    </row>
    <row r="98" spans="1:13" ht="14.4" customHeight="1" x14ac:dyDescent="0.3">
      <c r="A98" s="625" t="s">
        <v>538</v>
      </c>
      <c r="B98" s="626" t="s">
        <v>1702</v>
      </c>
      <c r="C98" s="626" t="s">
        <v>1712</v>
      </c>
      <c r="D98" s="626" t="s">
        <v>1713</v>
      </c>
      <c r="E98" s="626" t="s">
        <v>1714</v>
      </c>
      <c r="F98" s="629"/>
      <c r="G98" s="629"/>
      <c r="H98" s="642">
        <v>0</v>
      </c>
      <c r="I98" s="629">
        <v>1</v>
      </c>
      <c r="J98" s="629">
        <v>299.369629533075</v>
      </c>
      <c r="K98" s="642">
        <v>1</v>
      </c>
      <c r="L98" s="629">
        <v>1</v>
      </c>
      <c r="M98" s="630">
        <v>299.369629533075</v>
      </c>
    </row>
    <row r="99" spans="1:13" ht="14.4" customHeight="1" x14ac:dyDescent="0.3">
      <c r="A99" s="625" t="s">
        <v>538</v>
      </c>
      <c r="B99" s="626" t="s">
        <v>1715</v>
      </c>
      <c r="C99" s="626" t="s">
        <v>1716</v>
      </c>
      <c r="D99" s="626" t="s">
        <v>832</v>
      </c>
      <c r="E99" s="626" t="s">
        <v>1717</v>
      </c>
      <c r="F99" s="629"/>
      <c r="G99" s="629"/>
      <c r="H99" s="642">
        <v>0</v>
      </c>
      <c r="I99" s="629">
        <v>4</v>
      </c>
      <c r="J99" s="629">
        <v>952.49954851288499</v>
      </c>
      <c r="K99" s="642">
        <v>1</v>
      </c>
      <c r="L99" s="629">
        <v>4</v>
      </c>
      <c r="M99" s="630">
        <v>952.49954851288499</v>
      </c>
    </row>
    <row r="100" spans="1:13" ht="14.4" customHeight="1" x14ac:dyDescent="0.3">
      <c r="A100" s="625" t="s">
        <v>538</v>
      </c>
      <c r="B100" s="626" t="s">
        <v>1715</v>
      </c>
      <c r="C100" s="626" t="s">
        <v>1718</v>
      </c>
      <c r="D100" s="626" t="s">
        <v>1719</v>
      </c>
      <c r="E100" s="626" t="s">
        <v>829</v>
      </c>
      <c r="F100" s="629"/>
      <c r="G100" s="629"/>
      <c r="H100" s="642">
        <v>0</v>
      </c>
      <c r="I100" s="629">
        <v>346</v>
      </c>
      <c r="J100" s="629">
        <v>26039.539576757743</v>
      </c>
      <c r="K100" s="642">
        <v>1</v>
      </c>
      <c r="L100" s="629">
        <v>346</v>
      </c>
      <c r="M100" s="630">
        <v>26039.539576757743</v>
      </c>
    </row>
    <row r="101" spans="1:13" ht="14.4" customHeight="1" x14ac:dyDescent="0.3">
      <c r="A101" s="625" t="s">
        <v>538</v>
      </c>
      <c r="B101" s="626" t="s">
        <v>1853</v>
      </c>
      <c r="C101" s="626" t="s">
        <v>1854</v>
      </c>
      <c r="D101" s="626" t="s">
        <v>1126</v>
      </c>
      <c r="E101" s="626" t="s">
        <v>1127</v>
      </c>
      <c r="F101" s="629">
        <v>179</v>
      </c>
      <c r="G101" s="629">
        <v>5803.1800000000012</v>
      </c>
      <c r="H101" s="642">
        <v>1</v>
      </c>
      <c r="I101" s="629"/>
      <c r="J101" s="629"/>
      <c r="K101" s="642">
        <v>0</v>
      </c>
      <c r="L101" s="629">
        <v>179</v>
      </c>
      <c r="M101" s="630">
        <v>5803.1800000000012</v>
      </c>
    </row>
    <row r="102" spans="1:13" ht="14.4" customHeight="1" x14ac:dyDescent="0.3">
      <c r="A102" s="625" t="s">
        <v>538</v>
      </c>
      <c r="B102" s="626" t="s">
        <v>1855</v>
      </c>
      <c r="C102" s="626" t="s">
        <v>1856</v>
      </c>
      <c r="D102" s="626" t="s">
        <v>941</v>
      </c>
      <c r="E102" s="626" t="s">
        <v>942</v>
      </c>
      <c r="F102" s="629"/>
      <c r="G102" s="629"/>
      <c r="H102" s="642">
        <v>0</v>
      </c>
      <c r="I102" s="629">
        <v>1</v>
      </c>
      <c r="J102" s="629">
        <v>809.05099999999993</v>
      </c>
      <c r="K102" s="642">
        <v>1</v>
      </c>
      <c r="L102" s="629">
        <v>1</v>
      </c>
      <c r="M102" s="630">
        <v>809.05099999999993</v>
      </c>
    </row>
    <row r="103" spans="1:13" ht="14.4" customHeight="1" x14ac:dyDescent="0.3">
      <c r="A103" s="625" t="s">
        <v>538</v>
      </c>
      <c r="B103" s="626" t="s">
        <v>1720</v>
      </c>
      <c r="C103" s="626" t="s">
        <v>1721</v>
      </c>
      <c r="D103" s="626" t="s">
        <v>835</v>
      </c>
      <c r="E103" s="626" t="s">
        <v>1722</v>
      </c>
      <c r="F103" s="629"/>
      <c r="G103" s="629"/>
      <c r="H103" s="642">
        <v>0</v>
      </c>
      <c r="I103" s="629">
        <v>1</v>
      </c>
      <c r="J103" s="629">
        <v>303.231999999999</v>
      </c>
      <c r="K103" s="642">
        <v>1</v>
      </c>
      <c r="L103" s="629">
        <v>1</v>
      </c>
      <c r="M103" s="630">
        <v>303.231999999999</v>
      </c>
    </row>
    <row r="104" spans="1:13" ht="14.4" customHeight="1" x14ac:dyDescent="0.3">
      <c r="A104" s="625" t="s">
        <v>538</v>
      </c>
      <c r="B104" s="626" t="s">
        <v>1725</v>
      </c>
      <c r="C104" s="626" t="s">
        <v>1726</v>
      </c>
      <c r="D104" s="626" t="s">
        <v>1527</v>
      </c>
      <c r="E104" s="626" t="s">
        <v>1727</v>
      </c>
      <c r="F104" s="629"/>
      <c r="G104" s="629"/>
      <c r="H104" s="642">
        <v>0</v>
      </c>
      <c r="I104" s="629">
        <v>8</v>
      </c>
      <c r="J104" s="629">
        <v>592.00842058967623</v>
      </c>
      <c r="K104" s="642">
        <v>1</v>
      </c>
      <c r="L104" s="629">
        <v>8</v>
      </c>
      <c r="M104" s="630">
        <v>592.00842058967623</v>
      </c>
    </row>
    <row r="105" spans="1:13" ht="14.4" customHeight="1" x14ac:dyDescent="0.3">
      <c r="A105" s="625" t="s">
        <v>538</v>
      </c>
      <c r="B105" s="626" t="s">
        <v>1725</v>
      </c>
      <c r="C105" s="626" t="s">
        <v>1728</v>
      </c>
      <c r="D105" s="626" t="s">
        <v>1527</v>
      </c>
      <c r="E105" s="626" t="s">
        <v>1729</v>
      </c>
      <c r="F105" s="629"/>
      <c r="G105" s="629"/>
      <c r="H105" s="642">
        <v>0</v>
      </c>
      <c r="I105" s="629">
        <v>25</v>
      </c>
      <c r="J105" s="629">
        <v>2246.8196376366936</v>
      </c>
      <c r="K105" s="642">
        <v>1</v>
      </c>
      <c r="L105" s="629">
        <v>25</v>
      </c>
      <c r="M105" s="630">
        <v>2246.8196376366936</v>
      </c>
    </row>
    <row r="106" spans="1:13" ht="14.4" customHeight="1" x14ac:dyDescent="0.3">
      <c r="A106" s="625" t="s">
        <v>538</v>
      </c>
      <c r="B106" s="626" t="s">
        <v>1730</v>
      </c>
      <c r="C106" s="626" t="s">
        <v>1732</v>
      </c>
      <c r="D106" s="626" t="s">
        <v>1733</v>
      </c>
      <c r="E106" s="626" t="s">
        <v>1734</v>
      </c>
      <c r="F106" s="629"/>
      <c r="G106" s="629"/>
      <c r="H106" s="642">
        <v>0</v>
      </c>
      <c r="I106" s="629">
        <v>30</v>
      </c>
      <c r="J106" s="629">
        <v>2240.9991194725349</v>
      </c>
      <c r="K106" s="642">
        <v>1</v>
      </c>
      <c r="L106" s="629">
        <v>30</v>
      </c>
      <c r="M106" s="630">
        <v>2240.9991194725349</v>
      </c>
    </row>
    <row r="107" spans="1:13" ht="14.4" customHeight="1" x14ac:dyDescent="0.3">
      <c r="A107" s="625" t="s">
        <v>538</v>
      </c>
      <c r="B107" s="626" t="s">
        <v>1857</v>
      </c>
      <c r="C107" s="626" t="s">
        <v>1858</v>
      </c>
      <c r="D107" s="626" t="s">
        <v>1136</v>
      </c>
      <c r="E107" s="626" t="s">
        <v>1859</v>
      </c>
      <c r="F107" s="629"/>
      <c r="G107" s="629"/>
      <c r="H107" s="642">
        <v>0</v>
      </c>
      <c r="I107" s="629">
        <v>1</v>
      </c>
      <c r="J107" s="629">
        <v>454.68</v>
      </c>
      <c r="K107" s="642">
        <v>1</v>
      </c>
      <c r="L107" s="629">
        <v>1</v>
      </c>
      <c r="M107" s="630">
        <v>454.68</v>
      </c>
    </row>
    <row r="108" spans="1:13" ht="14.4" customHeight="1" x14ac:dyDescent="0.3">
      <c r="A108" s="625" t="s">
        <v>538</v>
      </c>
      <c r="B108" s="626" t="s">
        <v>1738</v>
      </c>
      <c r="C108" s="626" t="s">
        <v>1739</v>
      </c>
      <c r="D108" s="626" t="s">
        <v>763</v>
      </c>
      <c r="E108" s="626" t="s">
        <v>1740</v>
      </c>
      <c r="F108" s="629"/>
      <c r="G108" s="629"/>
      <c r="H108" s="642">
        <v>0</v>
      </c>
      <c r="I108" s="629">
        <v>2</v>
      </c>
      <c r="J108" s="629">
        <v>145.18</v>
      </c>
      <c r="K108" s="642">
        <v>1</v>
      </c>
      <c r="L108" s="629">
        <v>2</v>
      </c>
      <c r="M108" s="630">
        <v>145.18</v>
      </c>
    </row>
    <row r="109" spans="1:13" ht="14.4" customHeight="1" x14ac:dyDescent="0.3">
      <c r="A109" s="625" t="s">
        <v>538</v>
      </c>
      <c r="B109" s="626" t="s">
        <v>1738</v>
      </c>
      <c r="C109" s="626" t="s">
        <v>1741</v>
      </c>
      <c r="D109" s="626" t="s">
        <v>763</v>
      </c>
      <c r="E109" s="626" t="s">
        <v>1742</v>
      </c>
      <c r="F109" s="629"/>
      <c r="G109" s="629"/>
      <c r="H109" s="642">
        <v>0</v>
      </c>
      <c r="I109" s="629">
        <v>9</v>
      </c>
      <c r="J109" s="629">
        <v>1170.0023958772101</v>
      </c>
      <c r="K109" s="642">
        <v>1</v>
      </c>
      <c r="L109" s="629">
        <v>9</v>
      </c>
      <c r="M109" s="630">
        <v>1170.0023958772101</v>
      </c>
    </row>
    <row r="110" spans="1:13" ht="14.4" customHeight="1" x14ac:dyDescent="0.3">
      <c r="A110" s="625" t="s">
        <v>538</v>
      </c>
      <c r="B110" s="626" t="s">
        <v>1738</v>
      </c>
      <c r="C110" s="626" t="s">
        <v>1860</v>
      </c>
      <c r="D110" s="626" t="s">
        <v>850</v>
      </c>
      <c r="E110" s="626" t="s">
        <v>1861</v>
      </c>
      <c r="F110" s="629">
        <v>3</v>
      </c>
      <c r="G110" s="629">
        <v>362.75028541210003</v>
      </c>
      <c r="H110" s="642">
        <v>1</v>
      </c>
      <c r="I110" s="629"/>
      <c r="J110" s="629"/>
      <c r="K110" s="642">
        <v>0</v>
      </c>
      <c r="L110" s="629">
        <v>3</v>
      </c>
      <c r="M110" s="630">
        <v>362.75028541210003</v>
      </c>
    </row>
    <row r="111" spans="1:13" ht="14.4" customHeight="1" x14ac:dyDescent="0.3">
      <c r="A111" s="625" t="s">
        <v>538</v>
      </c>
      <c r="B111" s="626" t="s">
        <v>1743</v>
      </c>
      <c r="C111" s="626" t="s">
        <v>1862</v>
      </c>
      <c r="D111" s="626" t="s">
        <v>1118</v>
      </c>
      <c r="E111" s="626" t="s">
        <v>1065</v>
      </c>
      <c r="F111" s="629"/>
      <c r="G111" s="629"/>
      <c r="H111" s="642">
        <v>0</v>
      </c>
      <c r="I111" s="629">
        <v>1</v>
      </c>
      <c r="J111" s="629">
        <v>71.81</v>
      </c>
      <c r="K111" s="642">
        <v>1</v>
      </c>
      <c r="L111" s="629">
        <v>1</v>
      </c>
      <c r="M111" s="630">
        <v>71.81</v>
      </c>
    </row>
    <row r="112" spans="1:13" ht="14.4" customHeight="1" x14ac:dyDescent="0.3">
      <c r="A112" s="625" t="s">
        <v>538</v>
      </c>
      <c r="B112" s="626" t="s">
        <v>1743</v>
      </c>
      <c r="C112" s="626" t="s">
        <v>1744</v>
      </c>
      <c r="D112" s="626" t="s">
        <v>1745</v>
      </c>
      <c r="E112" s="626" t="s">
        <v>1746</v>
      </c>
      <c r="F112" s="629">
        <v>2</v>
      </c>
      <c r="G112" s="629">
        <v>122.91</v>
      </c>
      <c r="H112" s="642">
        <v>1</v>
      </c>
      <c r="I112" s="629"/>
      <c r="J112" s="629"/>
      <c r="K112" s="642">
        <v>0</v>
      </c>
      <c r="L112" s="629">
        <v>2</v>
      </c>
      <c r="M112" s="630">
        <v>122.91</v>
      </c>
    </row>
    <row r="113" spans="1:13" ht="14.4" customHeight="1" x14ac:dyDescent="0.3">
      <c r="A113" s="625" t="s">
        <v>538</v>
      </c>
      <c r="B113" s="626" t="s">
        <v>1747</v>
      </c>
      <c r="C113" s="626" t="s">
        <v>1863</v>
      </c>
      <c r="D113" s="626" t="s">
        <v>1093</v>
      </c>
      <c r="E113" s="626" t="s">
        <v>1864</v>
      </c>
      <c r="F113" s="629"/>
      <c r="G113" s="629"/>
      <c r="H113" s="642">
        <v>0</v>
      </c>
      <c r="I113" s="629">
        <v>1</v>
      </c>
      <c r="J113" s="629">
        <v>29.53</v>
      </c>
      <c r="K113" s="642">
        <v>1</v>
      </c>
      <c r="L113" s="629">
        <v>1</v>
      </c>
      <c r="M113" s="630">
        <v>29.53</v>
      </c>
    </row>
    <row r="114" spans="1:13" ht="14.4" customHeight="1" x14ac:dyDescent="0.3">
      <c r="A114" s="625" t="s">
        <v>538</v>
      </c>
      <c r="B114" s="626" t="s">
        <v>1747</v>
      </c>
      <c r="C114" s="626" t="s">
        <v>1749</v>
      </c>
      <c r="D114" s="626" t="s">
        <v>778</v>
      </c>
      <c r="E114" s="626" t="s">
        <v>779</v>
      </c>
      <c r="F114" s="629"/>
      <c r="G114" s="629"/>
      <c r="H114" s="642">
        <v>0</v>
      </c>
      <c r="I114" s="629">
        <v>62</v>
      </c>
      <c r="J114" s="629">
        <v>3802.8896994581946</v>
      </c>
      <c r="K114" s="642">
        <v>1</v>
      </c>
      <c r="L114" s="629">
        <v>62</v>
      </c>
      <c r="M114" s="630">
        <v>3802.8896994581946</v>
      </c>
    </row>
    <row r="115" spans="1:13" ht="14.4" customHeight="1" x14ac:dyDescent="0.3">
      <c r="A115" s="625" t="s">
        <v>538</v>
      </c>
      <c r="B115" s="626" t="s">
        <v>1747</v>
      </c>
      <c r="C115" s="626" t="s">
        <v>1751</v>
      </c>
      <c r="D115" s="626" t="s">
        <v>790</v>
      </c>
      <c r="E115" s="626" t="s">
        <v>1752</v>
      </c>
      <c r="F115" s="629"/>
      <c r="G115" s="629"/>
      <c r="H115" s="642">
        <v>0</v>
      </c>
      <c r="I115" s="629">
        <v>14</v>
      </c>
      <c r="J115" s="629">
        <v>1391.0403192966037</v>
      </c>
      <c r="K115" s="642">
        <v>1</v>
      </c>
      <c r="L115" s="629">
        <v>14</v>
      </c>
      <c r="M115" s="630">
        <v>1391.0403192966037</v>
      </c>
    </row>
    <row r="116" spans="1:13" ht="14.4" customHeight="1" x14ac:dyDescent="0.3">
      <c r="A116" s="625" t="s">
        <v>538</v>
      </c>
      <c r="B116" s="626" t="s">
        <v>1747</v>
      </c>
      <c r="C116" s="626" t="s">
        <v>1865</v>
      </c>
      <c r="D116" s="626" t="s">
        <v>790</v>
      </c>
      <c r="E116" s="626" t="s">
        <v>1866</v>
      </c>
      <c r="F116" s="629"/>
      <c r="G116" s="629"/>
      <c r="H116" s="642">
        <v>0</v>
      </c>
      <c r="I116" s="629">
        <v>1</v>
      </c>
      <c r="J116" s="629">
        <v>156.91999999999999</v>
      </c>
      <c r="K116" s="642">
        <v>1</v>
      </c>
      <c r="L116" s="629">
        <v>1</v>
      </c>
      <c r="M116" s="630">
        <v>156.91999999999999</v>
      </c>
    </row>
    <row r="117" spans="1:13" ht="14.4" customHeight="1" x14ac:dyDescent="0.3">
      <c r="A117" s="625" t="s">
        <v>538</v>
      </c>
      <c r="B117" s="626" t="s">
        <v>1753</v>
      </c>
      <c r="C117" s="626" t="s">
        <v>1867</v>
      </c>
      <c r="D117" s="626" t="s">
        <v>1755</v>
      </c>
      <c r="E117" s="626" t="s">
        <v>1868</v>
      </c>
      <c r="F117" s="629"/>
      <c r="G117" s="629"/>
      <c r="H117" s="642">
        <v>0</v>
      </c>
      <c r="I117" s="629">
        <v>1</v>
      </c>
      <c r="J117" s="629">
        <v>373.56995365335899</v>
      </c>
      <c r="K117" s="642">
        <v>1</v>
      </c>
      <c r="L117" s="629">
        <v>1</v>
      </c>
      <c r="M117" s="630">
        <v>373.56995365335899</v>
      </c>
    </row>
    <row r="118" spans="1:13" ht="14.4" customHeight="1" x14ac:dyDescent="0.3">
      <c r="A118" s="625" t="s">
        <v>538</v>
      </c>
      <c r="B118" s="626" t="s">
        <v>1753</v>
      </c>
      <c r="C118" s="626" t="s">
        <v>1869</v>
      </c>
      <c r="D118" s="626" t="s">
        <v>1870</v>
      </c>
      <c r="E118" s="626" t="s">
        <v>1871</v>
      </c>
      <c r="F118" s="629"/>
      <c r="G118" s="629"/>
      <c r="H118" s="642">
        <v>0</v>
      </c>
      <c r="I118" s="629">
        <v>1</v>
      </c>
      <c r="J118" s="629">
        <v>188.55</v>
      </c>
      <c r="K118" s="642">
        <v>1</v>
      </c>
      <c r="L118" s="629">
        <v>1</v>
      </c>
      <c r="M118" s="630">
        <v>188.55</v>
      </c>
    </row>
    <row r="119" spans="1:13" ht="14.4" customHeight="1" x14ac:dyDescent="0.3">
      <c r="A119" s="625" t="s">
        <v>538</v>
      </c>
      <c r="B119" s="626" t="s">
        <v>1753</v>
      </c>
      <c r="C119" s="626" t="s">
        <v>1754</v>
      </c>
      <c r="D119" s="626" t="s">
        <v>1755</v>
      </c>
      <c r="E119" s="626" t="s">
        <v>1756</v>
      </c>
      <c r="F119" s="629"/>
      <c r="G119" s="629"/>
      <c r="H119" s="642">
        <v>0</v>
      </c>
      <c r="I119" s="629">
        <v>1</v>
      </c>
      <c r="J119" s="629">
        <v>102.7</v>
      </c>
      <c r="K119" s="642">
        <v>1</v>
      </c>
      <c r="L119" s="629">
        <v>1</v>
      </c>
      <c r="M119" s="630">
        <v>102.7</v>
      </c>
    </row>
    <row r="120" spans="1:13" ht="14.4" customHeight="1" x14ac:dyDescent="0.3">
      <c r="A120" s="625" t="s">
        <v>538</v>
      </c>
      <c r="B120" s="626" t="s">
        <v>1757</v>
      </c>
      <c r="C120" s="626" t="s">
        <v>1872</v>
      </c>
      <c r="D120" s="626" t="s">
        <v>1873</v>
      </c>
      <c r="E120" s="626" t="s">
        <v>1874</v>
      </c>
      <c r="F120" s="629"/>
      <c r="G120" s="629"/>
      <c r="H120" s="642">
        <v>0</v>
      </c>
      <c r="I120" s="629">
        <v>1</v>
      </c>
      <c r="J120" s="629">
        <v>340.06599999999997</v>
      </c>
      <c r="K120" s="642">
        <v>1</v>
      </c>
      <c r="L120" s="629">
        <v>1</v>
      </c>
      <c r="M120" s="630">
        <v>340.06599999999997</v>
      </c>
    </row>
    <row r="121" spans="1:13" ht="14.4" customHeight="1" x14ac:dyDescent="0.3">
      <c r="A121" s="625" t="s">
        <v>538</v>
      </c>
      <c r="B121" s="626" t="s">
        <v>1875</v>
      </c>
      <c r="C121" s="626" t="s">
        <v>1876</v>
      </c>
      <c r="D121" s="626" t="s">
        <v>1089</v>
      </c>
      <c r="E121" s="626" t="s">
        <v>1877</v>
      </c>
      <c r="F121" s="629"/>
      <c r="G121" s="629"/>
      <c r="H121" s="642">
        <v>0</v>
      </c>
      <c r="I121" s="629">
        <v>1</v>
      </c>
      <c r="J121" s="629">
        <v>249.6</v>
      </c>
      <c r="K121" s="642">
        <v>1</v>
      </c>
      <c r="L121" s="629">
        <v>1</v>
      </c>
      <c r="M121" s="630">
        <v>249.6</v>
      </c>
    </row>
    <row r="122" spans="1:13" ht="14.4" customHeight="1" x14ac:dyDescent="0.3">
      <c r="A122" s="625" t="s">
        <v>538</v>
      </c>
      <c r="B122" s="626" t="s">
        <v>1761</v>
      </c>
      <c r="C122" s="626" t="s">
        <v>1878</v>
      </c>
      <c r="D122" s="626" t="s">
        <v>1879</v>
      </c>
      <c r="E122" s="626" t="s">
        <v>1880</v>
      </c>
      <c r="F122" s="629"/>
      <c r="G122" s="629"/>
      <c r="H122" s="642">
        <v>0</v>
      </c>
      <c r="I122" s="629">
        <v>1</v>
      </c>
      <c r="J122" s="629">
        <v>43.150225414555301</v>
      </c>
      <c r="K122" s="642">
        <v>1</v>
      </c>
      <c r="L122" s="629">
        <v>1</v>
      </c>
      <c r="M122" s="630">
        <v>43.150225414555301</v>
      </c>
    </row>
    <row r="123" spans="1:13" ht="14.4" customHeight="1" x14ac:dyDescent="0.3">
      <c r="A123" s="625" t="s">
        <v>538</v>
      </c>
      <c r="B123" s="626" t="s">
        <v>1761</v>
      </c>
      <c r="C123" s="626" t="s">
        <v>1881</v>
      </c>
      <c r="D123" s="626" t="s">
        <v>1882</v>
      </c>
      <c r="E123" s="626" t="s">
        <v>1883</v>
      </c>
      <c r="F123" s="629"/>
      <c r="G123" s="629"/>
      <c r="H123" s="642">
        <v>0</v>
      </c>
      <c r="I123" s="629">
        <v>3</v>
      </c>
      <c r="J123" s="629">
        <v>169.95</v>
      </c>
      <c r="K123" s="642">
        <v>1</v>
      </c>
      <c r="L123" s="629">
        <v>3</v>
      </c>
      <c r="M123" s="630">
        <v>169.95</v>
      </c>
    </row>
    <row r="124" spans="1:13" ht="14.4" customHeight="1" x14ac:dyDescent="0.3">
      <c r="A124" s="625" t="s">
        <v>538</v>
      </c>
      <c r="B124" s="626" t="s">
        <v>1761</v>
      </c>
      <c r="C124" s="626" t="s">
        <v>1762</v>
      </c>
      <c r="D124" s="626" t="s">
        <v>1763</v>
      </c>
      <c r="E124" s="626" t="s">
        <v>1764</v>
      </c>
      <c r="F124" s="629"/>
      <c r="G124" s="629"/>
      <c r="H124" s="642">
        <v>0</v>
      </c>
      <c r="I124" s="629">
        <v>1</v>
      </c>
      <c r="J124" s="629">
        <v>88.02</v>
      </c>
      <c r="K124" s="642">
        <v>1</v>
      </c>
      <c r="L124" s="629">
        <v>1</v>
      </c>
      <c r="M124" s="630">
        <v>88.02</v>
      </c>
    </row>
    <row r="125" spans="1:13" ht="14.4" customHeight="1" x14ac:dyDescent="0.3">
      <c r="A125" s="625" t="s">
        <v>538</v>
      </c>
      <c r="B125" s="626" t="s">
        <v>1884</v>
      </c>
      <c r="C125" s="626" t="s">
        <v>1885</v>
      </c>
      <c r="D125" s="626" t="s">
        <v>1886</v>
      </c>
      <c r="E125" s="626" t="s">
        <v>1887</v>
      </c>
      <c r="F125" s="629"/>
      <c r="G125" s="629"/>
      <c r="H125" s="642">
        <v>0</v>
      </c>
      <c r="I125" s="629">
        <v>1</v>
      </c>
      <c r="J125" s="629">
        <v>51.97</v>
      </c>
      <c r="K125" s="642">
        <v>1</v>
      </c>
      <c r="L125" s="629">
        <v>1</v>
      </c>
      <c r="M125" s="630">
        <v>51.97</v>
      </c>
    </row>
    <row r="126" spans="1:13" ht="14.4" customHeight="1" x14ac:dyDescent="0.3">
      <c r="A126" s="625" t="s">
        <v>538</v>
      </c>
      <c r="B126" s="626" t="s">
        <v>1765</v>
      </c>
      <c r="C126" s="626" t="s">
        <v>1888</v>
      </c>
      <c r="D126" s="626" t="s">
        <v>869</v>
      </c>
      <c r="E126" s="626" t="s">
        <v>728</v>
      </c>
      <c r="F126" s="629">
        <v>3</v>
      </c>
      <c r="G126" s="629">
        <v>487.08041460842003</v>
      </c>
      <c r="H126" s="642">
        <v>1</v>
      </c>
      <c r="I126" s="629"/>
      <c r="J126" s="629"/>
      <c r="K126" s="642">
        <v>0</v>
      </c>
      <c r="L126" s="629">
        <v>3</v>
      </c>
      <c r="M126" s="630">
        <v>487.08041460842003</v>
      </c>
    </row>
    <row r="127" spans="1:13" ht="14.4" customHeight="1" x14ac:dyDescent="0.3">
      <c r="A127" s="625" t="s">
        <v>538</v>
      </c>
      <c r="B127" s="626" t="s">
        <v>1765</v>
      </c>
      <c r="C127" s="626" t="s">
        <v>1766</v>
      </c>
      <c r="D127" s="626" t="s">
        <v>767</v>
      </c>
      <c r="E127" s="626" t="s">
        <v>1767</v>
      </c>
      <c r="F127" s="629"/>
      <c r="G127" s="629"/>
      <c r="H127" s="642">
        <v>0</v>
      </c>
      <c r="I127" s="629">
        <v>1</v>
      </c>
      <c r="J127" s="629">
        <v>133.15</v>
      </c>
      <c r="K127" s="642">
        <v>1</v>
      </c>
      <c r="L127" s="629">
        <v>1</v>
      </c>
      <c r="M127" s="630">
        <v>133.15</v>
      </c>
    </row>
    <row r="128" spans="1:13" ht="14.4" customHeight="1" x14ac:dyDescent="0.3">
      <c r="A128" s="625" t="s">
        <v>538</v>
      </c>
      <c r="B128" s="626" t="s">
        <v>1768</v>
      </c>
      <c r="C128" s="626" t="s">
        <v>1769</v>
      </c>
      <c r="D128" s="626" t="s">
        <v>806</v>
      </c>
      <c r="E128" s="626" t="s">
        <v>807</v>
      </c>
      <c r="F128" s="629"/>
      <c r="G128" s="629"/>
      <c r="H128" s="642">
        <v>0</v>
      </c>
      <c r="I128" s="629">
        <v>2</v>
      </c>
      <c r="J128" s="629">
        <v>348.48000339319503</v>
      </c>
      <c r="K128" s="642">
        <v>1</v>
      </c>
      <c r="L128" s="629">
        <v>2</v>
      </c>
      <c r="M128" s="630">
        <v>348.48000339319503</v>
      </c>
    </row>
    <row r="129" spans="1:13" ht="14.4" customHeight="1" x14ac:dyDescent="0.3">
      <c r="A129" s="625" t="s">
        <v>538</v>
      </c>
      <c r="B129" s="626" t="s">
        <v>1889</v>
      </c>
      <c r="C129" s="626" t="s">
        <v>1890</v>
      </c>
      <c r="D129" s="626" t="s">
        <v>863</v>
      </c>
      <c r="E129" s="626" t="s">
        <v>864</v>
      </c>
      <c r="F129" s="629">
        <v>1</v>
      </c>
      <c r="G129" s="629">
        <v>130.05000000000001</v>
      </c>
      <c r="H129" s="642">
        <v>1</v>
      </c>
      <c r="I129" s="629"/>
      <c r="J129" s="629"/>
      <c r="K129" s="642">
        <v>0</v>
      </c>
      <c r="L129" s="629">
        <v>1</v>
      </c>
      <c r="M129" s="630">
        <v>130.05000000000001</v>
      </c>
    </row>
    <row r="130" spans="1:13" ht="14.4" customHeight="1" x14ac:dyDescent="0.3">
      <c r="A130" s="625" t="s">
        <v>538</v>
      </c>
      <c r="B130" s="626" t="s">
        <v>1770</v>
      </c>
      <c r="C130" s="626" t="s">
        <v>1771</v>
      </c>
      <c r="D130" s="626" t="s">
        <v>761</v>
      </c>
      <c r="E130" s="626" t="s">
        <v>762</v>
      </c>
      <c r="F130" s="629"/>
      <c r="G130" s="629"/>
      <c r="H130" s="642">
        <v>0</v>
      </c>
      <c r="I130" s="629">
        <v>1</v>
      </c>
      <c r="J130" s="629">
        <v>94.959929361068802</v>
      </c>
      <c r="K130" s="642">
        <v>1</v>
      </c>
      <c r="L130" s="629">
        <v>1</v>
      </c>
      <c r="M130" s="630">
        <v>94.959929361068802</v>
      </c>
    </row>
    <row r="131" spans="1:13" ht="14.4" customHeight="1" x14ac:dyDescent="0.3">
      <c r="A131" s="625" t="s">
        <v>538</v>
      </c>
      <c r="B131" s="626" t="s">
        <v>1891</v>
      </c>
      <c r="C131" s="626" t="s">
        <v>1892</v>
      </c>
      <c r="D131" s="626" t="s">
        <v>854</v>
      </c>
      <c r="E131" s="626" t="s">
        <v>855</v>
      </c>
      <c r="F131" s="629">
        <v>1</v>
      </c>
      <c r="G131" s="629">
        <v>125.431142038734</v>
      </c>
      <c r="H131" s="642">
        <v>1</v>
      </c>
      <c r="I131" s="629"/>
      <c r="J131" s="629"/>
      <c r="K131" s="642">
        <v>0</v>
      </c>
      <c r="L131" s="629">
        <v>1</v>
      </c>
      <c r="M131" s="630">
        <v>125.431142038734</v>
      </c>
    </row>
    <row r="132" spans="1:13" ht="14.4" customHeight="1" x14ac:dyDescent="0.3">
      <c r="A132" s="625" t="s">
        <v>538</v>
      </c>
      <c r="B132" s="626" t="s">
        <v>1893</v>
      </c>
      <c r="C132" s="626" t="s">
        <v>1894</v>
      </c>
      <c r="D132" s="626" t="s">
        <v>872</v>
      </c>
      <c r="E132" s="626" t="s">
        <v>873</v>
      </c>
      <c r="F132" s="629">
        <v>1</v>
      </c>
      <c r="G132" s="629">
        <v>101.59</v>
      </c>
      <c r="H132" s="642">
        <v>1</v>
      </c>
      <c r="I132" s="629"/>
      <c r="J132" s="629"/>
      <c r="K132" s="642">
        <v>0</v>
      </c>
      <c r="L132" s="629">
        <v>1</v>
      </c>
      <c r="M132" s="630">
        <v>101.59</v>
      </c>
    </row>
    <row r="133" spans="1:13" ht="14.4" customHeight="1" x14ac:dyDescent="0.3">
      <c r="A133" s="625" t="s">
        <v>540</v>
      </c>
      <c r="B133" s="626" t="s">
        <v>1772</v>
      </c>
      <c r="C133" s="626" t="s">
        <v>1773</v>
      </c>
      <c r="D133" s="626" t="s">
        <v>771</v>
      </c>
      <c r="E133" s="626" t="s">
        <v>1774</v>
      </c>
      <c r="F133" s="629"/>
      <c r="G133" s="629"/>
      <c r="H133" s="642">
        <v>0</v>
      </c>
      <c r="I133" s="629">
        <v>1</v>
      </c>
      <c r="J133" s="629">
        <v>88.21</v>
      </c>
      <c r="K133" s="642">
        <v>1</v>
      </c>
      <c r="L133" s="629">
        <v>1</v>
      </c>
      <c r="M133" s="630">
        <v>88.21</v>
      </c>
    </row>
    <row r="134" spans="1:13" ht="14.4" customHeight="1" x14ac:dyDescent="0.3">
      <c r="A134" s="625" t="s">
        <v>542</v>
      </c>
      <c r="B134" s="626" t="s">
        <v>1895</v>
      </c>
      <c r="C134" s="626" t="s">
        <v>1896</v>
      </c>
      <c r="D134" s="626" t="s">
        <v>1441</v>
      </c>
      <c r="E134" s="626" t="s">
        <v>1442</v>
      </c>
      <c r="F134" s="629"/>
      <c r="G134" s="629"/>
      <c r="H134" s="642">
        <v>0</v>
      </c>
      <c r="I134" s="629">
        <v>143</v>
      </c>
      <c r="J134" s="629">
        <v>23949.203529405546</v>
      </c>
      <c r="K134" s="642">
        <v>1</v>
      </c>
      <c r="L134" s="629">
        <v>143</v>
      </c>
      <c r="M134" s="630">
        <v>23949.203529405546</v>
      </c>
    </row>
    <row r="135" spans="1:13" ht="14.4" customHeight="1" x14ac:dyDescent="0.3">
      <c r="A135" s="625" t="s">
        <v>542</v>
      </c>
      <c r="B135" s="626" t="s">
        <v>1659</v>
      </c>
      <c r="C135" s="626" t="s">
        <v>1897</v>
      </c>
      <c r="D135" s="626" t="s">
        <v>624</v>
      </c>
      <c r="E135" s="626" t="s">
        <v>1232</v>
      </c>
      <c r="F135" s="629"/>
      <c r="G135" s="629"/>
      <c r="H135" s="642">
        <v>0</v>
      </c>
      <c r="I135" s="629">
        <v>6</v>
      </c>
      <c r="J135" s="629">
        <v>699.13969961180999</v>
      </c>
      <c r="K135" s="642">
        <v>1</v>
      </c>
      <c r="L135" s="629">
        <v>6</v>
      </c>
      <c r="M135" s="630">
        <v>699.13969961180999</v>
      </c>
    </row>
    <row r="136" spans="1:13" ht="14.4" customHeight="1" x14ac:dyDescent="0.3">
      <c r="A136" s="625" t="s">
        <v>542</v>
      </c>
      <c r="B136" s="626" t="s">
        <v>1659</v>
      </c>
      <c r="C136" s="626" t="s">
        <v>1660</v>
      </c>
      <c r="D136" s="626" t="s">
        <v>624</v>
      </c>
      <c r="E136" s="626" t="s">
        <v>625</v>
      </c>
      <c r="F136" s="629"/>
      <c r="G136" s="629"/>
      <c r="H136" s="642">
        <v>0</v>
      </c>
      <c r="I136" s="629">
        <v>7</v>
      </c>
      <c r="J136" s="629">
        <v>1905.8598222897569</v>
      </c>
      <c r="K136" s="642">
        <v>1</v>
      </c>
      <c r="L136" s="629">
        <v>7</v>
      </c>
      <c r="M136" s="630">
        <v>1905.8598222897569</v>
      </c>
    </row>
    <row r="137" spans="1:13" ht="14.4" customHeight="1" x14ac:dyDescent="0.3">
      <c r="A137" s="625" t="s">
        <v>542</v>
      </c>
      <c r="B137" s="626" t="s">
        <v>1659</v>
      </c>
      <c r="C137" s="626" t="s">
        <v>1661</v>
      </c>
      <c r="D137" s="626" t="s">
        <v>1662</v>
      </c>
      <c r="E137" s="626" t="s">
        <v>1663</v>
      </c>
      <c r="F137" s="629"/>
      <c r="G137" s="629"/>
      <c r="H137" s="642">
        <v>0</v>
      </c>
      <c r="I137" s="629">
        <v>821</v>
      </c>
      <c r="J137" s="629">
        <v>65040.27464765092</v>
      </c>
      <c r="K137" s="642">
        <v>1</v>
      </c>
      <c r="L137" s="629">
        <v>821</v>
      </c>
      <c r="M137" s="630">
        <v>65040.27464765092</v>
      </c>
    </row>
    <row r="138" spans="1:13" ht="14.4" customHeight="1" x14ac:dyDescent="0.3">
      <c r="A138" s="625" t="s">
        <v>542</v>
      </c>
      <c r="B138" s="626" t="s">
        <v>1664</v>
      </c>
      <c r="C138" s="626" t="s">
        <v>1665</v>
      </c>
      <c r="D138" s="626" t="s">
        <v>786</v>
      </c>
      <c r="E138" s="626" t="s">
        <v>787</v>
      </c>
      <c r="F138" s="629"/>
      <c r="G138" s="629"/>
      <c r="H138" s="642">
        <v>0</v>
      </c>
      <c r="I138" s="629">
        <v>430</v>
      </c>
      <c r="J138" s="629">
        <v>30547.199608792464</v>
      </c>
      <c r="K138" s="642">
        <v>1</v>
      </c>
      <c r="L138" s="629">
        <v>430</v>
      </c>
      <c r="M138" s="630">
        <v>30547.199608792464</v>
      </c>
    </row>
    <row r="139" spans="1:13" ht="14.4" customHeight="1" x14ac:dyDescent="0.3">
      <c r="A139" s="625" t="s">
        <v>542</v>
      </c>
      <c r="B139" s="626" t="s">
        <v>1898</v>
      </c>
      <c r="C139" s="626" t="s">
        <v>1899</v>
      </c>
      <c r="D139" s="626" t="s">
        <v>1415</v>
      </c>
      <c r="E139" s="626" t="s">
        <v>1416</v>
      </c>
      <c r="F139" s="629"/>
      <c r="G139" s="629"/>
      <c r="H139" s="642">
        <v>0</v>
      </c>
      <c r="I139" s="629">
        <v>2</v>
      </c>
      <c r="J139" s="629">
        <v>374.14080451203301</v>
      </c>
      <c r="K139" s="642">
        <v>1</v>
      </c>
      <c r="L139" s="629">
        <v>2</v>
      </c>
      <c r="M139" s="630">
        <v>374.14080451203301</v>
      </c>
    </row>
    <row r="140" spans="1:13" ht="14.4" customHeight="1" x14ac:dyDescent="0.3">
      <c r="A140" s="625" t="s">
        <v>542</v>
      </c>
      <c r="B140" s="626" t="s">
        <v>1898</v>
      </c>
      <c r="C140" s="626" t="s">
        <v>1900</v>
      </c>
      <c r="D140" s="626" t="s">
        <v>1415</v>
      </c>
      <c r="E140" s="626" t="s">
        <v>1417</v>
      </c>
      <c r="F140" s="629"/>
      <c r="G140" s="629"/>
      <c r="H140" s="642">
        <v>0</v>
      </c>
      <c r="I140" s="629">
        <v>10</v>
      </c>
      <c r="J140" s="629">
        <v>3812.6002596864837</v>
      </c>
      <c r="K140" s="642">
        <v>1</v>
      </c>
      <c r="L140" s="629">
        <v>10</v>
      </c>
      <c r="M140" s="630">
        <v>3812.6002596864837</v>
      </c>
    </row>
    <row r="141" spans="1:13" ht="14.4" customHeight="1" x14ac:dyDescent="0.3">
      <c r="A141" s="625" t="s">
        <v>542</v>
      </c>
      <c r="B141" s="626" t="s">
        <v>1666</v>
      </c>
      <c r="C141" s="626" t="s">
        <v>1667</v>
      </c>
      <c r="D141" s="626" t="s">
        <v>782</v>
      </c>
      <c r="E141" s="626" t="s">
        <v>783</v>
      </c>
      <c r="F141" s="629"/>
      <c r="G141" s="629"/>
      <c r="H141" s="642">
        <v>0</v>
      </c>
      <c r="I141" s="629">
        <v>3</v>
      </c>
      <c r="J141" s="629">
        <v>245.61999999999981</v>
      </c>
      <c r="K141" s="642">
        <v>1</v>
      </c>
      <c r="L141" s="629">
        <v>3</v>
      </c>
      <c r="M141" s="630">
        <v>245.61999999999981</v>
      </c>
    </row>
    <row r="142" spans="1:13" ht="14.4" customHeight="1" x14ac:dyDescent="0.3">
      <c r="A142" s="625" t="s">
        <v>542</v>
      </c>
      <c r="B142" s="626" t="s">
        <v>1668</v>
      </c>
      <c r="C142" s="626" t="s">
        <v>1669</v>
      </c>
      <c r="D142" s="626" t="s">
        <v>769</v>
      </c>
      <c r="E142" s="626" t="s">
        <v>758</v>
      </c>
      <c r="F142" s="629"/>
      <c r="G142" s="629"/>
      <c r="H142" s="642">
        <v>0</v>
      </c>
      <c r="I142" s="629">
        <v>9</v>
      </c>
      <c r="J142" s="629">
        <v>748.86549222084216</v>
      </c>
      <c r="K142" s="642">
        <v>1</v>
      </c>
      <c r="L142" s="629">
        <v>9</v>
      </c>
      <c r="M142" s="630">
        <v>748.86549222084216</v>
      </c>
    </row>
    <row r="143" spans="1:13" ht="14.4" customHeight="1" x14ac:dyDescent="0.3">
      <c r="A143" s="625" t="s">
        <v>542</v>
      </c>
      <c r="B143" s="626" t="s">
        <v>1901</v>
      </c>
      <c r="C143" s="626" t="s">
        <v>1902</v>
      </c>
      <c r="D143" s="626" t="s">
        <v>1432</v>
      </c>
      <c r="E143" s="626" t="s">
        <v>1433</v>
      </c>
      <c r="F143" s="629"/>
      <c r="G143" s="629"/>
      <c r="H143" s="642">
        <v>0</v>
      </c>
      <c r="I143" s="629">
        <v>2</v>
      </c>
      <c r="J143" s="629">
        <v>946.8</v>
      </c>
      <c r="K143" s="642">
        <v>1</v>
      </c>
      <c r="L143" s="629">
        <v>2</v>
      </c>
      <c r="M143" s="630">
        <v>946.8</v>
      </c>
    </row>
    <row r="144" spans="1:13" ht="14.4" customHeight="1" x14ac:dyDescent="0.3">
      <c r="A144" s="625" t="s">
        <v>542</v>
      </c>
      <c r="B144" s="626" t="s">
        <v>1786</v>
      </c>
      <c r="C144" s="626" t="s">
        <v>1787</v>
      </c>
      <c r="D144" s="626" t="s">
        <v>1102</v>
      </c>
      <c r="E144" s="626" t="s">
        <v>1788</v>
      </c>
      <c r="F144" s="629"/>
      <c r="G144" s="629"/>
      <c r="H144" s="642">
        <v>0</v>
      </c>
      <c r="I144" s="629">
        <v>1</v>
      </c>
      <c r="J144" s="629">
        <v>75.97</v>
      </c>
      <c r="K144" s="642">
        <v>1</v>
      </c>
      <c r="L144" s="629">
        <v>1</v>
      </c>
      <c r="M144" s="630">
        <v>75.97</v>
      </c>
    </row>
    <row r="145" spans="1:13" ht="14.4" customHeight="1" x14ac:dyDescent="0.3">
      <c r="A145" s="625" t="s">
        <v>542</v>
      </c>
      <c r="B145" s="626" t="s">
        <v>1789</v>
      </c>
      <c r="C145" s="626" t="s">
        <v>1903</v>
      </c>
      <c r="D145" s="626" t="s">
        <v>1904</v>
      </c>
      <c r="E145" s="626" t="s">
        <v>1905</v>
      </c>
      <c r="F145" s="629"/>
      <c r="G145" s="629"/>
      <c r="H145" s="642">
        <v>0</v>
      </c>
      <c r="I145" s="629">
        <v>43</v>
      </c>
      <c r="J145" s="629">
        <v>16727.086303511911</v>
      </c>
      <c r="K145" s="642">
        <v>1</v>
      </c>
      <c r="L145" s="629">
        <v>43</v>
      </c>
      <c r="M145" s="630">
        <v>16727.086303511911</v>
      </c>
    </row>
    <row r="146" spans="1:13" ht="14.4" customHeight="1" x14ac:dyDescent="0.3">
      <c r="A146" s="625" t="s">
        <v>542</v>
      </c>
      <c r="B146" s="626" t="s">
        <v>1672</v>
      </c>
      <c r="C146" s="626" t="s">
        <v>1675</v>
      </c>
      <c r="D146" s="626" t="s">
        <v>788</v>
      </c>
      <c r="E146" s="626" t="s">
        <v>1676</v>
      </c>
      <c r="F146" s="629"/>
      <c r="G146" s="629"/>
      <c r="H146" s="642">
        <v>0</v>
      </c>
      <c r="I146" s="629">
        <v>12</v>
      </c>
      <c r="J146" s="629">
        <v>41399.992392234562</v>
      </c>
      <c r="K146" s="642">
        <v>1</v>
      </c>
      <c r="L146" s="629">
        <v>12</v>
      </c>
      <c r="M146" s="630">
        <v>41399.992392234562</v>
      </c>
    </row>
    <row r="147" spans="1:13" ht="14.4" customHeight="1" x14ac:dyDescent="0.3">
      <c r="A147" s="625" t="s">
        <v>542</v>
      </c>
      <c r="B147" s="626" t="s">
        <v>1797</v>
      </c>
      <c r="C147" s="626" t="s">
        <v>1798</v>
      </c>
      <c r="D147" s="626" t="s">
        <v>1122</v>
      </c>
      <c r="E147" s="626" t="s">
        <v>1123</v>
      </c>
      <c r="F147" s="629"/>
      <c r="G147" s="629"/>
      <c r="H147" s="642">
        <v>0</v>
      </c>
      <c r="I147" s="629">
        <v>2</v>
      </c>
      <c r="J147" s="629">
        <v>630.04089388229499</v>
      </c>
      <c r="K147" s="642">
        <v>1</v>
      </c>
      <c r="L147" s="629">
        <v>2</v>
      </c>
      <c r="M147" s="630">
        <v>630.04089388229499</v>
      </c>
    </row>
    <row r="148" spans="1:13" ht="14.4" customHeight="1" x14ac:dyDescent="0.3">
      <c r="A148" s="625" t="s">
        <v>542</v>
      </c>
      <c r="B148" s="626" t="s">
        <v>1906</v>
      </c>
      <c r="C148" s="626" t="s">
        <v>1907</v>
      </c>
      <c r="D148" s="626" t="s">
        <v>1420</v>
      </c>
      <c r="E148" s="626" t="s">
        <v>1453</v>
      </c>
      <c r="F148" s="629"/>
      <c r="G148" s="629"/>
      <c r="H148" s="642">
        <v>0</v>
      </c>
      <c r="I148" s="629">
        <v>32</v>
      </c>
      <c r="J148" s="629">
        <v>4336.4674333928215</v>
      </c>
      <c r="K148" s="642">
        <v>1</v>
      </c>
      <c r="L148" s="629">
        <v>32</v>
      </c>
      <c r="M148" s="630">
        <v>4336.4674333928215</v>
      </c>
    </row>
    <row r="149" spans="1:13" ht="14.4" customHeight="1" x14ac:dyDescent="0.3">
      <c r="A149" s="625" t="s">
        <v>542</v>
      </c>
      <c r="B149" s="626" t="s">
        <v>1906</v>
      </c>
      <c r="C149" s="626" t="s">
        <v>1908</v>
      </c>
      <c r="D149" s="626" t="s">
        <v>1420</v>
      </c>
      <c r="E149" s="626" t="s">
        <v>1909</v>
      </c>
      <c r="F149" s="629"/>
      <c r="G149" s="629"/>
      <c r="H149" s="642">
        <v>0</v>
      </c>
      <c r="I149" s="629">
        <v>1</v>
      </c>
      <c r="J149" s="629">
        <v>47.66</v>
      </c>
      <c r="K149" s="642">
        <v>1</v>
      </c>
      <c r="L149" s="629">
        <v>1</v>
      </c>
      <c r="M149" s="630">
        <v>47.66</v>
      </c>
    </row>
    <row r="150" spans="1:13" ht="14.4" customHeight="1" x14ac:dyDescent="0.3">
      <c r="A150" s="625" t="s">
        <v>542</v>
      </c>
      <c r="B150" s="626" t="s">
        <v>1906</v>
      </c>
      <c r="C150" s="626" t="s">
        <v>1910</v>
      </c>
      <c r="D150" s="626" t="s">
        <v>1420</v>
      </c>
      <c r="E150" s="626" t="s">
        <v>1911</v>
      </c>
      <c r="F150" s="629"/>
      <c r="G150" s="629"/>
      <c r="H150" s="642">
        <v>0</v>
      </c>
      <c r="I150" s="629">
        <v>1</v>
      </c>
      <c r="J150" s="629">
        <v>94.47</v>
      </c>
      <c r="K150" s="642">
        <v>1</v>
      </c>
      <c r="L150" s="629">
        <v>1</v>
      </c>
      <c r="M150" s="630">
        <v>94.47</v>
      </c>
    </row>
    <row r="151" spans="1:13" ht="14.4" customHeight="1" x14ac:dyDescent="0.3">
      <c r="A151" s="625" t="s">
        <v>542</v>
      </c>
      <c r="B151" s="626" t="s">
        <v>1906</v>
      </c>
      <c r="C151" s="626" t="s">
        <v>1912</v>
      </c>
      <c r="D151" s="626" t="s">
        <v>1913</v>
      </c>
      <c r="E151" s="626" t="s">
        <v>1914</v>
      </c>
      <c r="F151" s="629">
        <v>2</v>
      </c>
      <c r="G151" s="629">
        <v>348.82</v>
      </c>
      <c r="H151" s="642">
        <v>1</v>
      </c>
      <c r="I151" s="629"/>
      <c r="J151" s="629"/>
      <c r="K151" s="642">
        <v>0</v>
      </c>
      <c r="L151" s="629">
        <v>2</v>
      </c>
      <c r="M151" s="630">
        <v>348.82</v>
      </c>
    </row>
    <row r="152" spans="1:13" ht="14.4" customHeight="1" x14ac:dyDescent="0.3">
      <c r="A152" s="625" t="s">
        <v>542</v>
      </c>
      <c r="B152" s="626" t="s">
        <v>1803</v>
      </c>
      <c r="C152" s="626" t="s">
        <v>1807</v>
      </c>
      <c r="D152" s="626" t="s">
        <v>1808</v>
      </c>
      <c r="E152" s="626" t="s">
        <v>1809</v>
      </c>
      <c r="F152" s="629"/>
      <c r="G152" s="629"/>
      <c r="H152" s="642">
        <v>0</v>
      </c>
      <c r="I152" s="629">
        <v>1</v>
      </c>
      <c r="J152" s="629">
        <v>121.4</v>
      </c>
      <c r="K152" s="642">
        <v>1</v>
      </c>
      <c r="L152" s="629">
        <v>1</v>
      </c>
      <c r="M152" s="630">
        <v>121.4</v>
      </c>
    </row>
    <row r="153" spans="1:13" ht="14.4" customHeight="1" x14ac:dyDescent="0.3">
      <c r="A153" s="625" t="s">
        <v>542</v>
      </c>
      <c r="B153" s="626" t="s">
        <v>1803</v>
      </c>
      <c r="C153" s="626" t="s">
        <v>1915</v>
      </c>
      <c r="D153" s="626" t="s">
        <v>1916</v>
      </c>
      <c r="E153" s="626" t="s">
        <v>1917</v>
      </c>
      <c r="F153" s="629"/>
      <c r="G153" s="629"/>
      <c r="H153" s="642">
        <v>0</v>
      </c>
      <c r="I153" s="629">
        <v>1</v>
      </c>
      <c r="J153" s="629">
        <v>110.200423997513</v>
      </c>
      <c r="K153" s="642">
        <v>1</v>
      </c>
      <c r="L153" s="629">
        <v>1</v>
      </c>
      <c r="M153" s="630">
        <v>110.200423997513</v>
      </c>
    </row>
    <row r="154" spans="1:13" ht="14.4" customHeight="1" x14ac:dyDescent="0.3">
      <c r="A154" s="625" t="s">
        <v>542</v>
      </c>
      <c r="B154" s="626" t="s">
        <v>1810</v>
      </c>
      <c r="C154" s="626" t="s">
        <v>1918</v>
      </c>
      <c r="D154" s="626" t="s">
        <v>1149</v>
      </c>
      <c r="E154" s="626" t="s">
        <v>860</v>
      </c>
      <c r="F154" s="629">
        <v>1</v>
      </c>
      <c r="G154" s="629">
        <v>54.839999007256701</v>
      </c>
      <c r="H154" s="642">
        <v>1</v>
      </c>
      <c r="I154" s="629"/>
      <c r="J154" s="629"/>
      <c r="K154" s="642">
        <v>0</v>
      </c>
      <c r="L154" s="629">
        <v>1</v>
      </c>
      <c r="M154" s="630">
        <v>54.839999007256701</v>
      </c>
    </row>
    <row r="155" spans="1:13" ht="14.4" customHeight="1" x14ac:dyDescent="0.3">
      <c r="A155" s="625" t="s">
        <v>542</v>
      </c>
      <c r="B155" s="626" t="s">
        <v>1812</v>
      </c>
      <c r="C155" s="626" t="s">
        <v>1919</v>
      </c>
      <c r="D155" s="626" t="s">
        <v>1920</v>
      </c>
      <c r="E155" s="626" t="s">
        <v>1921</v>
      </c>
      <c r="F155" s="629">
        <v>1</v>
      </c>
      <c r="G155" s="629">
        <v>100.489867257309</v>
      </c>
      <c r="H155" s="642">
        <v>1</v>
      </c>
      <c r="I155" s="629"/>
      <c r="J155" s="629"/>
      <c r="K155" s="642">
        <v>0</v>
      </c>
      <c r="L155" s="629">
        <v>1</v>
      </c>
      <c r="M155" s="630">
        <v>100.489867257309</v>
      </c>
    </row>
    <row r="156" spans="1:13" ht="14.4" customHeight="1" x14ac:dyDescent="0.3">
      <c r="A156" s="625" t="s">
        <v>542</v>
      </c>
      <c r="B156" s="626" t="s">
        <v>1922</v>
      </c>
      <c r="C156" s="626" t="s">
        <v>1923</v>
      </c>
      <c r="D156" s="626" t="s">
        <v>1140</v>
      </c>
      <c r="E156" s="626" t="s">
        <v>1141</v>
      </c>
      <c r="F156" s="629">
        <v>1</v>
      </c>
      <c r="G156" s="629">
        <v>47.829879745908002</v>
      </c>
      <c r="H156" s="642">
        <v>1</v>
      </c>
      <c r="I156" s="629"/>
      <c r="J156" s="629"/>
      <c r="K156" s="642">
        <v>0</v>
      </c>
      <c r="L156" s="629">
        <v>1</v>
      </c>
      <c r="M156" s="630">
        <v>47.829879745908002</v>
      </c>
    </row>
    <row r="157" spans="1:13" ht="14.4" customHeight="1" x14ac:dyDescent="0.3">
      <c r="A157" s="625" t="s">
        <v>542</v>
      </c>
      <c r="B157" s="626" t="s">
        <v>1817</v>
      </c>
      <c r="C157" s="626" t="s">
        <v>1818</v>
      </c>
      <c r="D157" s="626" t="s">
        <v>1100</v>
      </c>
      <c r="E157" s="626" t="s">
        <v>1101</v>
      </c>
      <c r="F157" s="629"/>
      <c r="G157" s="629"/>
      <c r="H157" s="642">
        <v>0</v>
      </c>
      <c r="I157" s="629">
        <v>3</v>
      </c>
      <c r="J157" s="629">
        <v>239.4900064793093</v>
      </c>
      <c r="K157" s="642">
        <v>1</v>
      </c>
      <c r="L157" s="629">
        <v>3</v>
      </c>
      <c r="M157" s="630">
        <v>239.4900064793093</v>
      </c>
    </row>
    <row r="158" spans="1:13" ht="14.4" customHeight="1" x14ac:dyDescent="0.3">
      <c r="A158" s="625" t="s">
        <v>542</v>
      </c>
      <c r="B158" s="626" t="s">
        <v>1677</v>
      </c>
      <c r="C158" s="626" t="s">
        <v>1819</v>
      </c>
      <c r="D158" s="626" t="s">
        <v>856</v>
      </c>
      <c r="E158" s="626" t="s">
        <v>762</v>
      </c>
      <c r="F158" s="629">
        <v>1</v>
      </c>
      <c r="G158" s="629">
        <v>46.51</v>
      </c>
      <c r="H158" s="642">
        <v>1</v>
      </c>
      <c r="I158" s="629"/>
      <c r="J158" s="629"/>
      <c r="K158" s="642">
        <v>0</v>
      </c>
      <c r="L158" s="629">
        <v>1</v>
      </c>
      <c r="M158" s="630">
        <v>46.51</v>
      </c>
    </row>
    <row r="159" spans="1:13" ht="14.4" customHeight="1" x14ac:dyDescent="0.3">
      <c r="A159" s="625" t="s">
        <v>542</v>
      </c>
      <c r="B159" s="626" t="s">
        <v>1677</v>
      </c>
      <c r="C159" s="626" t="s">
        <v>1924</v>
      </c>
      <c r="D159" s="626" t="s">
        <v>1925</v>
      </c>
      <c r="E159" s="626" t="s">
        <v>627</v>
      </c>
      <c r="F159" s="629">
        <v>1</v>
      </c>
      <c r="G159" s="629">
        <v>107.9</v>
      </c>
      <c r="H159" s="642">
        <v>1</v>
      </c>
      <c r="I159" s="629"/>
      <c r="J159" s="629"/>
      <c r="K159" s="642">
        <v>0</v>
      </c>
      <c r="L159" s="629">
        <v>1</v>
      </c>
      <c r="M159" s="630">
        <v>107.9</v>
      </c>
    </row>
    <row r="160" spans="1:13" ht="14.4" customHeight="1" x14ac:dyDescent="0.3">
      <c r="A160" s="625" t="s">
        <v>542</v>
      </c>
      <c r="B160" s="626" t="s">
        <v>1926</v>
      </c>
      <c r="C160" s="626" t="s">
        <v>1927</v>
      </c>
      <c r="D160" s="626" t="s">
        <v>1928</v>
      </c>
      <c r="E160" s="626" t="s">
        <v>1929</v>
      </c>
      <c r="F160" s="629">
        <v>1</v>
      </c>
      <c r="G160" s="629">
        <v>26.11</v>
      </c>
      <c r="H160" s="642">
        <v>1</v>
      </c>
      <c r="I160" s="629"/>
      <c r="J160" s="629"/>
      <c r="K160" s="642">
        <v>0</v>
      </c>
      <c r="L160" s="629">
        <v>1</v>
      </c>
      <c r="M160" s="630">
        <v>26.11</v>
      </c>
    </row>
    <row r="161" spans="1:13" ht="14.4" customHeight="1" x14ac:dyDescent="0.3">
      <c r="A161" s="625" t="s">
        <v>542</v>
      </c>
      <c r="B161" s="626" t="s">
        <v>1820</v>
      </c>
      <c r="C161" s="626" t="s">
        <v>1821</v>
      </c>
      <c r="D161" s="626" t="s">
        <v>1121</v>
      </c>
      <c r="E161" s="626" t="s">
        <v>762</v>
      </c>
      <c r="F161" s="629"/>
      <c r="G161" s="629"/>
      <c r="H161" s="642">
        <v>0</v>
      </c>
      <c r="I161" s="629">
        <v>3</v>
      </c>
      <c r="J161" s="629">
        <v>193.62030741146663</v>
      </c>
      <c r="K161" s="642">
        <v>1</v>
      </c>
      <c r="L161" s="629">
        <v>3</v>
      </c>
      <c r="M161" s="630">
        <v>193.62030741146663</v>
      </c>
    </row>
    <row r="162" spans="1:13" ht="14.4" customHeight="1" x14ac:dyDescent="0.3">
      <c r="A162" s="625" t="s">
        <v>542</v>
      </c>
      <c r="B162" s="626" t="s">
        <v>1820</v>
      </c>
      <c r="C162" s="626" t="s">
        <v>1930</v>
      </c>
      <c r="D162" s="626" t="s">
        <v>1457</v>
      </c>
      <c r="E162" s="626" t="s">
        <v>731</v>
      </c>
      <c r="F162" s="629"/>
      <c r="G162" s="629"/>
      <c r="H162" s="642">
        <v>0</v>
      </c>
      <c r="I162" s="629">
        <v>1</v>
      </c>
      <c r="J162" s="629">
        <v>49.38</v>
      </c>
      <c r="K162" s="642">
        <v>1</v>
      </c>
      <c r="L162" s="629">
        <v>1</v>
      </c>
      <c r="M162" s="630">
        <v>49.38</v>
      </c>
    </row>
    <row r="163" spans="1:13" ht="14.4" customHeight="1" x14ac:dyDescent="0.3">
      <c r="A163" s="625" t="s">
        <v>542</v>
      </c>
      <c r="B163" s="626" t="s">
        <v>1931</v>
      </c>
      <c r="C163" s="626" t="s">
        <v>1932</v>
      </c>
      <c r="D163" s="626" t="s">
        <v>1933</v>
      </c>
      <c r="E163" s="626" t="s">
        <v>762</v>
      </c>
      <c r="F163" s="629">
        <v>1</v>
      </c>
      <c r="G163" s="629">
        <v>48.97</v>
      </c>
      <c r="H163" s="642">
        <v>1</v>
      </c>
      <c r="I163" s="629"/>
      <c r="J163" s="629"/>
      <c r="K163" s="642">
        <v>0</v>
      </c>
      <c r="L163" s="629">
        <v>1</v>
      </c>
      <c r="M163" s="630">
        <v>48.97</v>
      </c>
    </row>
    <row r="164" spans="1:13" ht="14.4" customHeight="1" x14ac:dyDescent="0.3">
      <c r="A164" s="625" t="s">
        <v>542</v>
      </c>
      <c r="B164" s="626" t="s">
        <v>1824</v>
      </c>
      <c r="C164" s="626" t="s">
        <v>1934</v>
      </c>
      <c r="D164" s="626" t="s">
        <v>1158</v>
      </c>
      <c r="E164" s="626" t="s">
        <v>627</v>
      </c>
      <c r="F164" s="629">
        <v>1</v>
      </c>
      <c r="G164" s="629">
        <v>121.06002893162901</v>
      </c>
      <c r="H164" s="642">
        <v>1</v>
      </c>
      <c r="I164" s="629"/>
      <c r="J164" s="629"/>
      <c r="K164" s="642">
        <v>0</v>
      </c>
      <c r="L164" s="629">
        <v>1</v>
      </c>
      <c r="M164" s="630">
        <v>121.06002893162901</v>
      </c>
    </row>
    <row r="165" spans="1:13" ht="14.4" customHeight="1" x14ac:dyDescent="0.3">
      <c r="A165" s="625" t="s">
        <v>542</v>
      </c>
      <c r="B165" s="626" t="s">
        <v>1824</v>
      </c>
      <c r="C165" s="626" t="s">
        <v>1935</v>
      </c>
      <c r="D165" s="626" t="s">
        <v>1159</v>
      </c>
      <c r="E165" s="626" t="s">
        <v>1767</v>
      </c>
      <c r="F165" s="629">
        <v>1</v>
      </c>
      <c r="G165" s="629">
        <v>176.41852342691601</v>
      </c>
      <c r="H165" s="642">
        <v>1</v>
      </c>
      <c r="I165" s="629"/>
      <c r="J165" s="629"/>
      <c r="K165" s="642">
        <v>0</v>
      </c>
      <c r="L165" s="629">
        <v>1</v>
      </c>
      <c r="M165" s="630">
        <v>176.41852342691601</v>
      </c>
    </row>
    <row r="166" spans="1:13" ht="14.4" customHeight="1" x14ac:dyDescent="0.3">
      <c r="A166" s="625" t="s">
        <v>542</v>
      </c>
      <c r="B166" s="626" t="s">
        <v>1684</v>
      </c>
      <c r="C166" s="626" t="s">
        <v>1687</v>
      </c>
      <c r="D166" s="626" t="s">
        <v>757</v>
      </c>
      <c r="E166" s="626" t="s">
        <v>758</v>
      </c>
      <c r="F166" s="629">
        <v>2</v>
      </c>
      <c r="G166" s="629">
        <v>168.0193031717194</v>
      </c>
      <c r="H166" s="642">
        <v>1</v>
      </c>
      <c r="I166" s="629"/>
      <c r="J166" s="629"/>
      <c r="K166" s="642">
        <v>0</v>
      </c>
      <c r="L166" s="629">
        <v>2</v>
      </c>
      <c r="M166" s="630">
        <v>168.0193031717194</v>
      </c>
    </row>
    <row r="167" spans="1:13" ht="14.4" customHeight="1" x14ac:dyDescent="0.3">
      <c r="A167" s="625" t="s">
        <v>542</v>
      </c>
      <c r="B167" s="626" t="s">
        <v>1684</v>
      </c>
      <c r="C167" s="626" t="s">
        <v>1826</v>
      </c>
      <c r="D167" s="626" t="s">
        <v>1827</v>
      </c>
      <c r="E167" s="626" t="s">
        <v>731</v>
      </c>
      <c r="F167" s="629"/>
      <c r="G167" s="629"/>
      <c r="H167" s="642">
        <v>0</v>
      </c>
      <c r="I167" s="629">
        <v>5</v>
      </c>
      <c r="J167" s="629">
        <v>550.69000000000005</v>
      </c>
      <c r="K167" s="642">
        <v>1</v>
      </c>
      <c r="L167" s="629">
        <v>5</v>
      </c>
      <c r="M167" s="630">
        <v>550.69000000000005</v>
      </c>
    </row>
    <row r="168" spans="1:13" ht="14.4" customHeight="1" x14ac:dyDescent="0.3">
      <c r="A168" s="625" t="s">
        <v>542</v>
      </c>
      <c r="B168" s="626" t="s">
        <v>1936</v>
      </c>
      <c r="C168" s="626" t="s">
        <v>1937</v>
      </c>
      <c r="D168" s="626" t="s">
        <v>1938</v>
      </c>
      <c r="E168" s="626" t="s">
        <v>1939</v>
      </c>
      <c r="F168" s="629"/>
      <c r="G168" s="629"/>
      <c r="H168" s="642">
        <v>0</v>
      </c>
      <c r="I168" s="629">
        <v>1</v>
      </c>
      <c r="J168" s="629">
        <v>119.31</v>
      </c>
      <c r="K168" s="642">
        <v>1</v>
      </c>
      <c r="L168" s="629">
        <v>1</v>
      </c>
      <c r="M168" s="630">
        <v>119.31</v>
      </c>
    </row>
    <row r="169" spans="1:13" ht="14.4" customHeight="1" x14ac:dyDescent="0.3">
      <c r="A169" s="625" t="s">
        <v>542</v>
      </c>
      <c r="B169" s="626" t="s">
        <v>1828</v>
      </c>
      <c r="C169" s="626" t="s">
        <v>1940</v>
      </c>
      <c r="D169" s="626" t="s">
        <v>1941</v>
      </c>
      <c r="E169" s="626" t="s">
        <v>743</v>
      </c>
      <c r="F169" s="629">
        <v>1</v>
      </c>
      <c r="G169" s="629">
        <v>120.498676243454</v>
      </c>
      <c r="H169" s="642">
        <v>1</v>
      </c>
      <c r="I169" s="629"/>
      <c r="J169" s="629"/>
      <c r="K169" s="642">
        <v>0</v>
      </c>
      <c r="L169" s="629">
        <v>1</v>
      </c>
      <c r="M169" s="630">
        <v>120.498676243454</v>
      </c>
    </row>
    <row r="170" spans="1:13" ht="14.4" customHeight="1" x14ac:dyDescent="0.3">
      <c r="A170" s="625" t="s">
        <v>542</v>
      </c>
      <c r="B170" s="626" t="s">
        <v>1828</v>
      </c>
      <c r="C170" s="626" t="s">
        <v>1942</v>
      </c>
      <c r="D170" s="626" t="s">
        <v>1450</v>
      </c>
      <c r="E170" s="626" t="s">
        <v>996</v>
      </c>
      <c r="F170" s="629"/>
      <c r="G170" s="629"/>
      <c r="H170" s="642">
        <v>0</v>
      </c>
      <c r="I170" s="629">
        <v>1</v>
      </c>
      <c r="J170" s="629">
        <v>83.08</v>
      </c>
      <c r="K170" s="642">
        <v>1</v>
      </c>
      <c r="L170" s="629">
        <v>1</v>
      </c>
      <c r="M170" s="630">
        <v>83.08</v>
      </c>
    </row>
    <row r="171" spans="1:13" ht="14.4" customHeight="1" x14ac:dyDescent="0.3">
      <c r="A171" s="625" t="s">
        <v>542</v>
      </c>
      <c r="B171" s="626" t="s">
        <v>1828</v>
      </c>
      <c r="C171" s="626" t="s">
        <v>1829</v>
      </c>
      <c r="D171" s="626" t="s">
        <v>876</v>
      </c>
      <c r="E171" s="626" t="s">
        <v>743</v>
      </c>
      <c r="F171" s="629">
        <v>3</v>
      </c>
      <c r="G171" s="629">
        <v>596.50054219571302</v>
      </c>
      <c r="H171" s="642">
        <v>1</v>
      </c>
      <c r="I171" s="629"/>
      <c r="J171" s="629"/>
      <c r="K171" s="642">
        <v>0</v>
      </c>
      <c r="L171" s="629">
        <v>3</v>
      </c>
      <c r="M171" s="630">
        <v>596.50054219571302</v>
      </c>
    </row>
    <row r="172" spans="1:13" ht="14.4" customHeight="1" x14ac:dyDescent="0.3">
      <c r="A172" s="625" t="s">
        <v>542</v>
      </c>
      <c r="B172" s="626" t="s">
        <v>1830</v>
      </c>
      <c r="C172" s="626" t="s">
        <v>1943</v>
      </c>
      <c r="D172" s="626" t="s">
        <v>1163</v>
      </c>
      <c r="E172" s="626" t="s">
        <v>996</v>
      </c>
      <c r="F172" s="629">
        <v>1</v>
      </c>
      <c r="G172" s="629">
        <v>221.69065655833401</v>
      </c>
      <c r="H172" s="642">
        <v>1</v>
      </c>
      <c r="I172" s="629"/>
      <c r="J172" s="629"/>
      <c r="K172" s="642">
        <v>0</v>
      </c>
      <c r="L172" s="629">
        <v>1</v>
      </c>
      <c r="M172" s="630">
        <v>221.69065655833401</v>
      </c>
    </row>
    <row r="173" spans="1:13" ht="14.4" customHeight="1" x14ac:dyDescent="0.3">
      <c r="A173" s="625" t="s">
        <v>542</v>
      </c>
      <c r="B173" s="626" t="s">
        <v>1830</v>
      </c>
      <c r="C173" s="626" t="s">
        <v>1944</v>
      </c>
      <c r="D173" s="626" t="s">
        <v>870</v>
      </c>
      <c r="E173" s="626" t="s">
        <v>996</v>
      </c>
      <c r="F173" s="629">
        <v>2</v>
      </c>
      <c r="G173" s="629">
        <v>475.3</v>
      </c>
      <c r="H173" s="642">
        <v>1</v>
      </c>
      <c r="I173" s="629"/>
      <c r="J173" s="629"/>
      <c r="K173" s="642">
        <v>0</v>
      </c>
      <c r="L173" s="629">
        <v>2</v>
      </c>
      <c r="M173" s="630">
        <v>475.3</v>
      </c>
    </row>
    <row r="174" spans="1:13" ht="14.4" customHeight="1" x14ac:dyDescent="0.3">
      <c r="A174" s="625" t="s">
        <v>542</v>
      </c>
      <c r="B174" s="626" t="s">
        <v>1688</v>
      </c>
      <c r="C174" s="626" t="s">
        <v>1945</v>
      </c>
      <c r="D174" s="626" t="s">
        <v>1946</v>
      </c>
      <c r="E174" s="626" t="s">
        <v>1157</v>
      </c>
      <c r="F174" s="629">
        <v>1</v>
      </c>
      <c r="G174" s="629">
        <v>141.19</v>
      </c>
      <c r="H174" s="642">
        <v>1</v>
      </c>
      <c r="I174" s="629"/>
      <c r="J174" s="629"/>
      <c r="K174" s="642">
        <v>0</v>
      </c>
      <c r="L174" s="629">
        <v>1</v>
      </c>
      <c r="M174" s="630">
        <v>141.19</v>
      </c>
    </row>
    <row r="175" spans="1:13" ht="14.4" customHeight="1" x14ac:dyDescent="0.3">
      <c r="A175" s="625" t="s">
        <v>542</v>
      </c>
      <c r="B175" s="626" t="s">
        <v>1838</v>
      </c>
      <c r="C175" s="626" t="s">
        <v>1947</v>
      </c>
      <c r="D175" s="626" t="s">
        <v>1082</v>
      </c>
      <c r="E175" s="626" t="s">
        <v>1423</v>
      </c>
      <c r="F175" s="629"/>
      <c r="G175" s="629"/>
      <c r="H175" s="642">
        <v>0</v>
      </c>
      <c r="I175" s="629">
        <v>1</v>
      </c>
      <c r="J175" s="629">
        <v>210.578781640405</v>
      </c>
      <c r="K175" s="642">
        <v>1</v>
      </c>
      <c r="L175" s="629">
        <v>1</v>
      </c>
      <c r="M175" s="630">
        <v>210.578781640405</v>
      </c>
    </row>
    <row r="176" spans="1:13" ht="14.4" customHeight="1" x14ac:dyDescent="0.3">
      <c r="A176" s="625" t="s">
        <v>542</v>
      </c>
      <c r="B176" s="626" t="s">
        <v>1690</v>
      </c>
      <c r="C176" s="626" t="s">
        <v>1948</v>
      </c>
      <c r="D176" s="626" t="s">
        <v>1447</v>
      </c>
      <c r="E176" s="626" t="s">
        <v>1949</v>
      </c>
      <c r="F176" s="629"/>
      <c r="G176" s="629"/>
      <c r="H176" s="642">
        <v>0</v>
      </c>
      <c r="I176" s="629">
        <v>1</v>
      </c>
      <c r="J176" s="629">
        <v>945.37</v>
      </c>
      <c r="K176" s="642">
        <v>1</v>
      </c>
      <c r="L176" s="629">
        <v>1</v>
      </c>
      <c r="M176" s="630">
        <v>945.37</v>
      </c>
    </row>
    <row r="177" spans="1:13" ht="14.4" customHeight="1" x14ac:dyDescent="0.3">
      <c r="A177" s="625" t="s">
        <v>542</v>
      </c>
      <c r="B177" s="626" t="s">
        <v>1950</v>
      </c>
      <c r="C177" s="626" t="s">
        <v>1951</v>
      </c>
      <c r="D177" s="626" t="s">
        <v>1454</v>
      </c>
      <c r="E177" s="626" t="s">
        <v>728</v>
      </c>
      <c r="F177" s="629"/>
      <c r="G177" s="629"/>
      <c r="H177" s="642">
        <v>0</v>
      </c>
      <c r="I177" s="629">
        <v>1</v>
      </c>
      <c r="J177" s="629">
        <v>265.26964959047098</v>
      </c>
      <c r="K177" s="642">
        <v>1</v>
      </c>
      <c r="L177" s="629">
        <v>1</v>
      </c>
      <c r="M177" s="630">
        <v>265.26964959047098</v>
      </c>
    </row>
    <row r="178" spans="1:13" ht="14.4" customHeight="1" x14ac:dyDescent="0.3">
      <c r="A178" s="625" t="s">
        <v>542</v>
      </c>
      <c r="B178" s="626" t="s">
        <v>1840</v>
      </c>
      <c r="C178" s="626" t="s">
        <v>1952</v>
      </c>
      <c r="D178" s="626" t="s">
        <v>1437</v>
      </c>
      <c r="E178" s="626" t="s">
        <v>1953</v>
      </c>
      <c r="F178" s="629"/>
      <c r="G178" s="629"/>
      <c r="H178" s="642">
        <v>0</v>
      </c>
      <c r="I178" s="629">
        <v>1</v>
      </c>
      <c r="J178" s="629">
        <v>143.59998427219099</v>
      </c>
      <c r="K178" s="642">
        <v>1</v>
      </c>
      <c r="L178" s="629">
        <v>1</v>
      </c>
      <c r="M178" s="630">
        <v>143.59998427219099</v>
      </c>
    </row>
    <row r="179" spans="1:13" ht="14.4" customHeight="1" x14ac:dyDescent="0.3">
      <c r="A179" s="625" t="s">
        <v>542</v>
      </c>
      <c r="B179" s="626" t="s">
        <v>1954</v>
      </c>
      <c r="C179" s="626" t="s">
        <v>1955</v>
      </c>
      <c r="D179" s="626" t="s">
        <v>1956</v>
      </c>
      <c r="E179" s="626" t="s">
        <v>743</v>
      </c>
      <c r="F179" s="629"/>
      <c r="G179" s="629"/>
      <c r="H179" s="642">
        <v>0</v>
      </c>
      <c r="I179" s="629">
        <v>1</v>
      </c>
      <c r="J179" s="629">
        <v>209.28</v>
      </c>
      <c r="K179" s="642">
        <v>1</v>
      </c>
      <c r="L179" s="629">
        <v>1</v>
      </c>
      <c r="M179" s="630">
        <v>209.28</v>
      </c>
    </row>
    <row r="180" spans="1:13" ht="14.4" customHeight="1" x14ac:dyDescent="0.3">
      <c r="A180" s="625" t="s">
        <v>542</v>
      </c>
      <c r="B180" s="626" t="s">
        <v>1693</v>
      </c>
      <c r="C180" s="626" t="s">
        <v>1957</v>
      </c>
      <c r="D180" s="626" t="s">
        <v>1958</v>
      </c>
      <c r="E180" s="626" t="s">
        <v>1959</v>
      </c>
      <c r="F180" s="629"/>
      <c r="G180" s="629"/>
      <c r="H180" s="642">
        <v>0</v>
      </c>
      <c r="I180" s="629">
        <v>4</v>
      </c>
      <c r="J180" s="629">
        <v>523.70000000000005</v>
      </c>
      <c r="K180" s="642">
        <v>1</v>
      </c>
      <c r="L180" s="629">
        <v>4</v>
      </c>
      <c r="M180" s="630">
        <v>523.70000000000005</v>
      </c>
    </row>
    <row r="181" spans="1:13" ht="14.4" customHeight="1" x14ac:dyDescent="0.3">
      <c r="A181" s="625" t="s">
        <v>542</v>
      </c>
      <c r="B181" s="626" t="s">
        <v>1693</v>
      </c>
      <c r="C181" s="626" t="s">
        <v>1694</v>
      </c>
      <c r="D181" s="626" t="s">
        <v>1695</v>
      </c>
      <c r="E181" s="626" t="s">
        <v>1696</v>
      </c>
      <c r="F181" s="629"/>
      <c r="G181" s="629"/>
      <c r="H181" s="642">
        <v>0</v>
      </c>
      <c r="I181" s="629">
        <v>15</v>
      </c>
      <c r="J181" s="629">
        <v>558.54999999999995</v>
      </c>
      <c r="K181" s="642">
        <v>1</v>
      </c>
      <c r="L181" s="629">
        <v>15</v>
      </c>
      <c r="M181" s="630">
        <v>558.54999999999995</v>
      </c>
    </row>
    <row r="182" spans="1:13" ht="14.4" customHeight="1" x14ac:dyDescent="0.3">
      <c r="A182" s="625" t="s">
        <v>542</v>
      </c>
      <c r="B182" s="626" t="s">
        <v>1693</v>
      </c>
      <c r="C182" s="626" t="s">
        <v>1960</v>
      </c>
      <c r="D182" s="626" t="s">
        <v>1958</v>
      </c>
      <c r="E182" s="626" t="s">
        <v>1961</v>
      </c>
      <c r="F182" s="629"/>
      <c r="G182" s="629"/>
      <c r="H182" s="642">
        <v>0</v>
      </c>
      <c r="I182" s="629">
        <v>5</v>
      </c>
      <c r="J182" s="629">
        <v>335.75</v>
      </c>
      <c r="K182" s="642">
        <v>1</v>
      </c>
      <c r="L182" s="629">
        <v>5</v>
      </c>
      <c r="M182" s="630">
        <v>335.75</v>
      </c>
    </row>
    <row r="183" spans="1:13" ht="14.4" customHeight="1" x14ac:dyDescent="0.3">
      <c r="A183" s="625" t="s">
        <v>542</v>
      </c>
      <c r="B183" s="626" t="s">
        <v>1693</v>
      </c>
      <c r="C183" s="626" t="s">
        <v>1962</v>
      </c>
      <c r="D183" s="626" t="s">
        <v>1958</v>
      </c>
      <c r="E183" s="626" t="s">
        <v>1963</v>
      </c>
      <c r="F183" s="629"/>
      <c r="G183" s="629"/>
      <c r="H183" s="642">
        <v>0</v>
      </c>
      <c r="I183" s="629">
        <v>31</v>
      </c>
      <c r="J183" s="629">
        <v>7607.8576660635827</v>
      </c>
      <c r="K183" s="642">
        <v>1</v>
      </c>
      <c r="L183" s="629">
        <v>31</v>
      </c>
      <c r="M183" s="630">
        <v>7607.8576660635827</v>
      </c>
    </row>
    <row r="184" spans="1:13" ht="14.4" customHeight="1" x14ac:dyDescent="0.3">
      <c r="A184" s="625" t="s">
        <v>542</v>
      </c>
      <c r="B184" s="626" t="s">
        <v>1693</v>
      </c>
      <c r="C184" s="626" t="s">
        <v>1964</v>
      </c>
      <c r="D184" s="626" t="s">
        <v>1958</v>
      </c>
      <c r="E184" s="626" t="s">
        <v>1965</v>
      </c>
      <c r="F184" s="629"/>
      <c r="G184" s="629"/>
      <c r="H184" s="642">
        <v>0</v>
      </c>
      <c r="I184" s="629">
        <v>94</v>
      </c>
      <c r="J184" s="629">
        <v>34890.963213848241</v>
      </c>
      <c r="K184" s="642">
        <v>1</v>
      </c>
      <c r="L184" s="629">
        <v>94</v>
      </c>
      <c r="M184" s="630">
        <v>34890.963213848241</v>
      </c>
    </row>
    <row r="185" spans="1:13" ht="14.4" customHeight="1" x14ac:dyDescent="0.3">
      <c r="A185" s="625" t="s">
        <v>542</v>
      </c>
      <c r="B185" s="626" t="s">
        <v>1700</v>
      </c>
      <c r="C185" s="626" t="s">
        <v>1701</v>
      </c>
      <c r="D185" s="626" t="s">
        <v>817</v>
      </c>
      <c r="E185" s="626" t="s">
        <v>829</v>
      </c>
      <c r="F185" s="629"/>
      <c r="G185" s="629"/>
      <c r="H185" s="642">
        <v>0</v>
      </c>
      <c r="I185" s="629">
        <v>321</v>
      </c>
      <c r="J185" s="629">
        <v>15858.129465235997</v>
      </c>
      <c r="K185" s="642">
        <v>1</v>
      </c>
      <c r="L185" s="629">
        <v>321</v>
      </c>
      <c r="M185" s="630">
        <v>15858.129465235997</v>
      </c>
    </row>
    <row r="186" spans="1:13" ht="14.4" customHeight="1" x14ac:dyDescent="0.3">
      <c r="A186" s="625" t="s">
        <v>542</v>
      </c>
      <c r="B186" s="626" t="s">
        <v>1702</v>
      </c>
      <c r="C186" s="626" t="s">
        <v>1706</v>
      </c>
      <c r="D186" s="626" t="s">
        <v>1707</v>
      </c>
      <c r="E186" s="626" t="s">
        <v>1708</v>
      </c>
      <c r="F186" s="629"/>
      <c r="G186" s="629"/>
      <c r="H186" s="642">
        <v>0</v>
      </c>
      <c r="I186" s="629">
        <v>157</v>
      </c>
      <c r="J186" s="629">
        <v>35514.329361359203</v>
      </c>
      <c r="K186" s="642">
        <v>1</v>
      </c>
      <c r="L186" s="629">
        <v>157</v>
      </c>
      <c r="M186" s="630">
        <v>35514.329361359203</v>
      </c>
    </row>
    <row r="187" spans="1:13" ht="14.4" customHeight="1" x14ac:dyDescent="0.3">
      <c r="A187" s="625" t="s">
        <v>542</v>
      </c>
      <c r="B187" s="626" t="s">
        <v>1966</v>
      </c>
      <c r="C187" s="626" t="s">
        <v>1967</v>
      </c>
      <c r="D187" s="626" t="s">
        <v>1968</v>
      </c>
      <c r="E187" s="626" t="s">
        <v>1969</v>
      </c>
      <c r="F187" s="629"/>
      <c r="G187" s="629"/>
      <c r="H187" s="642">
        <v>0</v>
      </c>
      <c r="I187" s="629">
        <v>10.783333333333339</v>
      </c>
      <c r="J187" s="629">
        <v>41113.909058985824</v>
      </c>
      <c r="K187" s="642">
        <v>1</v>
      </c>
      <c r="L187" s="629">
        <v>10.783333333333339</v>
      </c>
      <c r="M187" s="630">
        <v>41113.909058985824</v>
      </c>
    </row>
    <row r="188" spans="1:13" ht="14.4" customHeight="1" x14ac:dyDescent="0.3">
      <c r="A188" s="625" t="s">
        <v>542</v>
      </c>
      <c r="B188" s="626" t="s">
        <v>1715</v>
      </c>
      <c r="C188" s="626" t="s">
        <v>1718</v>
      </c>
      <c r="D188" s="626" t="s">
        <v>1719</v>
      </c>
      <c r="E188" s="626" t="s">
        <v>829</v>
      </c>
      <c r="F188" s="629"/>
      <c r="G188" s="629"/>
      <c r="H188" s="642">
        <v>0</v>
      </c>
      <c r="I188" s="629">
        <v>650</v>
      </c>
      <c r="J188" s="629">
        <v>48930.786594242025</v>
      </c>
      <c r="K188" s="642">
        <v>1</v>
      </c>
      <c r="L188" s="629">
        <v>650</v>
      </c>
      <c r="M188" s="630">
        <v>48930.786594242025</v>
      </c>
    </row>
    <row r="189" spans="1:13" ht="14.4" customHeight="1" x14ac:dyDescent="0.3">
      <c r="A189" s="625" t="s">
        <v>542</v>
      </c>
      <c r="B189" s="626" t="s">
        <v>1853</v>
      </c>
      <c r="C189" s="626" t="s">
        <v>1854</v>
      </c>
      <c r="D189" s="626" t="s">
        <v>1126</v>
      </c>
      <c r="E189" s="626" t="s">
        <v>1127</v>
      </c>
      <c r="F189" s="629">
        <v>436</v>
      </c>
      <c r="G189" s="629">
        <v>14135.720000000003</v>
      </c>
      <c r="H189" s="642">
        <v>1</v>
      </c>
      <c r="I189" s="629"/>
      <c r="J189" s="629"/>
      <c r="K189" s="642">
        <v>0</v>
      </c>
      <c r="L189" s="629">
        <v>436</v>
      </c>
      <c r="M189" s="630">
        <v>14135.720000000003</v>
      </c>
    </row>
    <row r="190" spans="1:13" ht="14.4" customHeight="1" x14ac:dyDescent="0.3">
      <c r="A190" s="625" t="s">
        <v>542</v>
      </c>
      <c r="B190" s="626" t="s">
        <v>1855</v>
      </c>
      <c r="C190" s="626" t="s">
        <v>1970</v>
      </c>
      <c r="D190" s="626" t="s">
        <v>939</v>
      </c>
      <c r="E190" s="626" t="s">
        <v>940</v>
      </c>
      <c r="F190" s="629"/>
      <c r="G190" s="629"/>
      <c r="H190" s="642">
        <v>0</v>
      </c>
      <c r="I190" s="629">
        <v>7.6</v>
      </c>
      <c r="J190" s="629">
        <v>4595.1342307260211</v>
      </c>
      <c r="K190" s="642">
        <v>1</v>
      </c>
      <c r="L190" s="629">
        <v>7.6</v>
      </c>
      <c r="M190" s="630">
        <v>4595.1342307260211</v>
      </c>
    </row>
    <row r="191" spans="1:13" ht="14.4" customHeight="1" x14ac:dyDescent="0.3">
      <c r="A191" s="625" t="s">
        <v>542</v>
      </c>
      <c r="B191" s="626" t="s">
        <v>1855</v>
      </c>
      <c r="C191" s="626" t="s">
        <v>1856</v>
      </c>
      <c r="D191" s="626" t="s">
        <v>941</v>
      </c>
      <c r="E191" s="626" t="s">
        <v>942</v>
      </c>
      <c r="F191" s="629"/>
      <c r="G191" s="629"/>
      <c r="H191" s="642">
        <v>0</v>
      </c>
      <c r="I191" s="629">
        <v>4</v>
      </c>
      <c r="J191" s="629">
        <v>3226.6277142857098</v>
      </c>
      <c r="K191" s="642">
        <v>1</v>
      </c>
      <c r="L191" s="629">
        <v>4</v>
      </c>
      <c r="M191" s="630">
        <v>3226.6277142857098</v>
      </c>
    </row>
    <row r="192" spans="1:13" ht="14.4" customHeight="1" x14ac:dyDescent="0.3">
      <c r="A192" s="625" t="s">
        <v>542</v>
      </c>
      <c r="B192" s="626" t="s">
        <v>1971</v>
      </c>
      <c r="C192" s="626" t="s">
        <v>1972</v>
      </c>
      <c r="D192" s="626" t="s">
        <v>1973</v>
      </c>
      <c r="E192" s="626" t="s">
        <v>1974</v>
      </c>
      <c r="F192" s="629"/>
      <c r="G192" s="629"/>
      <c r="H192" s="642">
        <v>0</v>
      </c>
      <c r="I192" s="629">
        <v>4</v>
      </c>
      <c r="J192" s="629">
        <v>16949.615817682719</v>
      </c>
      <c r="K192" s="642">
        <v>1</v>
      </c>
      <c r="L192" s="629">
        <v>4</v>
      </c>
      <c r="M192" s="630">
        <v>16949.615817682719</v>
      </c>
    </row>
    <row r="193" spans="1:13" ht="14.4" customHeight="1" x14ac:dyDescent="0.3">
      <c r="A193" s="625" t="s">
        <v>542</v>
      </c>
      <c r="B193" s="626" t="s">
        <v>1975</v>
      </c>
      <c r="C193" s="626" t="s">
        <v>1976</v>
      </c>
      <c r="D193" s="626" t="s">
        <v>1434</v>
      </c>
      <c r="E193" s="626" t="s">
        <v>1435</v>
      </c>
      <c r="F193" s="629"/>
      <c r="G193" s="629"/>
      <c r="H193" s="642">
        <v>0</v>
      </c>
      <c r="I193" s="629">
        <v>7</v>
      </c>
      <c r="J193" s="629">
        <v>14422.61736059808</v>
      </c>
      <c r="K193" s="642">
        <v>1</v>
      </c>
      <c r="L193" s="629">
        <v>7</v>
      </c>
      <c r="M193" s="630">
        <v>14422.61736059808</v>
      </c>
    </row>
    <row r="194" spans="1:13" ht="14.4" customHeight="1" x14ac:dyDescent="0.3">
      <c r="A194" s="625" t="s">
        <v>542</v>
      </c>
      <c r="B194" s="626" t="s">
        <v>1720</v>
      </c>
      <c r="C194" s="626" t="s">
        <v>1977</v>
      </c>
      <c r="D194" s="626" t="s">
        <v>1531</v>
      </c>
      <c r="E194" s="626" t="s">
        <v>1978</v>
      </c>
      <c r="F194" s="629"/>
      <c r="G194" s="629"/>
      <c r="H194" s="642">
        <v>0</v>
      </c>
      <c r="I194" s="629">
        <v>39</v>
      </c>
      <c r="J194" s="629">
        <v>11925.24</v>
      </c>
      <c r="K194" s="642">
        <v>1</v>
      </c>
      <c r="L194" s="629">
        <v>39</v>
      </c>
      <c r="M194" s="630">
        <v>11925.24</v>
      </c>
    </row>
    <row r="195" spans="1:13" ht="14.4" customHeight="1" x14ac:dyDescent="0.3">
      <c r="A195" s="625" t="s">
        <v>542</v>
      </c>
      <c r="B195" s="626" t="s">
        <v>1723</v>
      </c>
      <c r="C195" s="626" t="s">
        <v>1979</v>
      </c>
      <c r="D195" s="626" t="s">
        <v>1501</v>
      </c>
      <c r="E195" s="626" t="s">
        <v>1980</v>
      </c>
      <c r="F195" s="629">
        <v>2</v>
      </c>
      <c r="G195" s="629">
        <v>238.940469661462</v>
      </c>
      <c r="H195" s="642">
        <v>1</v>
      </c>
      <c r="I195" s="629"/>
      <c r="J195" s="629"/>
      <c r="K195" s="642">
        <v>0</v>
      </c>
      <c r="L195" s="629">
        <v>2</v>
      </c>
      <c r="M195" s="630">
        <v>238.940469661462</v>
      </c>
    </row>
    <row r="196" spans="1:13" ht="14.4" customHeight="1" x14ac:dyDescent="0.3">
      <c r="A196" s="625" t="s">
        <v>542</v>
      </c>
      <c r="B196" s="626" t="s">
        <v>1725</v>
      </c>
      <c r="C196" s="626" t="s">
        <v>1726</v>
      </c>
      <c r="D196" s="626" t="s">
        <v>1527</v>
      </c>
      <c r="E196" s="626" t="s">
        <v>1727</v>
      </c>
      <c r="F196" s="629"/>
      <c r="G196" s="629"/>
      <c r="H196" s="642">
        <v>0</v>
      </c>
      <c r="I196" s="629">
        <v>48</v>
      </c>
      <c r="J196" s="629">
        <v>3552.0072915748442</v>
      </c>
      <c r="K196" s="642">
        <v>1</v>
      </c>
      <c r="L196" s="629">
        <v>48</v>
      </c>
      <c r="M196" s="630">
        <v>3552.0072915748442</v>
      </c>
    </row>
    <row r="197" spans="1:13" ht="14.4" customHeight="1" x14ac:dyDescent="0.3">
      <c r="A197" s="625" t="s">
        <v>542</v>
      </c>
      <c r="B197" s="626" t="s">
        <v>1725</v>
      </c>
      <c r="C197" s="626" t="s">
        <v>1728</v>
      </c>
      <c r="D197" s="626" t="s">
        <v>1527</v>
      </c>
      <c r="E197" s="626" t="s">
        <v>1729</v>
      </c>
      <c r="F197" s="629"/>
      <c r="G197" s="629"/>
      <c r="H197" s="642">
        <v>0</v>
      </c>
      <c r="I197" s="629">
        <v>195</v>
      </c>
      <c r="J197" s="629">
        <v>18153.782944493621</v>
      </c>
      <c r="K197" s="642">
        <v>1</v>
      </c>
      <c r="L197" s="629">
        <v>195</v>
      </c>
      <c r="M197" s="630">
        <v>18153.782944493621</v>
      </c>
    </row>
    <row r="198" spans="1:13" ht="14.4" customHeight="1" x14ac:dyDescent="0.3">
      <c r="A198" s="625" t="s">
        <v>542</v>
      </c>
      <c r="B198" s="626" t="s">
        <v>1725</v>
      </c>
      <c r="C198" s="626" t="s">
        <v>1981</v>
      </c>
      <c r="D198" s="626" t="s">
        <v>1527</v>
      </c>
      <c r="E198" s="626" t="s">
        <v>1528</v>
      </c>
      <c r="F198" s="629"/>
      <c r="G198" s="629"/>
      <c r="H198" s="642">
        <v>0</v>
      </c>
      <c r="I198" s="629">
        <v>94</v>
      </c>
      <c r="J198" s="629">
        <v>5620.2580104668396</v>
      </c>
      <c r="K198" s="642">
        <v>1</v>
      </c>
      <c r="L198" s="629">
        <v>94</v>
      </c>
      <c r="M198" s="630">
        <v>5620.2580104668396</v>
      </c>
    </row>
    <row r="199" spans="1:13" ht="14.4" customHeight="1" x14ac:dyDescent="0.3">
      <c r="A199" s="625" t="s">
        <v>542</v>
      </c>
      <c r="B199" s="626" t="s">
        <v>1982</v>
      </c>
      <c r="C199" s="626" t="s">
        <v>1983</v>
      </c>
      <c r="D199" s="626" t="s">
        <v>1533</v>
      </c>
      <c r="E199" s="626" t="s">
        <v>1734</v>
      </c>
      <c r="F199" s="629"/>
      <c r="G199" s="629"/>
      <c r="H199" s="642">
        <v>0</v>
      </c>
      <c r="I199" s="629">
        <v>116</v>
      </c>
      <c r="J199" s="629">
        <v>6313.8738426342188</v>
      </c>
      <c r="K199" s="642">
        <v>1</v>
      </c>
      <c r="L199" s="629">
        <v>116</v>
      </c>
      <c r="M199" s="630">
        <v>6313.8738426342188</v>
      </c>
    </row>
    <row r="200" spans="1:13" ht="14.4" customHeight="1" x14ac:dyDescent="0.3">
      <c r="A200" s="625" t="s">
        <v>542</v>
      </c>
      <c r="B200" s="626" t="s">
        <v>1730</v>
      </c>
      <c r="C200" s="626" t="s">
        <v>1732</v>
      </c>
      <c r="D200" s="626" t="s">
        <v>1733</v>
      </c>
      <c r="E200" s="626" t="s">
        <v>1734</v>
      </c>
      <c r="F200" s="629"/>
      <c r="G200" s="629"/>
      <c r="H200" s="642">
        <v>0</v>
      </c>
      <c r="I200" s="629">
        <v>28</v>
      </c>
      <c r="J200" s="629">
        <v>2698.0776062174441</v>
      </c>
      <c r="K200" s="642">
        <v>1</v>
      </c>
      <c r="L200" s="629">
        <v>28</v>
      </c>
      <c r="M200" s="630">
        <v>2698.0776062174441</v>
      </c>
    </row>
    <row r="201" spans="1:13" ht="14.4" customHeight="1" x14ac:dyDescent="0.3">
      <c r="A201" s="625" t="s">
        <v>542</v>
      </c>
      <c r="B201" s="626" t="s">
        <v>1735</v>
      </c>
      <c r="C201" s="626" t="s">
        <v>1984</v>
      </c>
      <c r="D201" s="626" t="s">
        <v>1985</v>
      </c>
      <c r="E201" s="626" t="s">
        <v>1986</v>
      </c>
      <c r="F201" s="629"/>
      <c r="G201" s="629"/>
      <c r="H201" s="642">
        <v>0</v>
      </c>
      <c r="I201" s="629">
        <v>20</v>
      </c>
      <c r="J201" s="629">
        <v>3238.4</v>
      </c>
      <c r="K201" s="642">
        <v>1</v>
      </c>
      <c r="L201" s="629">
        <v>20</v>
      </c>
      <c r="M201" s="630">
        <v>3238.4</v>
      </c>
    </row>
    <row r="202" spans="1:13" ht="14.4" customHeight="1" x14ac:dyDescent="0.3">
      <c r="A202" s="625" t="s">
        <v>542</v>
      </c>
      <c r="B202" s="626" t="s">
        <v>1735</v>
      </c>
      <c r="C202" s="626" t="s">
        <v>1736</v>
      </c>
      <c r="D202" s="626" t="s">
        <v>1737</v>
      </c>
      <c r="E202" s="626" t="s">
        <v>1127</v>
      </c>
      <c r="F202" s="629"/>
      <c r="G202" s="629"/>
      <c r="H202" s="642">
        <v>0</v>
      </c>
      <c r="I202" s="629">
        <v>46</v>
      </c>
      <c r="J202" s="629">
        <v>14897.550313227621</v>
      </c>
      <c r="K202" s="642">
        <v>1</v>
      </c>
      <c r="L202" s="629">
        <v>46</v>
      </c>
      <c r="M202" s="630">
        <v>14897.550313227621</v>
      </c>
    </row>
    <row r="203" spans="1:13" ht="14.4" customHeight="1" x14ac:dyDescent="0.3">
      <c r="A203" s="625" t="s">
        <v>542</v>
      </c>
      <c r="B203" s="626" t="s">
        <v>1857</v>
      </c>
      <c r="C203" s="626" t="s">
        <v>1987</v>
      </c>
      <c r="D203" s="626" t="s">
        <v>1988</v>
      </c>
      <c r="E203" s="626" t="s">
        <v>1989</v>
      </c>
      <c r="F203" s="629"/>
      <c r="G203" s="629"/>
      <c r="H203" s="642">
        <v>0</v>
      </c>
      <c r="I203" s="629">
        <v>218</v>
      </c>
      <c r="J203" s="629">
        <v>19992.786841596957</v>
      </c>
      <c r="K203" s="642">
        <v>1</v>
      </c>
      <c r="L203" s="629">
        <v>218</v>
      </c>
      <c r="M203" s="630">
        <v>19992.786841596957</v>
      </c>
    </row>
    <row r="204" spans="1:13" ht="14.4" customHeight="1" x14ac:dyDescent="0.3">
      <c r="A204" s="625" t="s">
        <v>542</v>
      </c>
      <c r="B204" s="626" t="s">
        <v>1990</v>
      </c>
      <c r="C204" s="626" t="s">
        <v>1991</v>
      </c>
      <c r="D204" s="626" t="s">
        <v>1540</v>
      </c>
      <c r="E204" s="626" t="s">
        <v>1992</v>
      </c>
      <c r="F204" s="629"/>
      <c r="G204" s="629"/>
      <c r="H204" s="642">
        <v>0</v>
      </c>
      <c r="I204" s="629">
        <v>1</v>
      </c>
      <c r="J204" s="629">
        <v>15921.116993375699</v>
      </c>
      <c r="K204" s="642">
        <v>1</v>
      </c>
      <c r="L204" s="629">
        <v>1</v>
      </c>
      <c r="M204" s="630">
        <v>15921.116993375699</v>
      </c>
    </row>
    <row r="205" spans="1:13" ht="14.4" customHeight="1" x14ac:dyDescent="0.3">
      <c r="A205" s="625" t="s">
        <v>542</v>
      </c>
      <c r="B205" s="626" t="s">
        <v>1738</v>
      </c>
      <c r="C205" s="626" t="s">
        <v>1739</v>
      </c>
      <c r="D205" s="626" t="s">
        <v>763</v>
      </c>
      <c r="E205" s="626" t="s">
        <v>1740</v>
      </c>
      <c r="F205" s="629"/>
      <c r="G205" s="629"/>
      <c r="H205" s="642">
        <v>0</v>
      </c>
      <c r="I205" s="629">
        <v>5</v>
      </c>
      <c r="J205" s="629">
        <v>361.71000000000004</v>
      </c>
      <c r="K205" s="642">
        <v>1</v>
      </c>
      <c r="L205" s="629">
        <v>5</v>
      </c>
      <c r="M205" s="630">
        <v>361.71000000000004</v>
      </c>
    </row>
    <row r="206" spans="1:13" ht="14.4" customHeight="1" x14ac:dyDescent="0.3">
      <c r="A206" s="625" t="s">
        <v>542</v>
      </c>
      <c r="B206" s="626" t="s">
        <v>1738</v>
      </c>
      <c r="C206" s="626" t="s">
        <v>1741</v>
      </c>
      <c r="D206" s="626" t="s">
        <v>763</v>
      </c>
      <c r="E206" s="626" t="s">
        <v>1742</v>
      </c>
      <c r="F206" s="629"/>
      <c r="G206" s="629"/>
      <c r="H206" s="642">
        <v>0</v>
      </c>
      <c r="I206" s="629">
        <v>31</v>
      </c>
      <c r="J206" s="629">
        <v>4035.6397595506401</v>
      </c>
      <c r="K206" s="642">
        <v>1</v>
      </c>
      <c r="L206" s="629">
        <v>31</v>
      </c>
      <c r="M206" s="630">
        <v>4035.6397595506401</v>
      </c>
    </row>
    <row r="207" spans="1:13" ht="14.4" customHeight="1" x14ac:dyDescent="0.3">
      <c r="A207" s="625" t="s">
        <v>542</v>
      </c>
      <c r="B207" s="626" t="s">
        <v>1743</v>
      </c>
      <c r="C207" s="626" t="s">
        <v>1862</v>
      </c>
      <c r="D207" s="626" t="s">
        <v>1118</v>
      </c>
      <c r="E207" s="626" t="s">
        <v>1065</v>
      </c>
      <c r="F207" s="629"/>
      <c r="G207" s="629"/>
      <c r="H207" s="642">
        <v>0</v>
      </c>
      <c r="I207" s="629">
        <v>1</v>
      </c>
      <c r="J207" s="629">
        <v>71.810050219508497</v>
      </c>
      <c r="K207" s="642">
        <v>1</v>
      </c>
      <c r="L207" s="629">
        <v>1</v>
      </c>
      <c r="M207" s="630">
        <v>71.810050219508497</v>
      </c>
    </row>
    <row r="208" spans="1:13" ht="14.4" customHeight="1" x14ac:dyDescent="0.3">
      <c r="A208" s="625" t="s">
        <v>542</v>
      </c>
      <c r="B208" s="626" t="s">
        <v>1743</v>
      </c>
      <c r="C208" s="626" t="s">
        <v>1744</v>
      </c>
      <c r="D208" s="626" t="s">
        <v>1745</v>
      </c>
      <c r="E208" s="626" t="s">
        <v>1746</v>
      </c>
      <c r="F208" s="629">
        <v>6</v>
      </c>
      <c r="G208" s="629">
        <v>370.14845300945171</v>
      </c>
      <c r="H208" s="642">
        <v>1</v>
      </c>
      <c r="I208" s="629"/>
      <c r="J208" s="629"/>
      <c r="K208" s="642">
        <v>0</v>
      </c>
      <c r="L208" s="629">
        <v>6</v>
      </c>
      <c r="M208" s="630">
        <v>370.14845300945171</v>
      </c>
    </row>
    <row r="209" spans="1:13" ht="14.4" customHeight="1" x14ac:dyDescent="0.3">
      <c r="A209" s="625" t="s">
        <v>542</v>
      </c>
      <c r="B209" s="626" t="s">
        <v>1993</v>
      </c>
      <c r="C209" s="626" t="s">
        <v>1994</v>
      </c>
      <c r="D209" s="626" t="s">
        <v>1995</v>
      </c>
      <c r="E209" s="626" t="s">
        <v>1456</v>
      </c>
      <c r="F209" s="629"/>
      <c r="G209" s="629"/>
      <c r="H209" s="642">
        <v>0</v>
      </c>
      <c r="I209" s="629">
        <v>8</v>
      </c>
      <c r="J209" s="629">
        <v>669.58376176863021</v>
      </c>
      <c r="K209" s="642">
        <v>1</v>
      </c>
      <c r="L209" s="629">
        <v>8</v>
      </c>
      <c r="M209" s="630">
        <v>669.58376176863021</v>
      </c>
    </row>
    <row r="210" spans="1:13" ht="14.4" customHeight="1" x14ac:dyDescent="0.3">
      <c r="A210" s="625" t="s">
        <v>542</v>
      </c>
      <c r="B210" s="626" t="s">
        <v>1993</v>
      </c>
      <c r="C210" s="626" t="s">
        <v>1996</v>
      </c>
      <c r="D210" s="626" t="s">
        <v>1430</v>
      </c>
      <c r="E210" s="626" t="s">
        <v>1431</v>
      </c>
      <c r="F210" s="629"/>
      <c r="G210" s="629"/>
      <c r="H210" s="642">
        <v>0</v>
      </c>
      <c r="I210" s="629">
        <v>194</v>
      </c>
      <c r="J210" s="629">
        <v>150706.99255915778</v>
      </c>
      <c r="K210" s="642">
        <v>1</v>
      </c>
      <c r="L210" s="629">
        <v>194</v>
      </c>
      <c r="M210" s="630">
        <v>150706.99255915778</v>
      </c>
    </row>
    <row r="211" spans="1:13" ht="14.4" customHeight="1" x14ac:dyDescent="0.3">
      <c r="A211" s="625" t="s">
        <v>542</v>
      </c>
      <c r="B211" s="626" t="s">
        <v>1997</v>
      </c>
      <c r="C211" s="626" t="s">
        <v>1998</v>
      </c>
      <c r="D211" s="626" t="s">
        <v>1999</v>
      </c>
      <c r="E211" s="626" t="s">
        <v>2000</v>
      </c>
      <c r="F211" s="629">
        <v>5</v>
      </c>
      <c r="G211" s="629">
        <v>1414.789999999995</v>
      </c>
      <c r="H211" s="642">
        <v>1</v>
      </c>
      <c r="I211" s="629"/>
      <c r="J211" s="629"/>
      <c r="K211" s="642">
        <v>0</v>
      </c>
      <c r="L211" s="629">
        <v>5</v>
      </c>
      <c r="M211" s="630">
        <v>1414.789999999995</v>
      </c>
    </row>
    <row r="212" spans="1:13" ht="14.4" customHeight="1" x14ac:dyDescent="0.3">
      <c r="A212" s="625" t="s">
        <v>542</v>
      </c>
      <c r="B212" s="626" t="s">
        <v>1997</v>
      </c>
      <c r="C212" s="626" t="s">
        <v>2001</v>
      </c>
      <c r="D212" s="626" t="s">
        <v>1426</v>
      </c>
      <c r="E212" s="626" t="s">
        <v>1427</v>
      </c>
      <c r="F212" s="629"/>
      <c r="G212" s="629"/>
      <c r="H212" s="642">
        <v>0</v>
      </c>
      <c r="I212" s="629">
        <v>61</v>
      </c>
      <c r="J212" s="629">
        <v>13345.600157622986</v>
      </c>
      <c r="K212" s="642">
        <v>1</v>
      </c>
      <c r="L212" s="629">
        <v>61</v>
      </c>
      <c r="M212" s="630">
        <v>13345.600157622986</v>
      </c>
    </row>
    <row r="213" spans="1:13" ht="14.4" customHeight="1" x14ac:dyDescent="0.3">
      <c r="A213" s="625" t="s">
        <v>542</v>
      </c>
      <c r="B213" s="626" t="s">
        <v>1997</v>
      </c>
      <c r="C213" s="626" t="s">
        <v>2002</v>
      </c>
      <c r="D213" s="626" t="s">
        <v>1426</v>
      </c>
      <c r="E213" s="626" t="s">
        <v>1428</v>
      </c>
      <c r="F213" s="629"/>
      <c r="G213" s="629"/>
      <c r="H213" s="642">
        <v>0</v>
      </c>
      <c r="I213" s="629">
        <v>3</v>
      </c>
      <c r="J213" s="629">
        <v>3067.1917569563702</v>
      </c>
      <c r="K213" s="642">
        <v>1</v>
      </c>
      <c r="L213" s="629">
        <v>3</v>
      </c>
      <c r="M213" s="630">
        <v>3067.1917569563702</v>
      </c>
    </row>
    <row r="214" spans="1:13" ht="14.4" customHeight="1" x14ac:dyDescent="0.3">
      <c r="A214" s="625" t="s">
        <v>542</v>
      </c>
      <c r="B214" s="626" t="s">
        <v>1997</v>
      </c>
      <c r="C214" s="626" t="s">
        <v>2003</v>
      </c>
      <c r="D214" s="626" t="s">
        <v>1426</v>
      </c>
      <c r="E214" s="626" t="s">
        <v>1429</v>
      </c>
      <c r="F214" s="629"/>
      <c r="G214" s="629"/>
      <c r="H214" s="642">
        <v>0</v>
      </c>
      <c r="I214" s="629">
        <v>47</v>
      </c>
      <c r="J214" s="629">
        <v>48982.091277048472</v>
      </c>
      <c r="K214" s="642">
        <v>1</v>
      </c>
      <c r="L214" s="629">
        <v>47</v>
      </c>
      <c r="M214" s="630">
        <v>48982.091277048472</v>
      </c>
    </row>
    <row r="215" spans="1:13" ht="14.4" customHeight="1" x14ac:dyDescent="0.3">
      <c r="A215" s="625" t="s">
        <v>542</v>
      </c>
      <c r="B215" s="626" t="s">
        <v>1747</v>
      </c>
      <c r="C215" s="626" t="s">
        <v>1749</v>
      </c>
      <c r="D215" s="626" t="s">
        <v>778</v>
      </c>
      <c r="E215" s="626" t="s">
        <v>779</v>
      </c>
      <c r="F215" s="629"/>
      <c r="G215" s="629"/>
      <c r="H215" s="642">
        <v>0</v>
      </c>
      <c r="I215" s="629">
        <v>1</v>
      </c>
      <c r="J215" s="629">
        <v>61.469799042686802</v>
      </c>
      <c r="K215" s="642">
        <v>1</v>
      </c>
      <c r="L215" s="629">
        <v>1</v>
      </c>
      <c r="M215" s="630">
        <v>61.469799042686802</v>
      </c>
    </row>
    <row r="216" spans="1:13" ht="14.4" customHeight="1" x14ac:dyDescent="0.3">
      <c r="A216" s="625" t="s">
        <v>542</v>
      </c>
      <c r="B216" s="626" t="s">
        <v>1747</v>
      </c>
      <c r="C216" s="626" t="s">
        <v>1751</v>
      </c>
      <c r="D216" s="626" t="s">
        <v>790</v>
      </c>
      <c r="E216" s="626" t="s">
        <v>1752</v>
      </c>
      <c r="F216" s="629"/>
      <c r="G216" s="629"/>
      <c r="H216" s="642">
        <v>0</v>
      </c>
      <c r="I216" s="629">
        <v>1</v>
      </c>
      <c r="J216" s="629">
        <v>99.41</v>
      </c>
      <c r="K216" s="642">
        <v>1</v>
      </c>
      <c r="L216" s="629">
        <v>1</v>
      </c>
      <c r="M216" s="630">
        <v>99.41</v>
      </c>
    </row>
    <row r="217" spans="1:13" ht="14.4" customHeight="1" x14ac:dyDescent="0.3">
      <c r="A217" s="625" t="s">
        <v>542</v>
      </c>
      <c r="B217" s="626" t="s">
        <v>1753</v>
      </c>
      <c r="C217" s="626" t="s">
        <v>2004</v>
      </c>
      <c r="D217" s="626" t="s">
        <v>1451</v>
      </c>
      <c r="E217" s="626" t="s">
        <v>1452</v>
      </c>
      <c r="F217" s="629"/>
      <c r="G217" s="629"/>
      <c r="H217" s="642">
        <v>0</v>
      </c>
      <c r="I217" s="629">
        <v>105</v>
      </c>
      <c r="J217" s="629">
        <v>105430.16941108392</v>
      </c>
      <c r="K217" s="642">
        <v>1</v>
      </c>
      <c r="L217" s="629">
        <v>105</v>
      </c>
      <c r="M217" s="630">
        <v>105430.16941108392</v>
      </c>
    </row>
    <row r="218" spans="1:13" ht="14.4" customHeight="1" x14ac:dyDescent="0.3">
      <c r="A218" s="625" t="s">
        <v>542</v>
      </c>
      <c r="B218" s="626" t="s">
        <v>1753</v>
      </c>
      <c r="C218" s="626" t="s">
        <v>1869</v>
      </c>
      <c r="D218" s="626" t="s">
        <v>1870</v>
      </c>
      <c r="E218" s="626" t="s">
        <v>1871</v>
      </c>
      <c r="F218" s="629"/>
      <c r="G218" s="629"/>
      <c r="H218" s="642">
        <v>0</v>
      </c>
      <c r="I218" s="629">
        <v>4</v>
      </c>
      <c r="J218" s="629">
        <v>753.47854105013403</v>
      </c>
      <c r="K218" s="642">
        <v>1</v>
      </c>
      <c r="L218" s="629">
        <v>4</v>
      </c>
      <c r="M218" s="630">
        <v>753.47854105013403</v>
      </c>
    </row>
    <row r="219" spans="1:13" ht="14.4" customHeight="1" x14ac:dyDescent="0.3">
      <c r="A219" s="625" t="s">
        <v>542</v>
      </c>
      <c r="B219" s="626" t="s">
        <v>2005</v>
      </c>
      <c r="C219" s="626" t="s">
        <v>2006</v>
      </c>
      <c r="D219" s="626" t="s">
        <v>1142</v>
      </c>
      <c r="E219" s="626" t="s">
        <v>2007</v>
      </c>
      <c r="F219" s="629">
        <v>1</v>
      </c>
      <c r="G219" s="629">
        <v>3959.44</v>
      </c>
      <c r="H219" s="642">
        <v>1</v>
      </c>
      <c r="I219" s="629"/>
      <c r="J219" s="629"/>
      <c r="K219" s="642">
        <v>0</v>
      </c>
      <c r="L219" s="629">
        <v>1</v>
      </c>
      <c r="M219" s="630">
        <v>3959.44</v>
      </c>
    </row>
    <row r="220" spans="1:13" ht="14.4" customHeight="1" x14ac:dyDescent="0.3">
      <c r="A220" s="625" t="s">
        <v>542</v>
      </c>
      <c r="B220" s="626" t="s">
        <v>1875</v>
      </c>
      <c r="C220" s="626" t="s">
        <v>1876</v>
      </c>
      <c r="D220" s="626" t="s">
        <v>1089</v>
      </c>
      <c r="E220" s="626" t="s">
        <v>1877</v>
      </c>
      <c r="F220" s="629"/>
      <c r="G220" s="629"/>
      <c r="H220" s="642">
        <v>0</v>
      </c>
      <c r="I220" s="629">
        <v>1</v>
      </c>
      <c r="J220" s="629">
        <v>249.6</v>
      </c>
      <c r="K220" s="642">
        <v>1</v>
      </c>
      <c r="L220" s="629">
        <v>1</v>
      </c>
      <c r="M220" s="630">
        <v>249.6</v>
      </c>
    </row>
    <row r="221" spans="1:13" ht="14.4" customHeight="1" x14ac:dyDescent="0.3">
      <c r="A221" s="625" t="s">
        <v>542</v>
      </c>
      <c r="B221" s="626" t="s">
        <v>1761</v>
      </c>
      <c r="C221" s="626" t="s">
        <v>1878</v>
      </c>
      <c r="D221" s="626" t="s">
        <v>1879</v>
      </c>
      <c r="E221" s="626" t="s">
        <v>1880</v>
      </c>
      <c r="F221" s="629"/>
      <c r="G221" s="629"/>
      <c r="H221" s="642">
        <v>0</v>
      </c>
      <c r="I221" s="629">
        <v>2</v>
      </c>
      <c r="J221" s="629">
        <v>86.300450829110602</v>
      </c>
      <c r="K221" s="642">
        <v>1</v>
      </c>
      <c r="L221" s="629">
        <v>2</v>
      </c>
      <c r="M221" s="630">
        <v>86.300450829110602</v>
      </c>
    </row>
    <row r="222" spans="1:13" ht="14.4" customHeight="1" x14ac:dyDescent="0.3">
      <c r="A222" s="625" t="s">
        <v>542</v>
      </c>
      <c r="B222" s="626" t="s">
        <v>1884</v>
      </c>
      <c r="C222" s="626" t="s">
        <v>2008</v>
      </c>
      <c r="D222" s="626" t="s">
        <v>1445</v>
      </c>
      <c r="E222" s="626" t="s">
        <v>1446</v>
      </c>
      <c r="F222" s="629"/>
      <c r="G222" s="629"/>
      <c r="H222" s="642">
        <v>0</v>
      </c>
      <c r="I222" s="629">
        <v>607</v>
      </c>
      <c r="J222" s="629">
        <v>89881.955864912292</v>
      </c>
      <c r="K222" s="642">
        <v>1</v>
      </c>
      <c r="L222" s="629">
        <v>607</v>
      </c>
      <c r="M222" s="630">
        <v>89881.955864912292</v>
      </c>
    </row>
    <row r="223" spans="1:13" ht="14.4" customHeight="1" x14ac:dyDescent="0.3">
      <c r="A223" s="625" t="s">
        <v>542</v>
      </c>
      <c r="B223" s="626" t="s">
        <v>1889</v>
      </c>
      <c r="C223" s="626" t="s">
        <v>2009</v>
      </c>
      <c r="D223" s="626" t="s">
        <v>1144</v>
      </c>
      <c r="E223" s="626" t="s">
        <v>1145</v>
      </c>
      <c r="F223" s="629">
        <v>1</v>
      </c>
      <c r="G223" s="629">
        <v>111.58</v>
      </c>
      <c r="H223" s="642">
        <v>1</v>
      </c>
      <c r="I223" s="629"/>
      <c r="J223" s="629"/>
      <c r="K223" s="642">
        <v>0</v>
      </c>
      <c r="L223" s="629">
        <v>1</v>
      </c>
      <c r="M223" s="630">
        <v>111.58</v>
      </c>
    </row>
    <row r="224" spans="1:13" ht="14.4" customHeight="1" x14ac:dyDescent="0.3">
      <c r="A224" s="625" t="s">
        <v>542</v>
      </c>
      <c r="B224" s="626" t="s">
        <v>1772</v>
      </c>
      <c r="C224" s="626" t="s">
        <v>2010</v>
      </c>
      <c r="D224" s="626" t="s">
        <v>1439</v>
      </c>
      <c r="E224" s="626" t="s">
        <v>1440</v>
      </c>
      <c r="F224" s="629"/>
      <c r="G224" s="629"/>
      <c r="H224" s="642">
        <v>0</v>
      </c>
      <c r="I224" s="629">
        <v>34</v>
      </c>
      <c r="J224" s="629">
        <v>2909.3802502926596</v>
      </c>
      <c r="K224" s="642">
        <v>1</v>
      </c>
      <c r="L224" s="629">
        <v>34</v>
      </c>
      <c r="M224" s="630">
        <v>2909.3802502926596</v>
      </c>
    </row>
    <row r="225" spans="1:13" ht="14.4" customHeight="1" x14ac:dyDescent="0.3">
      <c r="A225" s="625" t="s">
        <v>542</v>
      </c>
      <c r="B225" s="626" t="s">
        <v>1893</v>
      </c>
      <c r="C225" s="626" t="s">
        <v>1894</v>
      </c>
      <c r="D225" s="626" t="s">
        <v>872</v>
      </c>
      <c r="E225" s="626" t="s">
        <v>873</v>
      </c>
      <c r="F225" s="629">
        <v>1</v>
      </c>
      <c r="G225" s="629">
        <v>101.33</v>
      </c>
      <c r="H225" s="642">
        <v>1</v>
      </c>
      <c r="I225" s="629"/>
      <c r="J225" s="629"/>
      <c r="K225" s="642">
        <v>0</v>
      </c>
      <c r="L225" s="629">
        <v>1</v>
      </c>
      <c r="M225" s="630">
        <v>101.33</v>
      </c>
    </row>
    <row r="226" spans="1:13" ht="14.4" customHeight="1" x14ac:dyDescent="0.3">
      <c r="A226" s="625" t="s">
        <v>542</v>
      </c>
      <c r="B226" s="626" t="s">
        <v>2011</v>
      </c>
      <c r="C226" s="626" t="s">
        <v>2012</v>
      </c>
      <c r="D226" s="626" t="s">
        <v>1476</v>
      </c>
      <c r="E226" s="626" t="s">
        <v>1472</v>
      </c>
      <c r="F226" s="629"/>
      <c r="G226" s="629"/>
      <c r="H226" s="642">
        <v>0</v>
      </c>
      <c r="I226" s="629">
        <v>80</v>
      </c>
      <c r="J226" s="629">
        <v>16559.946553980721</v>
      </c>
      <c r="K226" s="642">
        <v>1</v>
      </c>
      <c r="L226" s="629">
        <v>80</v>
      </c>
      <c r="M226" s="630">
        <v>16559.946553980721</v>
      </c>
    </row>
    <row r="227" spans="1:13" ht="14.4" customHeight="1" x14ac:dyDescent="0.3">
      <c r="A227" s="625" t="s">
        <v>542</v>
      </c>
      <c r="B227" s="626" t="s">
        <v>2011</v>
      </c>
      <c r="C227" s="626" t="s">
        <v>2013</v>
      </c>
      <c r="D227" s="626" t="s">
        <v>2014</v>
      </c>
      <c r="E227" s="626" t="s">
        <v>2015</v>
      </c>
      <c r="F227" s="629"/>
      <c r="G227" s="629"/>
      <c r="H227" s="642">
        <v>0</v>
      </c>
      <c r="I227" s="629">
        <v>40</v>
      </c>
      <c r="J227" s="629">
        <v>8648.7999999999993</v>
      </c>
      <c r="K227" s="642">
        <v>1</v>
      </c>
      <c r="L227" s="629">
        <v>40</v>
      </c>
      <c r="M227" s="630">
        <v>8648.7999999999993</v>
      </c>
    </row>
    <row r="228" spans="1:13" ht="14.4" customHeight="1" x14ac:dyDescent="0.3">
      <c r="A228" s="625" t="s">
        <v>542</v>
      </c>
      <c r="B228" s="626" t="s">
        <v>2011</v>
      </c>
      <c r="C228" s="626" t="s">
        <v>2016</v>
      </c>
      <c r="D228" s="626" t="s">
        <v>2017</v>
      </c>
      <c r="E228" s="626" t="s">
        <v>1481</v>
      </c>
      <c r="F228" s="629"/>
      <c r="G228" s="629"/>
      <c r="H228" s="642">
        <v>0</v>
      </c>
      <c r="I228" s="629">
        <v>2</v>
      </c>
      <c r="J228" s="629">
        <v>81.14</v>
      </c>
      <c r="K228" s="642">
        <v>1</v>
      </c>
      <c r="L228" s="629">
        <v>2</v>
      </c>
      <c r="M228" s="630">
        <v>81.14</v>
      </c>
    </row>
    <row r="229" spans="1:13" ht="14.4" customHeight="1" x14ac:dyDescent="0.3">
      <c r="A229" s="625" t="s">
        <v>542</v>
      </c>
      <c r="B229" s="626" t="s">
        <v>2011</v>
      </c>
      <c r="C229" s="626" t="s">
        <v>2018</v>
      </c>
      <c r="D229" s="626" t="s">
        <v>2019</v>
      </c>
      <c r="E229" s="626" t="s">
        <v>1481</v>
      </c>
      <c r="F229" s="629"/>
      <c r="G229" s="629"/>
      <c r="H229" s="642">
        <v>0</v>
      </c>
      <c r="I229" s="629">
        <v>3</v>
      </c>
      <c r="J229" s="629">
        <v>133.17000000000002</v>
      </c>
      <c r="K229" s="642">
        <v>1</v>
      </c>
      <c r="L229" s="629">
        <v>3</v>
      </c>
      <c r="M229" s="630">
        <v>133.17000000000002</v>
      </c>
    </row>
    <row r="230" spans="1:13" ht="14.4" customHeight="1" x14ac:dyDescent="0.3">
      <c r="A230" s="625" t="s">
        <v>542</v>
      </c>
      <c r="B230" s="626" t="s">
        <v>2011</v>
      </c>
      <c r="C230" s="626" t="s">
        <v>2020</v>
      </c>
      <c r="D230" s="626" t="s">
        <v>2021</v>
      </c>
      <c r="E230" s="626" t="s">
        <v>1481</v>
      </c>
      <c r="F230" s="629"/>
      <c r="G230" s="629"/>
      <c r="H230" s="642">
        <v>0</v>
      </c>
      <c r="I230" s="629">
        <v>6</v>
      </c>
      <c r="J230" s="629">
        <v>268.68</v>
      </c>
      <c r="K230" s="642">
        <v>1</v>
      </c>
      <c r="L230" s="629">
        <v>6</v>
      </c>
      <c r="M230" s="630">
        <v>268.68</v>
      </c>
    </row>
    <row r="231" spans="1:13" ht="14.4" customHeight="1" x14ac:dyDescent="0.3">
      <c r="A231" s="625" t="s">
        <v>542</v>
      </c>
      <c r="B231" s="626" t="s">
        <v>2011</v>
      </c>
      <c r="C231" s="626" t="s">
        <v>2022</v>
      </c>
      <c r="D231" s="626" t="s">
        <v>2023</v>
      </c>
      <c r="E231" s="626" t="s">
        <v>1481</v>
      </c>
      <c r="F231" s="629"/>
      <c r="G231" s="629"/>
      <c r="H231" s="642">
        <v>0</v>
      </c>
      <c r="I231" s="629">
        <v>2</v>
      </c>
      <c r="J231" s="629">
        <v>85.96</v>
      </c>
      <c r="K231" s="642">
        <v>1</v>
      </c>
      <c r="L231" s="629">
        <v>2</v>
      </c>
      <c r="M231" s="630">
        <v>85.96</v>
      </c>
    </row>
    <row r="232" spans="1:13" ht="14.4" customHeight="1" x14ac:dyDescent="0.3">
      <c r="A232" s="625" t="s">
        <v>542</v>
      </c>
      <c r="B232" s="626" t="s">
        <v>2011</v>
      </c>
      <c r="C232" s="626" t="s">
        <v>2024</v>
      </c>
      <c r="D232" s="626" t="s">
        <v>2025</v>
      </c>
      <c r="E232" s="626" t="s">
        <v>1481</v>
      </c>
      <c r="F232" s="629"/>
      <c r="G232" s="629"/>
      <c r="H232" s="642">
        <v>0</v>
      </c>
      <c r="I232" s="629">
        <v>2</v>
      </c>
      <c r="J232" s="629">
        <v>85.2</v>
      </c>
      <c r="K232" s="642">
        <v>1</v>
      </c>
      <c r="L232" s="629">
        <v>2</v>
      </c>
      <c r="M232" s="630">
        <v>85.2</v>
      </c>
    </row>
    <row r="233" spans="1:13" ht="14.4" customHeight="1" x14ac:dyDescent="0.3">
      <c r="A233" s="625" t="s">
        <v>542</v>
      </c>
      <c r="B233" s="626" t="s">
        <v>2011</v>
      </c>
      <c r="C233" s="626" t="s">
        <v>2026</v>
      </c>
      <c r="D233" s="626" t="s">
        <v>1486</v>
      </c>
      <c r="E233" s="626" t="s">
        <v>1487</v>
      </c>
      <c r="F233" s="629"/>
      <c r="G233" s="629"/>
      <c r="H233" s="642">
        <v>0</v>
      </c>
      <c r="I233" s="629">
        <v>2</v>
      </c>
      <c r="J233" s="629">
        <v>405.71956168265501</v>
      </c>
      <c r="K233" s="642">
        <v>1</v>
      </c>
      <c r="L233" s="629">
        <v>2</v>
      </c>
      <c r="M233" s="630">
        <v>405.71956168265501</v>
      </c>
    </row>
    <row r="234" spans="1:13" ht="14.4" customHeight="1" x14ac:dyDescent="0.3">
      <c r="A234" s="625" t="s">
        <v>542</v>
      </c>
      <c r="B234" s="626" t="s">
        <v>2011</v>
      </c>
      <c r="C234" s="626" t="s">
        <v>2027</v>
      </c>
      <c r="D234" s="626" t="s">
        <v>2028</v>
      </c>
      <c r="E234" s="626" t="s">
        <v>1481</v>
      </c>
      <c r="F234" s="629"/>
      <c r="G234" s="629"/>
      <c r="H234" s="642">
        <v>0</v>
      </c>
      <c r="I234" s="629">
        <v>8</v>
      </c>
      <c r="J234" s="629">
        <v>432.95904318528312</v>
      </c>
      <c r="K234" s="642">
        <v>1</v>
      </c>
      <c r="L234" s="629">
        <v>8</v>
      </c>
      <c r="M234" s="630">
        <v>432.95904318528312</v>
      </c>
    </row>
    <row r="235" spans="1:13" ht="14.4" customHeight="1" x14ac:dyDescent="0.3">
      <c r="A235" s="625" t="s">
        <v>542</v>
      </c>
      <c r="B235" s="626" t="s">
        <v>2011</v>
      </c>
      <c r="C235" s="626" t="s">
        <v>2029</v>
      </c>
      <c r="D235" s="626" t="s">
        <v>2030</v>
      </c>
      <c r="E235" s="626" t="s">
        <v>1481</v>
      </c>
      <c r="F235" s="629"/>
      <c r="G235" s="629"/>
      <c r="H235" s="642">
        <v>0</v>
      </c>
      <c r="I235" s="629">
        <v>19</v>
      </c>
      <c r="J235" s="629">
        <v>1028.2796863889621</v>
      </c>
      <c r="K235" s="642">
        <v>1</v>
      </c>
      <c r="L235" s="629">
        <v>19</v>
      </c>
      <c r="M235" s="630">
        <v>1028.2796863889621</v>
      </c>
    </row>
    <row r="236" spans="1:13" ht="14.4" customHeight="1" x14ac:dyDescent="0.3">
      <c r="A236" s="625" t="s">
        <v>542</v>
      </c>
      <c r="B236" s="626" t="s">
        <v>2011</v>
      </c>
      <c r="C236" s="626" t="s">
        <v>2031</v>
      </c>
      <c r="D236" s="626" t="s">
        <v>2032</v>
      </c>
      <c r="E236" s="626" t="s">
        <v>1481</v>
      </c>
      <c r="F236" s="629"/>
      <c r="G236" s="629"/>
      <c r="H236" s="642">
        <v>0</v>
      </c>
      <c r="I236" s="629">
        <v>2</v>
      </c>
      <c r="J236" s="629">
        <v>108.92</v>
      </c>
      <c r="K236" s="642">
        <v>1</v>
      </c>
      <c r="L236" s="629">
        <v>2</v>
      </c>
      <c r="M236" s="630">
        <v>108.92</v>
      </c>
    </row>
    <row r="237" spans="1:13" ht="14.4" customHeight="1" x14ac:dyDescent="0.3">
      <c r="A237" s="625" t="s">
        <v>542</v>
      </c>
      <c r="B237" s="626" t="s">
        <v>2011</v>
      </c>
      <c r="C237" s="626" t="s">
        <v>2033</v>
      </c>
      <c r="D237" s="626" t="s">
        <v>2034</v>
      </c>
      <c r="E237" s="626" t="s">
        <v>1472</v>
      </c>
      <c r="F237" s="629"/>
      <c r="G237" s="629"/>
      <c r="H237" s="642">
        <v>0</v>
      </c>
      <c r="I237" s="629">
        <v>104</v>
      </c>
      <c r="J237" s="629">
        <v>22619.993710842475</v>
      </c>
      <c r="K237" s="642">
        <v>1</v>
      </c>
      <c r="L237" s="629">
        <v>104</v>
      </c>
      <c r="M237" s="630">
        <v>22619.993710842475</v>
      </c>
    </row>
    <row r="238" spans="1:13" ht="14.4" customHeight="1" x14ac:dyDescent="0.3">
      <c r="A238" s="625" t="s">
        <v>542</v>
      </c>
      <c r="B238" s="626" t="s">
        <v>2011</v>
      </c>
      <c r="C238" s="626" t="s">
        <v>2035</v>
      </c>
      <c r="D238" s="626" t="s">
        <v>1471</v>
      </c>
      <c r="E238" s="626" t="s">
        <v>1472</v>
      </c>
      <c r="F238" s="629"/>
      <c r="G238" s="629"/>
      <c r="H238" s="642">
        <v>0</v>
      </c>
      <c r="I238" s="629">
        <v>16</v>
      </c>
      <c r="J238" s="629">
        <v>6799.68</v>
      </c>
      <c r="K238" s="642">
        <v>1</v>
      </c>
      <c r="L238" s="629">
        <v>16</v>
      </c>
      <c r="M238" s="630">
        <v>6799.68</v>
      </c>
    </row>
    <row r="239" spans="1:13" ht="14.4" customHeight="1" x14ac:dyDescent="0.3">
      <c r="A239" s="625" t="s">
        <v>542</v>
      </c>
      <c r="B239" s="626" t="s">
        <v>2011</v>
      </c>
      <c r="C239" s="626" t="s">
        <v>2036</v>
      </c>
      <c r="D239" s="626" t="s">
        <v>1491</v>
      </c>
      <c r="E239" s="626" t="s">
        <v>1481</v>
      </c>
      <c r="F239" s="629"/>
      <c r="G239" s="629"/>
      <c r="H239" s="642">
        <v>0</v>
      </c>
      <c r="I239" s="629">
        <v>2</v>
      </c>
      <c r="J239" s="629">
        <v>85.52</v>
      </c>
      <c r="K239" s="642">
        <v>1</v>
      </c>
      <c r="L239" s="629">
        <v>2</v>
      </c>
      <c r="M239" s="630">
        <v>85.52</v>
      </c>
    </row>
    <row r="240" spans="1:13" ht="14.4" customHeight="1" x14ac:dyDescent="0.3">
      <c r="A240" s="625" t="s">
        <v>542</v>
      </c>
      <c r="B240" s="626" t="s">
        <v>2011</v>
      </c>
      <c r="C240" s="626" t="s">
        <v>2037</v>
      </c>
      <c r="D240" s="626" t="s">
        <v>2038</v>
      </c>
      <c r="E240" s="626" t="s">
        <v>1481</v>
      </c>
      <c r="F240" s="629"/>
      <c r="G240" s="629"/>
      <c r="H240" s="642">
        <v>0</v>
      </c>
      <c r="I240" s="629">
        <v>6</v>
      </c>
      <c r="J240" s="629">
        <v>295.5</v>
      </c>
      <c r="K240" s="642">
        <v>1</v>
      </c>
      <c r="L240" s="629">
        <v>6</v>
      </c>
      <c r="M240" s="630">
        <v>295.5</v>
      </c>
    </row>
    <row r="241" spans="1:13" ht="14.4" customHeight="1" x14ac:dyDescent="0.3">
      <c r="A241" s="625" t="s">
        <v>542</v>
      </c>
      <c r="B241" s="626" t="s">
        <v>2011</v>
      </c>
      <c r="C241" s="626" t="s">
        <v>2039</v>
      </c>
      <c r="D241" s="626" t="s">
        <v>2040</v>
      </c>
      <c r="E241" s="626" t="s">
        <v>1481</v>
      </c>
      <c r="F241" s="629"/>
      <c r="G241" s="629"/>
      <c r="H241" s="642">
        <v>0</v>
      </c>
      <c r="I241" s="629">
        <v>12</v>
      </c>
      <c r="J241" s="629">
        <v>591</v>
      </c>
      <c r="K241" s="642">
        <v>1</v>
      </c>
      <c r="L241" s="629">
        <v>12</v>
      </c>
      <c r="M241" s="630">
        <v>591</v>
      </c>
    </row>
    <row r="242" spans="1:13" ht="14.4" customHeight="1" x14ac:dyDescent="0.3">
      <c r="A242" s="625" t="s">
        <v>542</v>
      </c>
      <c r="B242" s="626" t="s">
        <v>2011</v>
      </c>
      <c r="C242" s="626" t="s">
        <v>2041</v>
      </c>
      <c r="D242" s="626" t="s">
        <v>2042</v>
      </c>
      <c r="E242" s="626" t="s">
        <v>1481</v>
      </c>
      <c r="F242" s="629"/>
      <c r="G242" s="629"/>
      <c r="H242" s="642">
        <v>0</v>
      </c>
      <c r="I242" s="629">
        <v>15</v>
      </c>
      <c r="J242" s="629">
        <v>811.79987329571918</v>
      </c>
      <c r="K242" s="642">
        <v>1</v>
      </c>
      <c r="L242" s="629">
        <v>15</v>
      </c>
      <c r="M242" s="630">
        <v>811.79987329571918</v>
      </c>
    </row>
    <row r="243" spans="1:13" ht="14.4" customHeight="1" x14ac:dyDescent="0.3">
      <c r="A243" s="625" t="s">
        <v>542</v>
      </c>
      <c r="B243" s="626" t="s">
        <v>2011</v>
      </c>
      <c r="C243" s="626" t="s">
        <v>2043</v>
      </c>
      <c r="D243" s="626" t="s">
        <v>1473</v>
      </c>
      <c r="E243" s="626" t="s">
        <v>1474</v>
      </c>
      <c r="F243" s="629"/>
      <c r="G243" s="629"/>
      <c r="H243" s="642">
        <v>0</v>
      </c>
      <c r="I243" s="629">
        <v>2</v>
      </c>
      <c r="J243" s="629">
        <v>296.13999314924001</v>
      </c>
      <c r="K243" s="642">
        <v>1</v>
      </c>
      <c r="L243" s="629">
        <v>2</v>
      </c>
      <c r="M243" s="630">
        <v>296.13999314924001</v>
      </c>
    </row>
    <row r="244" spans="1:13" ht="14.4" customHeight="1" x14ac:dyDescent="0.3">
      <c r="A244" s="625" t="s">
        <v>542</v>
      </c>
      <c r="B244" s="626" t="s">
        <v>2011</v>
      </c>
      <c r="C244" s="626" t="s">
        <v>2044</v>
      </c>
      <c r="D244" s="626" t="s">
        <v>1475</v>
      </c>
      <c r="E244" s="626" t="s">
        <v>1474</v>
      </c>
      <c r="F244" s="629"/>
      <c r="G244" s="629"/>
      <c r="H244" s="642">
        <v>0</v>
      </c>
      <c r="I244" s="629">
        <v>3</v>
      </c>
      <c r="J244" s="629">
        <v>444.209341057958</v>
      </c>
      <c r="K244" s="642">
        <v>1</v>
      </c>
      <c r="L244" s="629">
        <v>3</v>
      </c>
      <c r="M244" s="630">
        <v>444.209341057958</v>
      </c>
    </row>
    <row r="245" spans="1:13" ht="14.4" customHeight="1" thickBot="1" x14ac:dyDescent="0.35">
      <c r="A245" s="631" t="s">
        <v>542</v>
      </c>
      <c r="B245" s="632" t="s">
        <v>2011</v>
      </c>
      <c r="C245" s="632" t="s">
        <v>2045</v>
      </c>
      <c r="D245" s="632" t="s">
        <v>2046</v>
      </c>
      <c r="E245" s="632" t="s">
        <v>1474</v>
      </c>
      <c r="F245" s="635"/>
      <c r="G245" s="635"/>
      <c r="H245" s="643">
        <v>0</v>
      </c>
      <c r="I245" s="635">
        <v>2</v>
      </c>
      <c r="J245" s="635">
        <v>296.13791261525103</v>
      </c>
      <c r="K245" s="643">
        <v>1</v>
      </c>
      <c r="L245" s="635">
        <v>2</v>
      </c>
      <c r="M245" s="636">
        <v>296.13791261525103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270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19</v>
      </c>
      <c r="D3" s="485"/>
      <c r="E3" s="485" t="s">
        <v>20</v>
      </c>
      <c r="F3" s="485"/>
      <c r="G3" s="485"/>
      <c r="H3" s="485"/>
      <c r="I3" s="485" t="s">
        <v>286</v>
      </c>
      <c r="J3" s="485"/>
      <c r="K3" s="485"/>
      <c r="L3" s="487"/>
    </row>
    <row r="4" spans="1:13" ht="14.4" customHeight="1" thickBot="1" x14ac:dyDescent="0.35">
      <c r="A4" s="181" t="s">
        <v>21</v>
      </c>
      <c r="B4" s="182" t="s">
        <v>22</v>
      </c>
      <c r="C4" s="183" t="s">
        <v>23</v>
      </c>
      <c r="D4" s="183" t="s">
        <v>24</v>
      </c>
      <c r="E4" s="183" t="s">
        <v>23</v>
      </c>
      <c r="F4" s="183" t="s">
        <v>5</v>
      </c>
      <c r="G4" s="183" t="s">
        <v>24</v>
      </c>
      <c r="H4" s="183" t="s">
        <v>5</v>
      </c>
      <c r="I4" s="183" t="s">
        <v>23</v>
      </c>
      <c r="J4" s="183" t="s">
        <v>5</v>
      </c>
      <c r="K4" s="183" t="s">
        <v>24</v>
      </c>
      <c r="L4" s="184" t="s">
        <v>5</v>
      </c>
    </row>
    <row r="5" spans="1:13" ht="14.4" customHeight="1" x14ac:dyDescent="0.3">
      <c r="A5" s="610">
        <v>6</v>
      </c>
      <c r="B5" s="611" t="s">
        <v>520</v>
      </c>
      <c r="C5" s="612">
        <v>527497.4600000002</v>
      </c>
      <c r="D5" s="612">
        <v>399</v>
      </c>
      <c r="E5" s="612">
        <v>459565.60000000021</v>
      </c>
      <c r="F5" s="613">
        <v>0.87121860264502515</v>
      </c>
      <c r="G5" s="612">
        <v>328</v>
      </c>
      <c r="H5" s="613">
        <v>0.82205513784461148</v>
      </c>
      <c r="I5" s="612">
        <v>67931.86</v>
      </c>
      <c r="J5" s="613">
        <v>0.1287813973549749</v>
      </c>
      <c r="K5" s="612">
        <v>71</v>
      </c>
      <c r="L5" s="613">
        <v>0.17794486215538846</v>
      </c>
      <c r="M5" s="612" t="s">
        <v>158</v>
      </c>
    </row>
    <row r="6" spans="1:13" ht="14.4" customHeight="1" x14ac:dyDescent="0.3">
      <c r="A6" s="610">
        <v>6</v>
      </c>
      <c r="B6" s="611" t="s">
        <v>2047</v>
      </c>
      <c r="C6" s="612">
        <v>16021.38</v>
      </c>
      <c r="D6" s="612">
        <v>54</v>
      </c>
      <c r="E6" s="612">
        <v>8793.08</v>
      </c>
      <c r="F6" s="613">
        <v>0.54883412040660673</v>
      </c>
      <c r="G6" s="612">
        <v>25</v>
      </c>
      <c r="H6" s="613">
        <v>0.46296296296296297</v>
      </c>
      <c r="I6" s="612">
        <v>7228.2999999999993</v>
      </c>
      <c r="J6" s="613">
        <v>0.45116587959339333</v>
      </c>
      <c r="K6" s="612">
        <v>29</v>
      </c>
      <c r="L6" s="613">
        <v>0.53703703703703709</v>
      </c>
      <c r="M6" s="612" t="s">
        <v>2</v>
      </c>
    </row>
    <row r="7" spans="1:13" ht="14.4" customHeight="1" x14ac:dyDescent="0.3">
      <c r="A7" s="610">
        <v>6</v>
      </c>
      <c r="B7" s="611" t="s">
        <v>2048</v>
      </c>
      <c r="C7" s="612">
        <v>511476.08000000019</v>
      </c>
      <c r="D7" s="612">
        <v>345</v>
      </c>
      <c r="E7" s="612">
        <v>450772.52000000019</v>
      </c>
      <c r="F7" s="613">
        <v>0.88131691319758299</v>
      </c>
      <c r="G7" s="612">
        <v>303</v>
      </c>
      <c r="H7" s="613">
        <v>0.87826086956521743</v>
      </c>
      <c r="I7" s="612">
        <v>60703.56</v>
      </c>
      <c r="J7" s="613">
        <v>0.11868308680241699</v>
      </c>
      <c r="K7" s="612">
        <v>42</v>
      </c>
      <c r="L7" s="613">
        <v>0.12173913043478261</v>
      </c>
      <c r="M7" s="612" t="s">
        <v>2</v>
      </c>
    </row>
    <row r="8" spans="1:13" ht="14.4" customHeight="1" x14ac:dyDescent="0.3">
      <c r="A8" s="610" t="s">
        <v>2049</v>
      </c>
      <c r="B8" s="611" t="s">
        <v>6</v>
      </c>
      <c r="C8" s="612">
        <v>527497.4600000002</v>
      </c>
      <c r="D8" s="612">
        <v>399</v>
      </c>
      <c r="E8" s="612">
        <v>459565.60000000021</v>
      </c>
      <c r="F8" s="613">
        <v>0.87121860264502515</v>
      </c>
      <c r="G8" s="612">
        <v>328</v>
      </c>
      <c r="H8" s="613">
        <v>0.82205513784461148</v>
      </c>
      <c r="I8" s="612">
        <v>67931.86</v>
      </c>
      <c r="J8" s="613">
        <v>0.1287813973549749</v>
      </c>
      <c r="K8" s="612">
        <v>71</v>
      </c>
      <c r="L8" s="613">
        <v>0.17794486215538846</v>
      </c>
      <c r="M8" s="612" t="s">
        <v>533</v>
      </c>
    </row>
    <row r="10" spans="1:13" ht="14.4" customHeight="1" x14ac:dyDescent="0.3">
      <c r="A10" s="610">
        <v>6</v>
      </c>
      <c r="B10" s="611" t="s">
        <v>520</v>
      </c>
      <c r="C10" s="612" t="s">
        <v>519</v>
      </c>
      <c r="D10" s="612" t="s">
        <v>519</v>
      </c>
      <c r="E10" s="612" t="s">
        <v>519</v>
      </c>
      <c r="F10" s="613" t="s">
        <v>519</v>
      </c>
      <c r="G10" s="612" t="s">
        <v>519</v>
      </c>
      <c r="H10" s="613" t="s">
        <v>519</v>
      </c>
      <c r="I10" s="612" t="s">
        <v>519</v>
      </c>
      <c r="J10" s="613" t="s">
        <v>519</v>
      </c>
      <c r="K10" s="612" t="s">
        <v>519</v>
      </c>
      <c r="L10" s="613" t="s">
        <v>519</v>
      </c>
      <c r="M10" s="612" t="s">
        <v>158</v>
      </c>
    </row>
    <row r="11" spans="1:13" ht="14.4" customHeight="1" x14ac:dyDescent="0.3">
      <c r="A11" s="610">
        <v>621</v>
      </c>
      <c r="B11" s="611" t="s">
        <v>2048</v>
      </c>
      <c r="C11" s="612">
        <v>5936.82</v>
      </c>
      <c r="D11" s="612">
        <v>3</v>
      </c>
      <c r="E11" s="612">
        <v>5936.82</v>
      </c>
      <c r="F11" s="613">
        <v>1</v>
      </c>
      <c r="G11" s="612">
        <v>3</v>
      </c>
      <c r="H11" s="613">
        <v>1</v>
      </c>
      <c r="I11" s="612" t="s">
        <v>519</v>
      </c>
      <c r="J11" s="613">
        <v>0</v>
      </c>
      <c r="K11" s="612" t="s">
        <v>519</v>
      </c>
      <c r="L11" s="613">
        <v>0</v>
      </c>
      <c r="M11" s="612" t="s">
        <v>2</v>
      </c>
    </row>
    <row r="12" spans="1:13" ht="14.4" customHeight="1" x14ac:dyDescent="0.3">
      <c r="A12" s="610" t="s">
        <v>2050</v>
      </c>
      <c r="B12" s="611" t="s">
        <v>2051</v>
      </c>
      <c r="C12" s="612">
        <v>5936.82</v>
      </c>
      <c r="D12" s="612">
        <v>3</v>
      </c>
      <c r="E12" s="612">
        <v>5936.82</v>
      </c>
      <c r="F12" s="613">
        <v>1</v>
      </c>
      <c r="G12" s="612">
        <v>3</v>
      </c>
      <c r="H12" s="613">
        <v>1</v>
      </c>
      <c r="I12" s="612" t="s">
        <v>519</v>
      </c>
      <c r="J12" s="613">
        <v>0</v>
      </c>
      <c r="K12" s="612" t="s">
        <v>519</v>
      </c>
      <c r="L12" s="613">
        <v>0</v>
      </c>
      <c r="M12" s="612" t="s">
        <v>536</v>
      </c>
    </row>
    <row r="13" spans="1:13" ht="14.4" customHeight="1" x14ac:dyDescent="0.3">
      <c r="A13" s="610" t="s">
        <v>519</v>
      </c>
      <c r="B13" s="611" t="s">
        <v>519</v>
      </c>
      <c r="C13" s="612" t="s">
        <v>519</v>
      </c>
      <c r="D13" s="612" t="s">
        <v>519</v>
      </c>
      <c r="E13" s="612" t="s">
        <v>519</v>
      </c>
      <c r="F13" s="613" t="s">
        <v>519</v>
      </c>
      <c r="G13" s="612" t="s">
        <v>519</v>
      </c>
      <c r="H13" s="613" t="s">
        <v>519</v>
      </c>
      <c r="I13" s="612" t="s">
        <v>519</v>
      </c>
      <c r="J13" s="613" t="s">
        <v>519</v>
      </c>
      <c r="K13" s="612" t="s">
        <v>519</v>
      </c>
      <c r="L13" s="613" t="s">
        <v>519</v>
      </c>
      <c r="M13" s="612" t="s">
        <v>537</v>
      </c>
    </row>
    <row r="14" spans="1:13" ht="14.4" customHeight="1" x14ac:dyDescent="0.3">
      <c r="A14" s="610">
        <v>89301062</v>
      </c>
      <c r="B14" s="611" t="s">
        <v>2047</v>
      </c>
      <c r="C14" s="612">
        <v>16021.38</v>
      </c>
      <c r="D14" s="612">
        <v>54</v>
      </c>
      <c r="E14" s="612">
        <v>8793.08</v>
      </c>
      <c r="F14" s="613">
        <v>0.54883412040660673</v>
      </c>
      <c r="G14" s="612">
        <v>25</v>
      </c>
      <c r="H14" s="613">
        <v>0.46296296296296297</v>
      </c>
      <c r="I14" s="612">
        <v>7228.2999999999993</v>
      </c>
      <c r="J14" s="613">
        <v>0.45116587959339333</v>
      </c>
      <c r="K14" s="612">
        <v>29</v>
      </c>
      <c r="L14" s="613">
        <v>0.53703703703703709</v>
      </c>
      <c r="M14" s="612" t="s">
        <v>2</v>
      </c>
    </row>
    <row r="15" spans="1:13" ht="14.4" customHeight="1" x14ac:dyDescent="0.3">
      <c r="A15" s="610">
        <v>89301062</v>
      </c>
      <c r="B15" s="611" t="s">
        <v>2048</v>
      </c>
      <c r="C15" s="612">
        <v>503560.32000000018</v>
      </c>
      <c r="D15" s="612">
        <v>341</v>
      </c>
      <c r="E15" s="612">
        <v>442856.76000000018</v>
      </c>
      <c r="F15" s="613">
        <v>0.87945126415043984</v>
      </c>
      <c r="G15" s="612">
        <v>299</v>
      </c>
      <c r="H15" s="613">
        <v>0.87683284457478006</v>
      </c>
      <c r="I15" s="612">
        <v>60703.56</v>
      </c>
      <c r="J15" s="613">
        <v>0.12054873584956013</v>
      </c>
      <c r="K15" s="612">
        <v>42</v>
      </c>
      <c r="L15" s="613">
        <v>0.12316715542521994</v>
      </c>
      <c r="M15" s="612" t="s">
        <v>2</v>
      </c>
    </row>
    <row r="16" spans="1:13" ht="14.4" customHeight="1" x14ac:dyDescent="0.3">
      <c r="A16" s="610" t="s">
        <v>2052</v>
      </c>
      <c r="B16" s="611" t="s">
        <v>2053</v>
      </c>
      <c r="C16" s="612">
        <v>519581.70000000019</v>
      </c>
      <c r="D16" s="612">
        <v>395</v>
      </c>
      <c r="E16" s="612">
        <v>451649.8400000002</v>
      </c>
      <c r="F16" s="613">
        <v>0.86925663471211556</v>
      </c>
      <c r="G16" s="612">
        <v>324</v>
      </c>
      <c r="H16" s="613">
        <v>0.82025316455696207</v>
      </c>
      <c r="I16" s="612">
        <v>67931.86</v>
      </c>
      <c r="J16" s="613">
        <v>0.13074336528788441</v>
      </c>
      <c r="K16" s="612">
        <v>71</v>
      </c>
      <c r="L16" s="613">
        <v>0.17974683544303796</v>
      </c>
      <c r="M16" s="612" t="s">
        <v>536</v>
      </c>
    </row>
    <row r="17" spans="1:13" ht="14.4" customHeight="1" x14ac:dyDescent="0.3">
      <c r="A17" s="610" t="s">
        <v>519</v>
      </c>
      <c r="B17" s="611" t="s">
        <v>519</v>
      </c>
      <c r="C17" s="612" t="s">
        <v>519</v>
      </c>
      <c r="D17" s="612" t="s">
        <v>519</v>
      </c>
      <c r="E17" s="612" t="s">
        <v>519</v>
      </c>
      <c r="F17" s="613" t="s">
        <v>519</v>
      </c>
      <c r="G17" s="612" t="s">
        <v>519</v>
      </c>
      <c r="H17" s="613" t="s">
        <v>519</v>
      </c>
      <c r="I17" s="612" t="s">
        <v>519</v>
      </c>
      <c r="J17" s="613" t="s">
        <v>519</v>
      </c>
      <c r="K17" s="612" t="s">
        <v>519</v>
      </c>
      <c r="L17" s="613" t="s">
        <v>519</v>
      </c>
      <c r="M17" s="612" t="s">
        <v>537</v>
      </c>
    </row>
    <row r="18" spans="1:13" ht="14.4" customHeight="1" x14ac:dyDescent="0.3">
      <c r="A18" s="610">
        <v>89301065</v>
      </c>
      <c r="B18" s="611" t="s">
        <v>2048</v>
      </c>
      <c r="C18" s="612">
        <v>1978.94</v>
      </c>
      <c r="D18" s="612">
        <v>1</v>
      </c>
      <c r="E18" s="612">
        <v>1978.94</v>
      </c>
      <c r="F18" s="613">
        <v>1</v>
      </c>
      <c r="G18" s="612">
        <v>1</v>
      </c>
      <c r="H18" s="613">
        <v>1</v>
      </c>
      <c r="I18" s="612" t="s">
        <v>519</v>
      </c>
      <c r="J18" s="613">
        <v>0</v>
      </c>
      <c r="K18" s="612" t="s">
        <v>519</v>
      </c>
      <c r="L18" s="613">
        <v>0</v>
      </c>
      <c r="M18" s="612" t="s">
        <v>2</v>
      </c>
    </row>
    <row r="19" spans="1:13" ht="14.4" customHeight="1" x14ac:dyDescent="0.3">
      <c r="A19" s="610" t="s">
        <v>2054</v>
      </c>
      <c r="B19" s="611" t="s">
        <v>2055</v>
      </c>
      <c r="C19" s="612">
        <v>1978.94</v>
      </c>
      <c r="D19" s="612">
        <v>1</v>
      </c>
      <c r="E19" s="612">
        <v>1978.94</v>
      </c>
      <c r="F19" s="613">
        <v>1</v>
      </c>
      <c r="G19" s="612">
        <v>1</v>
      </c>
      <c r="H19" s="613">
        <v>1</v>
      </c>
      <c r="I19" s="612" t="s">
        <v>519</v>
      </c>
      <c r="J19" s="613">
        <v>0</v>
      </c>
      <c r="K19" s="612" t="s">
        <v>519</v>
      </c>
      <c r="L19" s="613">
        <v>0</v>
      </c>
      <c r="M19" s="612" t="s">
        <v>536</v>
      </c>
    </row>
    <row r="20" spans="1:13" ht="14.4" customHeight="1" x14ac:dyDescent="0.3">
      <c r="A20" s="610" t="s">
        <v>519</v>
      </c>
      <c r="B20" s="611" t="s">
        <v>519</v>
      </c>
      <c r="C20" s="612" t="s">
        <v>519</v>
      </c>
      <c r="D20" s="612" t="s">
        <v>519</v>
      </c>
      <c r="E20" s="612" t="s">
        <v>519</v>
      </c>
      <c r="F20" s="613" t="s">
        <v>519</v>
      </c>
      <c r="G20" s="612" t="s">
        <v>519</v>
      </c>
      <c r="H20" s="613" t="s">
        <v>519</v>
      </c>
      <c r="I20" s="612" t="s">
        <v>519</v>
      </c>
      <c r="J20" s="613" t="s">
        <v>519</v>
      </c>
      <c r="K20" s="612" t="s">
        <v>519</v>
      </c>
      <c r="L20" s="613" t="s">
        <v>519</v>
      </c>
      <c r="M20" s="612" t="s">
        <v>537</v>
      </c>
    </row>
    <row r="21" spans="1:13" ht="14.4" customHeight="1" x14ac:dyDescent="0.3">
      <c r="A21" s="610" t="s">
        <v>2049</v>
      </c>
      <c r="B21" s="611" t="s">
        <v>2056</v>
      </c>
      <c r="C21" s="612">
        <v>527497.46000000008</v>
      </c>
      <c r="D21" s="612">
        <v>399</v>
      </c>
      <c r="E21" s="612">
        <v>459565.60000000021</v>
      </c>
      <c r="F21" s="613">
        <v>0.87121860264502538</v>
      </c>
      <c r="G21" s="612">
        <v>328</v>
      </c>
      <c r="H21" s="613">
        <v>0.82205513784461148</v>
      </c>
      <c r="I21" s="612">
        <v>67931.86</v>
      </c>
      <c r="J21" s="613">
        <v>0.12878139735497493</v>
      </c>
      <c r="K21" s="612">
        <v>71</v>
      </c>
      <c r="L21" s="613">
        <v>0.17794486215538846</v>
      </c>
      <c r="M21" s="612" t="s">
        <v>533</v>
      </c>
    </row>
  </sheetData>
  <autoFilter ref="A4:M4"/>
  <mergeCells count="4">
    <mergeCell ref="E3:H3"/>
    <mergeCell ref="C3:D3"/>
    <mergeCell ref="I3:L3"/>
    <mergeCell ref="A1:L1"/>
  </mergeCells>
  <conditionalFormatting sqref="F4 F9 F22:F1048576">
    <cfRule type="cellIs" dxfId="53" priority="15" stopIfTrue="1" operator="lessThan">
      <formula>0.6</formula>
    </cfRule>
  </conditionalFormatting>
  <conditionalFormatting sqref="B5:B8">
    <cfRule type="expression" dxfId="52" priority="12">
      <formula>AND(LEFT(M5,6)&lt;&gt;"mezera",M5&lt;&gt;"")</formula>
    </cfRule>
  </conditionalFormatting>
  <conditionalFormatting sqref="A5:A8">
    <cfRule type="expression" dxfId="51" priority="9">
      <formula>AND(M5&lt;&gt;"",M5&lt;&gt;"mezeraKL")</formula>
    </cfRule>
  </conditionalFormatting>
  <conditionalFormatting sqref="B5:L8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8">
    <cfRule type="cellIs" dxfId="48" priority="8" operator="lessThan">
      <formula>0.6</formula>
    </cfRule>
  </conditionalFormatting>
  <conditionalFormatting sqref="A5:L8">
    <cfRule type="expression" dxfId="47" priority="7">
      <formula>$M5&lt;&gt;""</formula>
    </cfRule>
  </conditionalFormatting>
  <conditionalFormatting sqref="B10:B21">
    <cfRule type="expression" dxfId="46" priority="6">
      <formula>AND(LEFT(M10,6)&lt;&gt;"mezera",M10&lt;&gt;"")</formula>
    </cfRule>
  </conditionalFormatting>
  <conditionalFormatting sqref="A10:A21">
    <cfRule type="expression" dxfId="45" priority="3">
      <formula>AND(M10&lt;&gt;"",M10&lt;&gt;"mezeraKL")</formula>
    </cfRule>
  </conditionalFormatting>
  <conditionalFormatting sqref="B10:L21">
    <cfRule type="expression" dxfId="44" priority="4">
      <formula>$M10="SumaNS"</formula>
    </cfRule>
    <cfRule type="expression" dxfId="43" priority="5">
      <formula>OR($M10="KL",$M10="SumaKL")</formula>
    </cfRule>
  </conditionalFormatting>
  <conditionalFormatting sqref="F10:F21">
    <cfRule type="cellIs" dxfId="42" priority="2" operator="lessThan">
      <formula>0.6</formula>
    </cfRule>
  </conditionalFormatting>
  <conditionalFormatting sqref="A10:L21">
    <cfRule type="expression" dxfId="41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287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19</v>
      </c>
      <c r="C3" s="488"/>
      <c r="D3" s="485"/>
      <c r="E3" s="373"/>
      <c r="F3" s="485" t="s">
        <v>20</v>
      </c>
      <c r="G3" s="485"/>
      <c r="H3" s="485"/>
      <c r="I3" s="485"/>
      <c r="J3" s="485" t="s">
        <v>286</v>
      </c>
      <c r="K3" s="485"/>
      <c r="L3" s="485"/>
      <c r="M3" s="487"/>
    </row>
    <row r="4" spans="1:13" ht="14.4" customHeight="1" thickBot="1" x14ac:dyDescent="0.35">
      <c r="A4" s="657" t="s">
        <v>265</v>
      </c>
      <c r="B4" s="661" t="s">
        <v>23</v>
      </c>
      <c r="C4" s="662"/>
      <c r="D4" s="661" t="s">
        <v>24</v>
      </c>
      <c r="E4" s="662"/>
      <c r="F4" s="661" t="s">
        <v>23</v>
      </c>
      <c r="G4" s="669" t="s">
        <v>5</v>
      </c>
      <c r="H4" s="661" t="s">
        <v>24</v>
      </c>
      <c r="I4" s="669" t="s">
        <v>5</v>
      </c>
      <c r="J4" s="661" t="s">
        <v>23</v>
      </c>
      <c r="K4" s="669" t="s">
        <v>5</v>
      </c>
      <c r="L4" s="661" t="s">
        <v>24</v>
      </c>
      <c r="M4" s="670" t="s">
        <v>5</v>
      </c>
    </row>
    <row r="5" spans="1:13" ht="14.4" customHeight="1" x14ac:dyDescent="0.3">
      <c r="A5" s="658" t="s">
        <v>2057</v>
      </c>
      <c r="B5" s="663">
        <v>37549.599999999999</v>
      </c>
      <c r="C5" s="620">
        <v>1</v>
      </c>
      <c r="D5" s="666">
        <v>26</v>
      </c>
      <c r="E5" s="674" t="s">
        <v>2057</v>
      </c>
      <c r="F5" s="663">
        <v>32727.329999999998</v>
      </c>
      <c r="G5" s="641">
        <v>0.87157599548330744</v>
      </c>
      <c r="H5" s="623">
        <v>23</v>
      </c>
      <c r="I5" s="671">
        <v>0.88461538461538458</v>
      </c>
      <c r="J5" s="677">
        <v>4822.2700000000004</v>
      </c>
      <c r="K5" s="641">
        <v>0.12842400451669261</v>
      </c>
      <c r="L5" s="623">
        <v>3</v>
      </c>
      <c r="M5" s="671">
        <v>0.11538461538461539</v>
      </c>
    </row>
    <row r="6" spans="1:13" ht="14.4" customHeight="1" x14ac:dyDescent="0.3">
      <c r="A6" s="659" t="s">
        <v>2058</v>
      </c>
      <c r="B6" s="664">
        <v>8591.01</v>
      </c>
      <c r="C6" s="626">
        <v>1</v>
      </c>
      <c r="D6" s="667">
        <v>8</v>
      </c>
      <c r="E6" s="675" t="s">
        <v>2058</v>
      </c>
      <c r="F6" s="664">
        <v>7738.94</v>
      </c>
      <c r="G6" s="642">
        <v>0.9008184136673103</v>
      </c>
      <c r="H6" s="629">
        <v>7</v>
      </c>
      <c r="I6" s="672">
        <v>0.875</v>
      </c>
      <c r="J6" s="678">
        <v>852.07</v>
      </c>
      <c r="K6" s="642">
        <v>9.9181586332689642E-2</v>
      </c>
      <c r="L6" s="629">
        <v>1</v>
      </c>
      <c r="M6" s="672">
        <v>0.125</v>
      </c>
    </row>
    <row r="7" spans="1:13" ht="14.4" customHeight="1" x14ac:dyDescent="0.3">
      <c r="A7" s="659" t="s">
        <v>2059</v>
      </c>
      <c r="B7" s="664">
        <v>166928.39000000004</v>
      </c>
      <c r="C7" s="626">
        <v>1</v>
      </c>
      <c r="D7" s="667">
        <v>130</v>
      </c>
      <c r="E7" s="675" t="s">
        <v>2059</v>
      </c>
      <c r="F7" s="664">
        <v>152939.99000000005</v>
      </c>
      <c r="G7" s="642">
        <v>0.91620119261918243</v>
      </c>
      <c r="H7" s="629">
        <v>109</v>
      </c>
      <c r="I7" s="672">
        <v>0.83846153846153848</v>
      </c>
      <c r="J7" s="678">
        <v>13988.4</v>
      </c>
      <c r="K7" s="642">
        <v>8.3798807380817589E-2</v>
      </c>
      <c r="L7" s="629">
        <v>21</v>
      </c>
      <c r="M7" s="672">
        <v>0.16153846153846155</v>
      </c>
    </row>
    <row r="8" spans="1:13" ht="14.4" customHeight="1" x14ac:dyDescent="0.3">
      <c r="A8" s="659" t="s">
        <v>2060</v>
      </c>
      <c r="B8" s="664">
        <v>123249.86000000004</v>
      </c>
      <c r="C8" s="626">
        <v>1</v>
      </c>
      <c r="D8" s="667">
        <v>95</v>
      </c>
      <c r="E8" s="675" t="s">
        <v>2060</v>
      </c>
      <c r="F8" s="664">
        <v>97204.600000000035</v>
      </c>
      <c r="G8" s="642">
        <v>0.78867919200881853</v>
      </c>
      <c r="H8" s="629">
        <v>69</v>
      </c>
      <c r="I8" s="672">
        <v>0.72631578947368425</v>
      </c>
      <c r="J8" s="678">
        <v>26045.260000000002</v>
      </c>
      <c r="K8" s="642">
        <v>0.21132080799118144</v>
      </c>
      <c r="L8" s="629">
        <v>26</v>
      </c>
      <c r="M8" s="672">
        <v>0.27368421052631581</v>
      </c>
    </row>
    <row r="9" spans="1:13" ht="14.4" customHeight="1" x14ac:dyDescent="0.3">
      <c r="A9" s="659" t="s">
        <v>2061</v>
      </c>
      <c r="B9" s="664">
        <v>27934.33</v>
      </c>
      <c r="C9" s="626">
        <v>1</v>
      </c>
      <c r="D9" s="667">
        <v>22</v>
      </c>
      <c r="E9" s="675" t="s">
        <v>2061</v>
      </c>
      <c r="F9" s="664">
        <v>18915.330000000002</v>
      </c>
      <c r="G9" s="642">
        <v>0.67713562487448242</v>
      </c>
      <c r="H9" s="629">
        <v>15</v>
      </c>
      <c r="I9" s="672">
        <v>0.68181818181818177</v>
      </c>
      <c r="J9" s="678">
        <v>9019</v>
      </c>
      <c r="K9" s="642">
        <v>0.32286437512551758</v>
      </c>
      <c r="L9" s="629">
        <v>7</v>
      </c>
      <c r="M9" s="672">
        <v>0.31818181818181818</v>
      </c>
    </row>
    <row r="10" spans="1:13" ht="14.4" customHeight="1" x14ac:dyDescent="0.3">
      <c r="A10" s="659" t="s">
        <v>2062</v>
      </c>
      <c r="B10" s="664">
        <v>6801.2100000000009</v>
      </c>
      <c r="C10" s="626">
        <v>1</v>
      </c>
      <c r="D10" s="667">
        <v>4</v>
      </c>
      <c r="E10" s="675" t="s">
        <v>2062</v>
      </c>
      <c r="F10" s="664">
        <v>4822.2700000000004</v>
      </c>
      <c r="G10" s="642">
        <v>0.70903118709758994</v>
      </c>
      <c r="H10" s="629">
        <v>3</v>
      </c>
      <c r="I10" s="672">
        <v>0.75</v>
      </c>
      <c r="J10" s="678">
        <v>1978.94</v>
      </c>
      <c r="K10" s="642">
        <v>0.29096881290241</v>
      </c>
      <c r="L10" s="629">
        <v>1</v>
      </c>
      <c r="M10" s="672">
        <v>0.25</v>
      </c>
    </row>
    <row r="11" spans="1:13" ht="14.4" customHeight="1" x14ac:dyDescent="0.3">
      <c r="A11" s="659" t="s">
        <v>2063</v>
      </c>
      <c r="B11" s="664">
        <v>139.72</v>
      </c>
      <c r="C11" s="626">
        <v>1</v>
      </c>
      <c r="D11" s="667">
        <v>2</v>
      </c>
      <c r="E11" s="675" t="s">
        <v>2063</v>
      </c>
      <c r="F11" s="664">
        <v>0</v>
      </c>
      <c r="G11" s="642">
        <v>0</v>
      </c>
      <c r="H11" s="629">
        <v>1</v>
      </c>
      <c r="I11" s="672">
        <v>0.5</v>
      </c>
      <c r="J11" s="678">
        <v>139.72</v>
      </c>
      <c r="K11" s="642">
        <v>1</v>
      </c>
      <c r="L11" s="629">
        <v>1</v>
      </c>
      <c r="M11" s="672">
        <v>0.5</v>
      </c>
    </row>
    <row r="12" spans="1:13" ht="14.4" customHeight="1" thickBot="1" x14ac:dyDescent="0.35">
      <c r="A12" s="660" t="s">
        <v>2064</v>
      </c>
      <c r="B12" s="665">
        <v>156303.34000000008</v>
      </c>
      <c r="C12" s="632">
        <v>1</v>
      </c>
      <c r="D12" s="668">
        <v>112</v>
      </c>
      <c r="E12" s="676" t="s">
        <v>2064</v>
      </c>
      <c r="F12" s="665">
        <v>145217.14000000007</v>
      </c>
      <c r="G12" s="643">
        <v>0.9290725329349967</v>
      </c>
      <c r="H12" s="635">
        <v>101</v>
      </c>
      <c r="I12" s="673">
        <v>0.9017857142857143</v>
      </c>
      <c r="J12" s="679">
        <v>11086.2</v>
      </c>
      <c r="K12" s="643">
        <v>7.0927467065003177E-2</v>
      </c>
      <c r="L12" s="635">
        <v>11</v>
      </c>
      <c r="M12" s="673">
        <v>9.8214285714285712E-2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256</v>
      </c>
      <c r="L3" s="495"/>
      <c r="M3" s="100">
        <f>SUBTOTAL(9,M7:M1048576)</f>
        <v>527497.4600000002</v>
      </c>
      <c r="N3" s="100">
        <f>SUBTOTAL(9,N7:N1048576)</f>
        <v>438</v>
      </c>
      <c r="O3" s="100">
        <f>SUBTOTAL(9,O7:O1048576)</f>
        <v>399</v>
      </c>
      <c r="P3" s="100">
        <f>SUBTOTAL(9,P7:P1048576)</f>
        <v>459565.60000000015</v>
      </c>
      <c r="Q3" s="101">
        <f>IF(M3=0,0,P3/M3)</f>
        <v>0.87121860264502504</v>
      </c>
      <c r="R3" s="100">
        <f>SUBTOTAL(9,R7:R1048576)</f>
        <v>349</v>
      </c>
      <c r="S3" s="101">
        <f>IF(N3=0,0,R3/N3)</f>
        <v>0.79680365296803657</v>
      </c>
      <c r="T3" s="100">
        <f>SUBTOTAL(9,T7:T1048576)</f>
        <v>328</v>
      </c>
      <c r="U3" s="102">
        <f>IF(O3=0,0,T3/O3)</f>
        <v>0.82205513784461148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19</v>
      </c>
      <c r="N4" s="497"/>
      <c r="O4" s="497"/>
      <c r="P4" s="498" t="s">
        <v>25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26</v>
      </c>
      <c r="N5" s="186" t="s">
        <v>16</v>
      </c>
      <c r="O5" s="186" t="s">
        <v>24</v>
      </c>
      <c r="P5" s="489" t="s">
        <v>26</v>
      </c>
      <c r="Q5" s="490"/>
      <c r="R5" s="489" t="s">
        <v>16</v>
      </c>
      <c r="S5" s="490"/>
      <c r="T5" s="489" t="s">
        <v>24</v>
      </c>
      <c r="U5" s="491"/>
    </row>
    <row r="6" spans="1:21" s="89" customFormat="1" ht="14.4" customHeight="1" thickBot="1" x14ac:dyDescent="0.35">
      <c r="A6" s="680" t="s">
        <v>27</v>
      </c>
      <c r="B6" s="681" t="s">
        <v>8</v>
      </c>
      <c r="C6" s="680" t="s">
        <v>28</v>
      </c>
      <c r="D6" s="681" t="s">
        <v>9</v>
      </c>
      <c r="E6" s="681" t="s">
        <v>289</v>
      </c>
      <c r="F6" s="681" t="s">
        <v>29</v>
      </c>
      <c r="G6" s="681" t="s">
        <v>30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31</v>
      </c>
      <c r="M6" s="682" t="s">
        <v>17</v>
      </c>
      <c r="N6" s="683" t="s">
        <v>32</v>
      </c>
      <c r="O6" s="683" t="s">
        <v>32</v>
      </c>
      <c r="P6" s="683" t="s">
        <v>17</v>
      </c>
      <c r="Q6" s="683" t="s">
        <v>5</v>
      </c>
      <c r="R6" s="683" t="s">
        <v>32</v>
      </c>
      <c r="S6" s="683" t="s">
        <v>5</v>
      </c>
      <c r="T6" s="683" t="s">
        <v>32</v>
      </c>
      <c r="U6" s="684" t="s">
        <v>5</v>
      </c>
    </row>
    <row r="7" spans="1:21" ht="14.4" customHeight="1" x14ac:dyDescent="0.3">
      <c r="A7" s="619">
        <v>6</v>
      </c>
      <c r="B7" s="620" t="s">
        <v>520</v>
      </c>
      <c r="C7" s="620">
        <v>621</v>
      </c>
      <c r="D7" s="685" t="s">
        <v>2240</v>
      </c>
      <c r="E7" s="686" t="s">
        <v>2059</v>
      </c>
      <c r="F7" s="620" t="s">
        <v>2048</v>
      </c>
      <c r="G7" s="620" t="s">
        <v>2065</v>
      </c>
      <c r="H7" s="620" t="s">
        <v>519</v>
      </c>
      <c r="I7" s="620" t="s">
        <v>2066</v>
      </c>
      <c r="J7" s="620" t="s">
        <v>2067</v>
      </c>
      <c r="K7" s="620" t="s">
        <v>2068</v>
      </c>
      <c r="L7" s="621">
        <v>1978.94</v>
      </c>
      <c r="M7" s="621">
        <v>1978.94</v>
      </c>
      <c r="N7" s="620">
        <v>1</v>
      </c>
      <c r="O7" s="687">
        <v>1</v>
      </c>
      <c r="P7" s="621">
        <v>1978.94</v>
      </c>
      <c r="Q7" s="641">
        <v>1</v>
      </c>
      <c r="R7" s="620">
        <v>1</v>
      </c>
      <c r="S7" s="641">
        <v>1</v>
      </c>
      <c r="T7" s="687">
        <v>1</v>
      </c>
      <c r="U7" s="671">
        <v>1</v>
      </c>
    </row>
    <row r="8" spans="1:21" ht="14.4" customHeight="1" x14ac:dyDescent="0.3">
      <c r="A8" s="625">
        <v>6</v>
      </c>
      <c r="B8" s="626" t="s">
        <v>520</v>
      </c>
      <c r="C8" s="626">
        <v>621</v>
      </c>
      <c r="D8" s="688" t="s">
        <v>2240</v>
      </c>
      <c r="E8" s="689" t="s">
        <v>2060</v>
      </c>
      <c r="F8" s="626" t="s">
        <v>2048</v>
      </c>
      <c r="G8" s="626" t="s">
        <v>2065</v>
      </c>
      <c r="H8" s="626" t="s">
        <v>519</v>
      </c>
      <c r="I8" s="626" t="s">
        <v>2066</v>
      </c>
      <c r="J8" s="626" t="s">
        <v>2067</v>
      </c>
      <c r="K8" s="626" t="s">
        <v>2068</v>
      </c>
      <c r="L8" s="627">
        <v>1978.94</v>
      </c>
      <c r="M8" s="627">
        <v>3957.88</v>
      </c>
      <c r="N8" s="626">
        <v>2</v>
      </c>
      <c r="O8" s="690">
        <v>2</v>
      </c>
      <c r="P8" s="627">
        <v>3957.88</v>
      </c>
      <c r="Q8" s="642">
        <v>1</v>
      </c>
      <c r="R8" s="626">
        <v>2</v>
      </c>
      <c r="S8" s="642">
        <v>1</v>
      </c>
      <c r="T8" s="690">
        <v>2</v>
      </c>
      <c r="U8" s="672">
        <v>1</v>
      </c>
    </row>
    <row r="9" spans="1:21" ht="14.4" customHeight="1" x14ac:dyDescent="0.3">
      <c r="A9" s="625">
        <v>6</v>
      </c>
      <c r="B9" s="626" t="s">
        <v>520</v>
      </c>
      <c r="C9" s="626">
        <v>89301062</v>
      </c>
      <c r="D9" s="688" t="s">
        <v>2240</v>
      </c>
      <c r="E9" s="689" t="s">
        <v>2057</v>
      </c>
      <c r="F9" s="626" t="s">
        <v>2047</v>
      </c>
      <c r="G9" s="626" t="s">
        <v>2069</v>
      </c>
      <c r="H9" s="626" t="s">
        <v>519</v>
      </c>
      <c r="I9" s="626" t="s">
        <v>2070</v>
      </c>
      <c r="J9" s="626" t="s">
        <v>2071</v>
      </c>
      <c r="K9" s="626" t="s">
        <v>2072</v>
      </c>
      <c r="L9" s="627">
        <v>37.68</v>
      </c>
      <c r="M9" s="627">
        <v>37.68</v>
      </c>
      <c r="N9" s="626">
        <v>1</v>
      </c>
      <c r="O9" s="690">
        <v>1</v>
      </c>
      <c r="P9" s="627">
        <v>37.68</v>
      </c>
      <c r="Q9" s="642">
        <v>1</v>
      </c>
      <c r="R9" s="626">
        <v>1</v>
      </c>
      <c r="S9" s="642">
        <v>1</v>
      </c>
      <c r="T9" s="690">
        <v>1</v>
      </c>
      <c r="U9" s="672">
        <v>1</v>
      </c>
    </row>
    <row r="10" spans="1:21" ht="14.4" customHeight="1" x14ac:dyDescent="0.3">
      <c r="A10" s="625">
        <v>6</v>
      </c>
      <c r="B10" s="626" t="s">
        <v>520</v>
      </c>
      <c r="C10" s="626">
        <v>89301062</v>
      </c>
      <c r="D10" s="688" t="s">
        <v>2240</v>
      </c>
      <c r="E10" s="689" t="s">
        <v>2057</v>
      </c>
      <c r="F10" s="626" t="s">
        <v>2047</v>
      </c>
      <c r="G10" s="626" t="s">
        <v>2073</v>
      </c>
      <c r="H10" s="626" t="s">
        <v>756</v>
      </c>
      <c r="I10" s="626" t="s">
        <v>1739</v>
      </c>
      <c r="J10" s="626" t="s">
        <v>763</v>
      </c>
      <c r="K10" s="626" t="s">
        <v>1740</v>
      </c>
      <c r="L10" s="627">
        <v>48.31</v>
      </c>
      <c r="M10" s="627">
        <v>48.31</v>
      </c>
      <c r="N10" s="626">
        <v>1</v>
      </c>
      <c r="O10" s="690">
        <v>1</v>
      </c>
      <c r="P10" s="627">
        <v>48.31</v>
      </c>
      <c r="Q10" s="642">
        <v>1</v>
      </c>
      <c r="R10" s="626">
        <v>1</v>
      </c>
      <c r="S10" s="642">
        <v>1</v>
      </c>
      <c r="T10" s="690">
        <v>1</v>
      </c>
      <c r="U10" s="672">
        <v>1</v>
      </c>
    </row>
    <row r="11" spans="1:21" ht="14.4" customHeight="1" x14ac:dyDescent="0.3">
      <c r="A11" s="625">
        <v>6</v>
      </c>
      <c r="B11" s="626" t="s">
        <v>520</v>
      </c>
      <c r="C11" s="626">
        <v>89301062</v>
      </c>
      <c r="D11" s="688" t="s">
        <v>2240</v>
      </c>
      <c r="E11" s="689" t="s">
        <v>2057</v>
      </c>
      <c r="F11" s="626" t="s">
        <v>2048</v>
      </c>
      <c r="G11" s="626" t="s">
        <v>2065</v>
      </c>
      <c r="H11" s="626" t="s">
        <v>519</v>
      </c>
      <c r="I11" s="626" t="s">
        <v>2074</v>
      </c>
      <c r="J11" s="626" t="s">
        <v>2075</v>
      </c>
      <c r="K11" s="626" t="s">
        <v>2076</v>
      </c>
      <c r="L11" s="627">
        <v>864.39</v>
      </c>
      <c r="M11" s="627">
        <v>7779.5100000000011</v>
      </c>
      <c r="N11" s="626">
        <v>9</v>
      </c>
      <c r="O11" s="690">
        <v>9</v>
      </c>
      <c r="P11" s="627">
        <v>6915.1200000000008</v>
      </c>
      <c r="Q11" s="642">
        <v>0.88888888888888884</v>
      </c>
      <c r="R11" s="626">
        <v>8</v>
      </c>
      <c r="S11" s="642">
        <v>0.88888888888888884</v>
      </c>
      <c r="T11" s="690">
        <v>8</v>
      </c>
      <c r="U11" s="672">
        <v>0.88888888888888884</v>
      </c>
    </row>
    <row r="12" spans="1:21" ht="14.4" customHeight="1" x14ac:dyDescent="0.3">
      <c r="A12" s="625">
        <v>6</v>
      </c>
      <c r="B12" s="626" t="s">
        <v>520</v>
      </c>
      <c r="C12" s="626">
        <v>89301062</v>
      </c>
      <c r="D12" s="688" t="s">
        <v>2240</v>
      </c>
      <c r="E12" s="689" t="s">
        <v>2057</v>
      </c>
      <c r="F12" s="626" t="s">
        <v>2048</v>
      </c>
      <c r="G12" s="626" t="s">
        <v>2065</v>
      </c>
      <c r="H12" s="626" t="s">
        <v>519</v>
      </c>
      <c r="I12" s="626" t="s">
        <v>2066</v>
      </c>
      <c r="J12" s="626" t="s">
        <v>2067</v>
      </c>
      <c r="K12" s="626" t="s">
        <v>2068</v>
      </c>
      <c r="L12" s="627">
        <v>1978.94</v>
      </c>
      <c r="M12" s="627">
        <v>29684.1</v>
      </c>
      <c r="N12" s="626">
        <v>15</v>
      </c>
      <c r="O12" s="690">
        <v>15</v>
      </c>
      <c r="P12" s="627">
        <v>25726.219999999998</v>
      </c>
      <c r="Q12" s="642">
        <v>0.86666666666666659</v>
      </c>
      <c r="R12" s="626">
        <v>13</v>
      </c>
      <c r="S12" s="642">
        <v>0.8666666666666667</v>
      </c>
      <c r="T12" s="690">
        <v>13</v>
      </c>
      <c r="U12" s="672">
        <v>0.8666666666666667</v>
      </c>
    </row>
    <row r="13" spans="1:21" ht="14.4" customHeight="1" x14ac:dyDescent="0.3">
      <c r="A13" s="625">
        <v>6</v>
      </c>
      <c r="B13" s="626" t="s">
        <v>520</v>
      </c>
      <c r="C13" s="626">
        <v>89301062</v>
      </c>
      <c r="D13" s="688" t="s">
        <v>2240</v>
      </c>
      <c r="E13" s="689" t="s">
        <v>2058</v>
      </c>
      <c r="F13" s="626" t="s">
        <v>2047</v>
      </c>
      <c r="G13" s="626" t="s">
        <v>2077</v>
      </c>
      <c r="H13" s="626" t="s">
        <v>756</v>
      </c>
      <c r="I13" s="626" t="s">
        <v>2078</v>
      </c>
      <c r="J13" s="626" t="s">
        <v>2079</v>
      </c>
      <c r="K13" s="626" t="s">
        <v>728</v>
      </c>
      <c r="L13" s="627">
        <v>238.81</v>
      </c>
      <c r="M13" s="627">
        <v>477.62</v>
      </c>
      <c r="N13" s="626">
        <v>2</v>
      </c>
      <c r="O13" s="690">
        <v>1</v>
      </c>
      <c r="P13" s="627">
        <v>477.62</v>
      </c>
      <c r="Q13" s="642">
        <v>1</v>
      </c>
      <c r="R13" s="626">
        <v>2</v>
      </c>
      <c r="S13" s="642">
        <v>1</v>
      </c>
      <c r="T13" s="690">
        <v>1</v>
      </c>
      <c r="U13" s="672">
        <v>1</v>
      </c>
    </row>
    <row r="14" spans="1:21" ht="14.4" customHeight="1" x14ac:dyDescent="0.3">
      <c r="A14" s="625">
        <v>6</v>
      </c>
      <c r="B14" s="626" t="s">
        <v>520</v>
      </c>
      <c r="C14" s="626">
        <v>89301062</v>
      </c>
      <c r="D14" s="688" t="s">
        <v>2240</v>
      </c>
      <c r="E14" s="689" t="s">
        <v>2058</v>
      </c>
      <c r="F14" s="626" t="s">
        <v>2047</v>
      </c>
      <c r="G14" s="626" t="s">
        <v>2080</v>
      </c>
      <c r="H14" s="626" t="s">
        <v>519</v>
      </c>
      <c r="I14" s="626" t="s">
        <v>2081</v>
      </c>
      <c r="J14" s="626" t="s">
        <v>980</v>
      </c>
      <c r="K14" s="626" t="s">
        <v>2082</v>
      </c>
      <c r="L14" s="627">
        <v>153.37</v>
      </c>
      <c r="M14" s="627">
        <v>460.11</v>
      </c>
      <c r="N14" s="626">
        <v>3</v>
      </c>
      <c r="O14" s="690">
        <v>2</v>
      </c>
      <c r="P14" s="627">
        <v>460.11</v>
      </c>
      <c r="Q14" s="642">
        <v>1</v>
      </c>
      <c r="R14" s="626">
        <v>3</v>
      </c>
      <c r="S14" s="642">
        <v>1</v>
      </c>
      <c r="T14" s="690">
        <v>2</v>
      </c>
      <c r="U14" s="672">
        <v>1</v>
      </c>
    </row>
    <row r="15" spans="1:21" ht="14.4" customHeight="1" x14ac:dyDescent="0.3">
      <c r="A15" s="625">
        <v>6</v>
      </c>
      <c r="B15" s="626" t="s">
        <v>520</v>
      </c>
      <c r="C15" s="626">
        <v>89301062</v>
      </c>
      <c r="D15" s="688" t="s">
        <v>2240</v>
      </c>
      <c r="E15" s="689" t="s">
        <v>2058</v>
      </c>
      <c r="F15" s="626" t="s">
        <v>2048</v>
      </c>
      <c r="G15" s="626" t="s">
        <v>2065</v>
      </c>
      <c r="H15" s="626" t="s">
        <v>519</v>
      </c>
      <c r="I15" s="626" t="s">
        <v>2074</v>
      </c>
      <c r="J15" s="626" t="s">
        <v>2075</v>
      </c>
      <c r="K15" s="626" t="s">
        <v>2076</v>
      </c>
      <c r="L15" s="627">
        <v>864.39</v>
      </c>
      <c r="M15" s="627">
        <v>864.39</v>
      </c>
      <c r="N15" s="626">
        <v>1</v>
      </c>
      <c r="O15" s="690">
        <v>1</v>
      </c>
      <c r="P15" s="627">
        <v>864.39</v>
      </c>
      <c r="Q15" s="642">
        <v>1</v>
      </c>
      <c r="R15" s="626">
        <v>1</v>
      </c>
      <c r="S15" s="642">
        <v>1</v>
      </c>
      <c r="T15" s="690">
        <v>1</v>
      </c>
      <c r="U15" s="672">
        <v>1</v>
      </c>
    </row>
    <row r="16" spans="1:21" ht="14.4" customHeight="1" x14ac:dyDescent="0.3">
      <c r="A16" s="625">
        <v>6</v>
      </c>
      <c r="B16" s="626" t="s">
        <v>520</v>
      </c>
      <c r="C16" s="626">
        <v>89301062</v>
      </c>
      <c r="D16" s="688" t="s">
        <v>2240</v>
      </c>
      <c r="E16" s="689" t="s">
        <v>2058</v>
      </c>
      <c r="F16" s="626" t="s">
        <v>2048</v>
      </c>
      <c r="G16" s="626" t="s">
        <v>2065</v>
      </c>
      <c r="H16" s="626" t="s">
        <v>519</v>
      </c>
      <c r="I16" s="626" t="s">
        <v>2083</v>
      </c>
      <c r="J16" s="626" t="s">
        <v>2084</v>
      </c>
      <c r="K16" s="626" t="s">
        <v>2085</v>
      </c>
      <c r="L16" s="627">
        <v>852.07</v>
      </c>
      <c r="M16" s="627">
        <v>852.07</v>
      </c>
      <c r="N16" s="626">
        <v>1</v>
      </c>
      <c r="O16" s="690">
        <v>1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6</v>
      </c>
      <c r="B17" s="626" t="s">
        <v>520</v>
      </c>
      <c r="C17" s="626">
        <v>89301062</v>
      </c>
      <c r="D17" s="688" t="s">
        <v>2240</v>
      </c>
      <c r="E17" s="689" t="s">
        <v>2058</v>
      </c>
      <c r="F17" s="626" t="s">
        <v>2048</v>
      </c>
      <c r="G17" s="626" t="s">
        <v>2065</v>
      </c>
      <c r="H17" s="626" t="s">
        <v>519</v>
      </c>
      <c r="I17" s="626" t="s">
        <v>2066</v>
      </c>
      <c r="J17" s="626" t="s">
        <v>2067</v>
      </c>
      <c r="K17" s="626" t="s">
        <v>2068</v>
      </c>
      <c r="L17" s="627">
        <v>1978.94</v>
      </c>
      <c r="M17" s="627">
        <v>5936.82</v>
      </c>
      <c r="N17" s="626">
        <v>3</v>
      </c>
      <c r="O17" s="690">
        <v>3</v>
      </c>
      <c r="P17" s="627">
        <v>5936.82</v>
      </c>
      <c r="Q17" s="642">
        <v>1</v>
      </c>
      <c r="R17" s="626">
        <v>3</v>
      </c>
      <c r="S17" s="642">
        <v>1</v>
      </c>
      <c r="T17" s="690">
        <v>3</v>
      </c>
      <c r="U17" s="672">
        <v>1</v>
      </c>
    </row>
    <row r="18" spans="1:21" ht="14.4" customHeight="1" x14ac:dyDescent="0.3">
      <c r="A18" s="625">
        <v>6</v>
      </c>
      <c r="B18" s="626" t="s">
        <v>520</v>
      </c>
      <c r="C18" s="626">
        <v>89301062</v>
      </c>
      <c r="D18" s="688" t="s">
        <v>2240</v>
      </c>
      <c r="E18" s="689" t="s">
        <v>2059</v>
      </c>
      <c r="F18" s="626" t="s">
        <v>2047</v>
      </c>
      <c r="G18" s="626" t="s">
        <v>2086</v>
      </c>
      <c r="H18" s="626" t="s">
        <v>756</v>
      </c>
      <c r="I18" s="626" t="s">
        <v>1724</v>
      </c>
      <c r="J18" s="626" t="s">
        <v>830</v>
      </c>
      <c r="K18" s="626" t="s">
        <v>831</v>
      </c>
      <c r="L18" s="627">
        <v>222.25</v>
      </c>
      <c r="M18" s="627">
        <v>222.25</v>
      </c>
      <c r="N18" s="626">
        <v>1</v>
      </c>
      <c r="O18" s="690">
        <v>1</v>
      </c>
      <c r="P18" s="627">
        <v>222.25</v>
      </c>
      <c r="Q18" s="642">
        <v>1</v>
      </c>
      <c r="R18" s="626">
        <v>1</v>
      </c>
      <c r="S18" s="642">
        <v>1</v>
      </c>
      <c r="T18" s="690">
        <v>1</v>
      </c>
      <c r="U18" s="672">
        <v>1</v>
      </c>
    </row>
    <row r="19" spans="1:21" ht="14.4" customHeight="1" x14ac:dyDescent="0.3">
      <c r="A19" s="625">
        <v>6</v>
      </c>
      <c r="B19" s="626" t="s">
        <v>520</v>
      </c>
      <c r="C19" s="626">
        <v>89301062</v>
      </c>
      <c r="D19" s="688" t="s">
        <v>2240</v>
      </c>
      <c r="E19" s="689" t="s">
        <v>2059</v>
      </c>
      <c r="F19" s="626" t="s">
        <v>2047</v>
      </c>
      <c r="G19" s="626" t="s">
        <v>2086</v>
      </c>
      <c r="H19" s="626" t="s">
        <v>756</v>
      </c>
      <c r="I19" s="626" t="s">
        <v>2087</v>
      </c>
      <c r="J19" s="626" t="s">
        <v>2088</v>
      </c>
      <c r="K19" s="626" t="s">
        <v>2089</v>
      </c>
      <c r="L19" s="627">
        <v>222.25</v>
      </c>
      <c r="M19" s="627">
        <v>444.5</v>
      </c>
      <c r="N19" s="626">
        <v>2</v>
      </c>
      <c r="O19" s="690">
        <v>2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6</v>
      </c>
      <c r="B20" s="626" t="s">
        <v>520</v>
      </c>
      <c r="C20" s="626">
        <v>89301062</v>
      </c>
      <c r="D20" s="688" t="s">
        <v>2240</v>
      </c>
      <c r="E20" s="689" t="s">
        <v>2059</v>
      </c>
      <c r="F20" s="626" t="s">
        <v>2047</v>
      </c>
      <c r="G20" s="626" t="s">
        <v>2090</v>
      </c>
      <c r="H20" s="626" t="s">
        <v>519</v>
      </c>
      <c r="I20" s="626" t="s">
        <v>2091</v>
      </c>
      <c r="J20" s="626" t="s">
        <v>2092</v>
      </c>
      <c r="K20" s="626" t="s">
        <v>2093</v>
      </c>
      <c r="L20" s="627">
        <v>913.5</v>
      </c>
      <c r="M20" s="627">
        <v>913.5</v>
      </c>
      <c r="N20" s="626">
        <v>1</v>
      </c>
      <c r="O20" s="690">
        <v>1</v>
      </c>
      <c r="P20" s="627">
        <v>913.5</v>
      </c>
      <c r="Q20" s="642">
        <v>1</v>
      </c>
      <c r="R20" s="626">
        <v>1</v>
      </c>
      <c r="S20" s="642">
        <v>1</v>
      </c>
      <c r="T20" s="690">
        <v>1</v>
      </c>
      <c r="U20" s="672">
        <v>1</v>
      </c>
    </row>
    <row r="21" spans="1:21" ht="14.4" customHeight="1" x14ac:dyDescent="0.3">
      <c r="A21" s="625">
        <v>6</v>
      </c>
      <c r="B21" s="626" t="s">
        <v>520</v>
      </c>
      <c r="C21" s="626">
        <v>89301062</v>
      </c>
      <c r="D21" s="688" t="s">
        <v>2240</v>
      </c>
      <c r="E21" s="689" t="s">
        <v>2059</v>
      </c>
      <c r="F21" s="626" t="s">
        <v>2047</v>
      </c>
      <c r="G21" s="626" t="s">
        <v>2094</v>
      </c>
      <c r="H21" s="626" t="s">
        <v>519</v>
      </c>
      <c r="I21" s="626" t="s">
        <v>2095</v>
      </c>
      <c r="J21" s="626" t="s">
        <v>643</v>
      </c>
      <c r="K21" s="626" t="s">
        <v>644</v>
      </c>
      <c r="L21" s="627">
        <v>400.21</v>
      </c>
      <c r="M21" s="627">
        <v>1200.6299999999999</v>
      </c>
      <c r="N21" s="626">
        <v>3</v>
      </c>
      <c r="O21" s="690">
        <v>1.5</v>
      </c>
      <c r="P21" s="627">
        <v>1200.6299999999999</v>
      </c>
      <c r="Q21" s="642">
        <v>1</v>
      </c>
      <c r="R21" s="626">
        <v>3</v>
      </c>
      <c r="S21" s="642">
        <v>1</v>
      </c>
      <c r="T21" s="690">
        <v>1.5</v>
      </c>
      <c r="U21" s="672">
        <v>1</v>
      </c>
    </row>
    <row r="22" spans="1:21" ht="14.4" customHeight="1" x14ac:dyDescent="0.3">
      <c r="A22" s="625">
        <v>6</v>
      </c>
      <c r="B22" s="626" t="s">
        <v>520</v>
      </c>
      <c r="C22" s="626">
        <v>89301062</v>
      </c>
      <c r="D22" s="688" t="s">
        <v>2240</v>
      </c>
      <c r="E22" s="689" t="s">
        <v>2059</v>
      </c>
      <c r="F22" s="626" t="s">
        <v>2047</v>
      </c>
      <c r="G22" s="626" t="s">
        <v>2096</v>
      </c>
      <c r="H22" s="626" t="s">
        <v>519</v>
      </c>
      <c r="I22" s="626" t="s">
        <v>2097</v>
      </c>
      <c r="J22" s="626" t="s">
        <v>2098</v>
      </c>
      <c r="K22" s="626" t="s">
        <v>2099</v>
      </c>
      <c r="L22" s="627">
        <v>22.96</v>
      </c>
      <c r="M22" s="627">
        <v>22.96</v>
      </c>
      <c r="N22" s="626">
        <v>1</v>
      </c>
      <c r="O22" s="690">
        <v>1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6</v>
      </c>
      <c r="B23" s="626" t="s">
        <v>520</v>
      </c>
      <c r="C23" s="626">
        <v>89301062</v>
      </c>
      <c r="D23" s="688" t="s">
        <v>2240</v>
      </c>
      <c r="E23" s="689" t="s">
        <v>2059</v>
      </c>
      <c r="F23" s="626" t="s">
        <v>2047</v>
      </c>
      <c r="G23" s="626" t="s">
        <v>2100</v>
      </c>
      <c r="H23" s="626" t="s">
        <v>519</v>
      </c>
      <c r="I23" s="626" t="s">
        <v>2101</v>
      </c>
      <c r="J23" s="626" t="s">
        <v>2102</v>
      </c>
      <c r="K23" s="626" t="s">
        <v>2103</v>
      </c>
      <c r="L23" s="627">
        <v>55.65</v>
      </c>
      <c r="M23" s="627">
        <v>111.3</v>
      </c>
      <c r="N23" s="626">
        <v>2</v>
      </c>
      <c r="O23" s="690">
        <v>0.5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6</v>
      </c>
      <c r="B24" s="626" t="s">
        <v>520</v>
      </c>
      <c r="C24" s="626">
        <v>89301062</v>
      </c>
      <c r="D24" s="688" t="s">
        <v>2240</v>
      </c>
      <c r="E24" s="689" t="s">
        <v>2059</v>
      </c>
      <c r="F24" s="626" t="s">
        <v>2047</v>
      </c>
      <c r="G24" s="626" t="s">
        <v>2100</v>
      </c>
      <c r="H24" s="626" t="s">
        <v>519</v>
      </c>
      <c r="I24" s="626" t="s">
        <v>2104</v>
      </c>
      <c r="J24" s="626" t="s">
        <v>2102</v>
      </c>
      <c r="K24" s="626" t="s">
        <v>1515</v>
      </c>
      <c r="L24" s="627">
        <v>55.65</v>
      </c>
      <c r="M24" s="627">
        <v>55.65</v>
      </c>
      <c r="N24" s="626">
        <v>1</v>
      </c>
      <c r="O24" s="690">
        <v>1</v>
      </c>
      <c r="P24" s="627"/>
      <c r="Q24" s="642">
        <v>0</v>
      </c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6</v>
      </c>
      <c r="B25" s="626" t="s">
        <v>520</v>
      </c>
      <c r="C25" s="626">
        <v>89301062</v>
      </c>
      <c r="D25" s="688" t="s">
        <v>2240</v>
      </c>
      <c r="E25" s="689" t="s">
        <v>2059</v>
      </c>
      <c r="F25" s="626" t="s">
        <v>2047</v>
      </c>
      <c r="G25" s="626" t="s">
        <v>2105</v>
      </c>
      <c r="H25" s="626" t="s">
        <v>519</v>
      </c>
      <c r="I25" s="626" t="s">
        <v>2106</v>
      </c>
      <c r="J25" s="626" t="s">
        <v>2107</v>
      </c>
      <c r="K25" s="626" t="s">
        <v>918</v>
      </c>
      <c r="L25" s="627">
        <v>0</v>
      </c>
      <c r="M25" s="627">
        <v>0</v>
      </c>
      <c r="N25" s="626">
        <v>1</v>
      </c>
      <c r="O25" s="690">
        <v>1</v>
      </c>
      <c r="P25" s="627"/>
      <c r="Q25" s="642"/>
      <c r="R25" s="626"/>
      <c r="S25" s="642">
        <v>0</v>
      </c>
      <c r="T25" s="690"/>
      <c r="U25" s="672">
        <v>0</v>
      </c>
    </row>
    <row r="26" spans="1:21" ht="14.4" customHeight="1" x14ac:dyDescent="0.3">
      <c r="A26" s="625">
        <v>6</v>
      </c>
      <c r="B26" s="626" t="s">
        <v>520</v>
      </c>
      <c r="C26" s="626">
        <v>89301062</v>
      </c>
      <c r="D26" s="688" t="s">
        <v>2240</v>
      </c>
      <c r="E26" s="689" t="s">
        <v>2059</v>
      </c>
      <c r="F26" s="626" t="s">
        <v>2047</v>
      </c>
      <c r="G26" s="626" t="s">
        <v>2108</v>
      </c>
      <c r="H26" s="626" t="s">
        <v>756</v>
      </c>
      <c r="I26" s="626" t="s">
        <v>2109</v>
      </c>
      <c r="J26" s="626" t="s">
        <v>2110</v>
      </c>
      <c r="K26" s="626" t="s">
        <v>627</v>
      </c>
      <c r="L26" s="627">
        <v>137.74</v>
      </c>
      <c r="M26" s="627">
        <v>137.74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6</v>
      </c>
      <c r="B27" s="626" t="s">
        <v>520</v>
      </c>
      <c r="C27" s="626">
        <v>89301062</v>
      </c>
      <c r="D27" s="688" t="s">
        <v>2240</v>
      </c>
      <c r="E27" s="689" t="s">
        <v>2059</v>
      </c>
      <c r="F27" s="626" t="s">
        <v>2047</v>
      </c>
      <c r="G27" s="626" t="s">
        <v>2108</v>
      </c>
      <c r="H27" s="626" t="s">
        <v>756</v>
      </c>
      <c r="I27" s="626" t="s">
        <v>2111</v>
      </c>
      <c r="J27" s="626" t="s">
        <v>2110</v>
      </c>
      <c r="K27" s="626" t="s">
        <v>2112</v>
      </c>
      <c r="L27" s="627">
        <v>413.22</v>
      </c>
      <c r="M27" s="627">
        <v>413.22</v>
      </c>
      <c r="N27" s="626">
        <v>1</v>
      </c>
      <c r="O27" s="690">
        <v>1</v>
      </c>
      <c r="P27" s="627"/>
      <c r="Q27" s="642">
        <v>0</v>
      </c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6</v>
      </c>
      <c r="B28" s="626" t="s">
        <v>520</v>
      </c>
      <c r="C28" s="626">
        <v>89301062</v>
      </c>
      <c r="D28" s="688" t="s">
        <v>2240</v>
      </c>
      <c r="E28" s="689" t="s">
        <v>2059</v>
      </c>
      <c r="F28" s="626" t="s">
        <v>2047</v>
      </c>
      <c r="G28" s="626" t="s">
        <v>2113</v>
      </c>
      <c r="H28" s="626" t="s">
        <v>756</v>
      </c>
      <c r="I28" s="626" t="s">
        <v>1673</v>
      </c>
      <c r="J28" s="626" t="s">
        <v>773</v>
      </c>
      <c r="K28" s="626" t="s">
        <v>774</v>
      </c>
      <c r="L28" s="627">
        <v>468.96</v>
      </c>
      <c r="M28" s="627">
        <v>468.96</v>
      </c>
      <c r="N28" s="626">
        <v>1</v>
      </c>
      <c r="O28" s="690">
        <v>1</v>
      </c>
      <c r="P28" s="627">
        <v>468.96</v>
      </c>
      <c r="Q28" s="642">
        <v>1</v>
      </c>
      <c r="R28" s="626">
        <v>1</v>
      </c>
      <c r="S28" s="642">
        <v>1</v>
      </c>
      <c r="T28" s="690">
        <v>1</v>
      </c>
      <c r="U28" s="672">
        <v>1</v>
      </c>
    </row>
    <row r="29" spans="1:21" ht="14.4" customHeight="1" x14ac:dyDescent="0.3">
      <c r="A29" s="625">
        <v>6</v>
      </c>
      <c r="B29" s="626" t="s">
        <v>520</v>
      </c>
      <c r="C29" s="626">
        <v>89301062</v>
      </c>
      <c r="D29" s="688" t="s">
        <v>2240</v>
      </c>
      <c r="E29" s="689" t="s">
        <v>2059</v>
      </c>
      <c r="F29" s="626" t="s">
        <v>2047</v>
      </c>
      <c r="G29" s="626" t="s">
        <v>2114</v>
      </c>
      <c r="H29" s="626" t="s">
        <v>519</v>
      </c>
      <c r="I29" s="626" t="s">
        <v>2115</v>
      </c>
      <c r="J29" s="626" t="s">
        <v>2116</v>
      </c>
      <c r="K29" s="626" t="s">
        <v>1165</v>
      </c>
      <c r="L29" s="627">
        <v>140.59</v>
      </c>
      <c r="M29" s="627">
        <v>140.59</v>
      </c>
      <c r="N29" s="626">
        <v>1</v>
      </c>
      <c r="O29" s="690">
        <v>1</v>
      </c>
      <c r="P29" s="627"/>
      <c r="Q29" s="642">
        <v>0</v>
      </c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6</v>
      </c>
      <c r="B30" s="626" t="s">
        <v>520</v>
      </c>
      <c r="C30" s="626">
        <v>89301062</v>
      </c>
      <c r="D30" s="688" t="s">
        <v>2240</v>
      </c>
      <c r="E30" s="689" t="s">
        <v>2059</v>
      </c>
      <c r="F30" s="626" t="s">
        <v>2047</v>
      </c>
      <c r="G30" s="626" t="s">
        <v>2117</v>
      </c>
      <c r="H30" s="626" t="s">
        <v>519</v>
      </c>
      <c r="I30" s="626" t="s">
        <v>2118</v>
      </c>
      <c r="J30" s="626" t="s">
        <v>624</v>
      </c>
      <c r="K30" s="626" t="s">
        <v>2119</v>
      </c>
      <c r="L30" s="627">
        <v>95.24</v>
      </c>
      <c r="M30" s="627">
        <v>95.24</v>
      </c>
      <c r="N30" s="626">
        <v>1</v>
      </c>
      <c r="O30" s="690">
        <v>0.5</v>
      </c>
      <c r="P30" s="627">
        <v>95.24</v>
      </c>
      <c r="Q30" s="642">
        <v>1</v>
      </c>
      <c r="R30" s="626">
        <v>1</v>
      </c>
      <c r="S30" s="642">
        <v>1</v>
      </c>
      <c r="T30" s="690">
        <v>0.5</v>
      </c>
      <c r="U30" s="672">
        <v>1</v>
      </c>
    </row>
    <row r="31" spans="1:21" ht="14.4" customHeight="1" x14ac:dyDescent="0.3">
      <c r="A31" s="625">
        <v>6</v>
      </c>
      <c r="B31" s="626" t="s">
        <v>520</v>
      </c>
      <c r="C31" s="626">
        <v>89301062</v>
      </c>
      <c r="D31" s="688" t="s">
        <v>2240</v>
      </c>
      <c r="E31" s="689" t="s">
        <v>2059</v>
      </c>
      <c r="F31" s="626" t="s">
        <v>2047</v>
      </c>
      <c r="G31" s="626" t="s">
        <v>2120</v>
      </c>
      <c r="H31" s="626" t="s">
        <v>519</v>
      </c>
      <c r="I31" s="626" t="s">
        <v>2121</v>
      </c>
      <c r="J31" s="626" t="s">
        <v>2122</v>
      </c>
      <c r="K31" s="626" t="s">
        <v>2123</v>
      </c>
      <c r="L31" s="627">
        <v>211.14</v>
      </c>
      <c r="M31" s="627">
        <v>211.14</v>
      </c>
      <c r="N31" s="626">
        <v>1</v>
      </c>
      <c r="O31" s="690">
        <v>1</v>
      </c>
      <c r="P31" s="627"/>
      <c r="Q31" s="642">
        <v>0</v>
      </c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6</v>
      </c>
      <c r="B32" s="626" t="s">
        <v>520</v>
      </c>
      <c r="C32" s="626">
        <v>89301062</v>
      </c>
      <c r="D32" s="688" t="s">
        <v>2240</v>
      </c>
      <c r="E32" s="689" t="s">
        <v>2059</v>
      </c>
      <c r="F32" s="626" t="s">
        <v>2047</v>
      </c>
      <c r="G32" s="626" t="s">
        <v>2124</v>
      </c>
      <c r="H32" s="626" t="s">
        <v>756</v>
      </c>
      <c r="I32" s="626" t="s">
        <v>2125</v>
      </c>
      <c r="J32" s="626" t="s">
        <v>2126</v>
      </c>
      <c r="K32" s="626" t="s">
        <v>2127</v>
      </c>
      <c r="L32" s="627">
        <v>104.19</v>
      </c>
      <c r="M32" s="627">
        <v>208.38</v>
      </c>
      <c r="N32" s="626">
        <v>2</v>
      </c>
      <c r="O32" s="690">
        <v>1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6</v>
      </c>
      <c r="B33" s="626" t="s">
        <v>520</v>
      </c>
      <c r="C33" s="626">
        <v>89301062</v>
      </c>
      <c r="D33" s="688" t="s">
        <v>2240</v>
      </c>
      <c r="E33" s="689" t="s">
        <v>2059</v>
      </c>
      <c r="F33" s="626" t="s">
        <v>2047</v>
      </c>
      <c r="G33" s="626" t="s">
        <v>2128</v>
      </c>
      <c r="H33" s="626" t="s">
        <v>519</v>
      </c>
      <c r="I33" s="626" t="s">
        <v>2129</v>
      </c>
      <c r="J33" s="626" t="s">
        <v>2130</v>
      </c>
      <c r="K33" s="626" t="s">
        <v>2131</v>
      </c>
      <c r="L33" s="627">
        <v>17.53</v>
      </c>
      <c r="M33" s="627">
        <v>17.53</v>
      </c>
      <c r="N33" s="626">
        <v>1</v>
      </c>
      <c r="O33" s="690">
        <v>1</v>
      </c>
      <c r="P33" s="627"/>
      <c r="Q33" s="642">
        <v>0</v>
      </c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6</v>
      </c>
      <c r="B34" s="626" t="s">
        <v>520</v>
      </c>
      <c r="C34" s="626">
        <v>89301062</v>
      </c>
      <c r="D34" s="688" t="s">
        <v>2240</v>
      </c>
      <c r="E34" s="689" t="s">
        <v>2059</v>
      </c>
      <c r="F34" s="626" t="s">
        <v>2048</v>
      </c>
      <c r="G34" s="626" t="s">
        <v>2132</v>
      </c>
      <c r="H34" s="626" t="s">
        <v>519</v>
      </c>
      <c r="I34" s="626" t="s">
        <v>2133</v>
      </c>
      <c r="J34" s="626" t="s">
        <v>2134</v>
      </c>
      <c r="K34" s="626" t="s">
        <v>2135</v>
      </c>
      <c r="L34" s="627">
        <v>410</v>
      </c>
      <c r="M34" s="627">
        <v>2050</v>
      </c>
      <c r="N34" s="626">
        <v>5</v>
      </c>
      <c r="O34" s="690">
        <v>5</v>
      </c>
      <c r="P34" s="627">
        <v>2050</v>
      </c>
      <c r="Q34" s="642">
        <v>1</v>
      </c>
      <c r="R34" s="626">
        <v>5</v>
      </c>
      <c r="S34" s="642">
        <v>1</v>
      </c>
      <c r="T34" s="690">
        <v>5</v>
      </c>
      <c r="U34" s="672">
        <v>1</v>
      </c>
    </row>
    <row r="35" spans="1:21" ht="14.4" customHeight="1" x14ac:dyDescent="0.3">
      <c r="A35" s="625">
        <v>6</v>
      </c>
      <c r="B35" s="626" t="s">
        <v>520</v>
      </c>
      <c r="C35" s="626">
        <v>89301062</v>
      </c>
      <c r="D35" s="688" t="s">
        <v>2240</v>
      </c>
      <c r="E35" s="689" t="s">
        <v>2059</v>
      </c>
      <c r="F35" s="626" t="s">
        <v>2048</v>
      </c>
      <c r="G35" s="626" t="s">
        <v>2065</v>
      </c>
      <c r="H35" s="626" t="s">
        <v>519</v>
      </c>
      <c r="I35" s="626" t="s">
        <v>2074</v>
      </c>
      <c r="J35" s="626" t="s">
        <v>2075</v>
      </c>
      <c r="K35" s="626" t="s">
        <v>2076</v>
      </c>
      <c r="L35" s="627">
        <v>864.39</v>
      </c>
      <c r="M35" s="627">
        <v>40626.32999999998</v>
      </c>
      <c r="N35" s="626">
        <v>47</v>
      </c>
      <c r="O35" s="690">
        <v>47</v>
      </c>
      <c r="P35" s="627">
        <v>37168.769999999982</v>
      </c>
      <c r="Q35" s="642">
        <v>0.91489361702127658</v>
      </c>
      <c r="R35" s="626">
        <v>43</v>
      </c>
      <c r="S35" s="642">
        <v>0.91489361702127658</v>
      </c>
      <c r="T35" s="690">
        <v>43</v>
      </c>
      <c r="U35" s="672">
        <v>0.91489361702127658</v>
      </c>
    </row>
    <row r="36" spans="1:21" ht="14.4" customHeight="1" x14ac:dyDescent="0.3">
      <c r="A36" s="625">
        <v>6</v>
      </c>
      <c r="B36" s="626" t="s">
        <v>520</v>
      </c>
      <c r="C36" s="626">
        <v>89301062</v>
      </c>
      <c r="D36" s="688" t="s">
        <v>2240</v>
      </c>
      <c r="E36" s="689" t="s">
        <v>2059</v>
      </c>
      <c r="F36" s="626" t="s">
        <v>2048</v>
      </c>
      <c r="G36" s="626" t="s">
        <v>2065</v>
      </c>
      <c r="H36" s="626" t="s">
        <v>519</v>
      </c>
      <c r="I36" s="626" t="s">
        <v>2083</v>
      </c>
      <c r="J36" s="626" t="s">
        <v>2084</v>
      </c>
      <c r="K36" s="626" t="s">
        <v>2085</v>
      </c>
      <c r="L36" s="627">
        <v>852.07</v>
      </c>
      <c r="M36" s="627">
        <v>852.07</v>
      </c>
      <c r="N36" s="626">
        <v>1</v>
      </c>
      <c r="O36" s="690">
        <v>1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6</v>
      </c>
      <c r="B37" s="626" t="s">
        <v>520</v>
      </c>
      <c r="C37" s="626">
        <v>89301062</v>
      </c>
      <c r="D37" s="688" t="s">
        <v>2240</v>
      </c>
      <c r="E37" s="689" t="s">
        <v>2059</v>
      </c>
      <c r="F37" s="626" t="s">
        <v>2048</v>
      </c>
      <c r="G37" s="626" t="s">
        <v>2065</v>
      </c>
      <c r="H37" s="626" t="s">
        <v>519</v>
      </c>
      <c r="I37" s="626" t="s">
        <v>2066</v>
      </c>
      <c r="J37" s="626" t="s">
        <v>2067</v>
      </c>
      <c r="K37" s="626" t="s">
        <v>2068</v>
      </c>
      <c r="L37" s="627">
        <v>1978.94</v>
      </c>
      <c r="M37" s="627">
        <v>114778.52000000008</v>
      </c>
      <c r="N37" s="626">
        <v>58</v>
      </c>
      <c r="O37" s="690">
        <v>58</v>
      </c>
      <c r="P37" s="627">
        <v>106862.76000000008</v>
      </c>
      <c r="Q37" s="642">
        <v>0.93103448275862077</v>
      </c>
      <c r="R37" s="626">
        <v>54</v>
      </c>
      <c r="S37" s="642">
        <v>0.93103448275862066</v>
      </c>
      <c r="T37" s="690">
        <v>54</v>
      </c>
      <c r="U37" s="672">
        <v>0.93103448275862066</v>
      </c>
    </row>
    <row r="38" spans="1:21" ht="14.4" customHeight="1" x14ac:dyDescent="0.3">
      <c r="A38" s="625">
        <v>6</v>
      </c>
      <c r="B38" s="626" t="s">
        <v>520</v>
      </c>
      <c r="C38" s="626">
        <v>89301062</v>
      </c>
      <c r="D38" s="688" t="s">
        <v>2240</v>
      </c>
      <c r="E38" s="689" t="s">
        <v>2059</v>
      </c>
      <c r="F38" s="626" t="s">
        <v>2048</v>
      </c>
      <c r="G38" s="626" t="s">
        <v>2136</v>
      </c>
      <c r="H38" s="626" t="s">
        <v>519</v>
      </c>
      <c r="I38" s="626" t="s">
        <v>2137</v>
      </c>
      <c r="J38" s="626" t="s">
        <v>2138</v>
      </c>
      <c r="K38" s="626" t="s">
        <v>2139</v>
      </c>
      <c r="L38" s="627">
        <v>0</v>
      </c>
      <c r="M38" s="627">
        <v>0</v>
      </c>
      <c r="N38" s="626">
        <v>1</v>
      </c>
      <c r="O38" s="690">
        <v>1</v>
      </c>
      <c r="P38" s="627"/>
      <c r="Q38" s="642"/>
      <c r="R38" s="626"/>
      <c r="S38" s="642">
        <v>0</v>
      </c>
      <c r="T38" s="690"/>
      <c r="U38" s="672">
        <v>0</v>
      </c>
    </row>
    <row r="39" spans="1:21" ht="14.4" customHeight="1" x14ac:dyDescent="0.3">
      <c r="A39" s="625">
        <v>6</v>
      </c>
      <c r="B39" s="626" t="s">
        <v>520</v>
      </c>
      <c r="C39" s="626">
        <v>89301062</v>
      </c>
      <c r="D39" s="688" t="s">
        <v>2240</v>
      </c>
      <c r="E39" s="689" t="s">
        <v>2060</v>
      </c>
      <c r="F39" s="626" t="s">
        <v>2047</v>
      </c>
      <c r="G39" s="626" t="s">
        <v>2140</v>
      </c>
      <c r="H39" s="626" t="s">
        <v>519</v>
      </c>
      <c r="I39" s="626" t="s">
        <v>2141</v>
      </c>
      <c r="J39" s="626" t="s">
        <v>1791</v>
      </c>
      <c r="K39" s="626" t="s">
        <v>2142</v>
      </c>
      <c r="L39" s="627">
        <v>0</v>
      </c>
      <c r="M39" s="627">
        <v>0</v>
      </c>
      <c r="N39" s="626">
        <v>3</v>
      </c>
      <c r="O39" s="690">
        <v>2</v>
      </c>
      <c r="P39" s="627">
        <v>0</v>
      </c>
      <c r="Q39" s="642"/>
      <c r="R39" s="626">
        <v>2</v>
      </c>
      <c r="S39" s="642">
        <v>0.66666666666666663</v>
      </c>
      <c r="T39" s="690">
        <v>1</v>
      </c>
      <c r="U39" s="672">
        <v>0.5</v>
      </c>
    </row>
    <row r="40" spans="1:21" ht="14.4" customHeight="1" x14ac:dyDescent="0.3">
      <c r="A40" s="625">
        <v>6</v>
      </c>
      <c r="B40" s="626" t="s">
        <v>520</v>
      </c>
      <c r="C40" s="626">
        <v>89301062</v>
      </c>
      <c r="D40" s="688" t="s">
        <v>2240</v>
      </c>
      <c r="E40" s="689" t="s">
        <v>2060</v>
      </c>
      <c r="F40" s="626" t="s">
        <v>2047</v>
      </c>
      <c r="G40" s="626" t="s">
        <v>2143</v>
      </c>
      <c r="H40" s="626" t="s">
        <v>519</v>
      </c>
      <c r="I40" s="626" t="s">
        <v>2144</v>
      </c>
      <c r="J40" s="626" t="s">
        <v>969</v>
      </c>
      <c r="K40" s="626" t="s">
        <v>2145</v>
      </c>
      <c r="L40" s="627">
        <v>317.26</v>
      </c>
      <c r="M40" s="627">
        <v>2220.8199999999997</v>
      </c>
      <c r="N40" s="626">
        <v>7</v>
      </c>
      <c r="O40" s="690">
        <v>3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6</v>
      </c>
      <c r="B41" s="626" t="s">
        <v>520</v>
      </c>
      <c r="C41" s="626">
        <v>89301062</v>
      </c>
      <c r="D41" s="688" t="s">
        <v>2240</v>
      </c>
      <c r="E41" s="689" t="s">
        <v>2060</v>
      </c>
      <c r="F41" s="626" t="s">
        <v>2047</v>
      </c>
      <c r="G41" s="626" t="s">
        <v>2146</v>
      </c>
      <c r="H41" s="626" t="s">
        <v>519</v>
      </c>
      <c r="I41" s="626" t="s">
        <v>2147</v>
      </c>
      <c r="J41" s="626" t="s">
        <v>2148</v>
      </c>
      <c r="K41" s="626" t="s">
        <v>2112</v>
      </c>
      <c r="L41" s="627">
        <v>413.22</v>
      </c>
      <c r="M41" s="627">
        <v>413.22</v>
      </c>
      <c r="N41" s="626">
        <v>1</v>
      </c>
      <c r="O41" s="690">
        <v>0.5</v>
      </c>
      <c r="P41" s="627">
        <v>413.22</v>
      </c>
      <c r="Q41" s="642">
        <v>1</v>
      </c>
      <c r="R41" s="626">
        <v>1</v>
      </c>
      <c r="S41" s="642">
        <v>1</v>
      </c>
      <c r="T41" s="690">
        <v>0.5</v>
      </c>
      <c r="U41" s="672">
        <v>1</v>
      </c>
    </row>
    <row r="42" spans="1:21" ht="14.4" customHeight="1" x14ac:dyDescent="0.3">
      <c r="A42" s="625">
        <v>6</v>
      </c>
      <c r="B42" s="626" t="s">
        <v>520</v>
      </c>
      <c r="C42" s="626">
        <v>89301062</v>
      </c>
      <c r="D42" s="688" t="s">
        <v>2240</v>
      </c>
      <c r="E42" s="689" t="s">
        <v>2060</v>
      </c>
      <c r="F42" s="626" t="s">
        <v>2047</v>
      </c>
      <c r="G42" s="626" t="s">
        <v>2146</v>
      </c>
      <c r="H42" s="626" t="s">
        <v>519</v>
      </c>
      <c r="I42" s="626" t="s">
        <v>2149</v>
      </c>
      <c r="J42" s="626" t="s">
        <v>2148</v>
      </c>
      <c r="K42" s="626" t="s">
        <v>2150</v>
      </c>
      <c r="L42" s="627">
        <v>413.22</v>
      </c>
      <c r="M42" s="627">
        <v>413.22</v>
      </c>
      <c r="N42" s="626">
        <v>1</v>
      </c>
      <c r="O42" s="690">
        <v>1</v>
      </c>
      <c r="P42" s="627">
        <v>413.22</v>
      </c>
      <c r="Q42" s="642">
        <v>1</v>
      </c>
      <c r="R42" s="626">
        <v>1</v>
      </c>
      <c r="S42" s="642">
        <v>1</v>
      </c>
      <c r="T42" s="690">
        <v>1</v>
      </c>
      <c r="U42" s="672">
        <v>1</v>
      </c>
    </row>
    <row r="43" spans="1:21" ht="14.4" customHeight="1" x14ac:dyDescent="0.3">
      <c r="A43" s="625">
        <v>6</v>
      </c>
      <c r="B43" s="626" t="s">
        <v>520</v>
      </c>
      <c r="C43" s="626">
        <v>89301062</v>
      </c>
      <c r="D43" s="688" t="s">
        <v>2240</v>
      </c>
      <c r="E43" s="689" t="s">
        <v>2060</v>
      </c>
      <c r="F43" s="626" t="s">
        <v>2047</v>
      </c>
      <c r="G43" s="626" t="s">
        <v>2151</v>
      </c>
      <c r="H43" s="626" t="s">
        <v>519</v>
      </c>
      <c r="I43" s="626" t="s">
        <v>2152</v>
      </c>
      <c r="J43" s="626" t="s">
        <v>2153</v>
      </c>
      <c r="K43" s="626" t="s">
        <v>2154</v>
      </c>
      <c r="L43" s="627">
        <v>128.9</v>
      </c>
      <c r="M43" s="627">
        <v>386.70000000000005</v>
      </c>
      <c r="N43" s="626">
        <v>3</v>
      </c>
      <c r="O43" s="690">
        <v>1</v>
      </c>
      <c r="P43" s="627">
        <v>257.8</v>
      </c>
      <c r="Q43" s="642">
        <v>0.66666666666666663</v>
      </c>
      <c r="R43" s="626">
        <v>2</v>
      </c>
      <c r="S43" s="642">
        <v>0.66666666666666663</v>
      </c>
      <c r="T43" s="690">
        <v>0.5</v>
      </c>
      <c r="U43" s="672">
        <v>0.5</v>
      </c>
    </row>
    <row r="44" spans="1:21" ht="14.4" customHeight="1" x14ac:dyDescent="0.3">
      <c r="A44" s="625">
        <v>6</v>
      </c>
      <c r="B44" s="626" t="s">
        <v>520</v>
      </c>
      <c r="C44" s="626">
        <v>89301062</v>
      </c>
      <c r="D44" s="688" t="s">
        <v>2240</v>
      </c>
      <c r="E44" s="689" t="s">
        <v>2060</v>
      </c>
      <c r="F44" s="626" t="s">
        <v>2047</v>
      </c>
      <c r="G44" s="626" t="s">
        <v>2155</v>
      </c>
      <c r="H44" s="626" t="s">
        <v>519</v>
      </c>
      <c r="I44" s="626" t="s">
        <v>2156</v>
      </c>
      <c r="J44" s="626" t="s">
        <v>2157</v>
      </c>
      <c r="K44" s="626" t="s">
        <v>2158</v>
      </c>
      <c r="L44" s="627">
        <v>0</v>
      </c>
      <c r="M44" s="627">
        <v>0</v>
      </c>
      <c r="N44" s="626">
        <v>1</v>
      </c>
      <c r="O44" s="690">
        <v>0.5</v>
      </c>
      <c r="P44" s="627"/>
      <c r="Q44" s="642"/>
      <c r="R44" s="626"/>
      <c r="S44" s="642">
        <v>0</v>
      </c>
      <c r="T44" s="690"/>
      <c r="U44" s="672">
        <v>0</v>
      </c>
    </row>
    <row r="45" spans="1:21" ht="14.4" customHeight="1" x14ac:dyDescent="0.3">
      <c r="A45" s="625">
        <v>6</v>
      </c>
      <c r="B45" s="626" t="s">
        <v>520</v>
      </c>
      <c r="C45" s="626">
        <v>89301062</v>
      </c>
      <c r="D45" s="688" t="s">
        <v>2240</v>
      </c>
      <c r="E45" s="689" t="s">
        <v>2060</v>
      </c>
      <c r="F45" s="626" t="s">
        <v>2047</v>
      </c>
      <c r="G45" s="626" t="s">
        <v>2159</v>
      </c>
      <c r="H45" s="626" t="s">
        <v>519</v>
      </c>
      <c r="I45" s="626" t="s">
        <v>2160</v>
      </c>
      <c r="J45" s="626" t="s">
        <v>2161</v>
      </c>
      <c r="K45" s="626" t="s">
        <v>1521</v>
      </c>
      <c r="L45" s="627">
        <v>0</v>
      </c>
      <c r="M45" s="627">
        <v>0</v>
      </c>
      <c r="N45" s="626">
        <v>1</v>
      </c>
      <c r="O45" s="690">
        <v>1</v>
      </c>
      <c r="P45" s="627">
        <v>0</v>
      </c>
      <c r="Q45" s="642"/>
      <c r="R45" s="626">
        <v>1</v>
      </c>
      <c r="S45" s="642">
        <v>1</v>
      </c>
      <c r="T45" s="690">
        <v>1</v>
      </c>
      <c r="U45" s="672">
        <v>1</v>
      </c>
    </row>
    <row r="46" spans="1:21" ht="14.4" customHeight="1" x14ac:dyDescent="0.3">
      <c r="A46" s="625">
        <v>6</v>
      </c>
      <c r="B46" s="626" t="s">
        <v>520</v>
      </c>
      <c r="C46" s="626">
        <v>89301062</v>
      </c>
      <c r="D46" s="688" t="s">
        <v>2240</v>
      </c>
      <c r="E46" s="689" t="s">
        <v>2060</v>
      </c>
      <c r="F46" s="626" t="s">
        <v>2047</v>
      </c>
      <c r="G46" s="626" t="s">
        <v>2162</v>
      </c>
      <c r="H46" s="626" t="s">
        <v>519</v>
      </c>
      <c r="I46" s="626" t="s">
        <v>2163</v>
      </c>
      <c r="J46" s="626" t="s">
        <v>2164</v>
      </c>
      <c r="K46" s="626" t="s">
        <v>621</v>
      </c>
      <c r="L46" s="627">
        <v>36.67</v>
      </c>
      <c r="M46" s="627">
        <v>73.34</v>
      </c>
      <c r="N46" s="626">
        <v>2</v>
      </c>
      <c r="O46" s="690">
        <v>0.5</v>
      </c>
      <c r="P46" s="627">
        <v>73.34</v>
      </c>
      <c r="Q46" s="642">
        <v>1</v>
      </c>
      <c r="R46" s="626">
        <v>2</v>
      </c>
      <c r="S46" s="642">
        <v>1</v>
      </c>
      <c r="T46" s="690">
        <v>0.5</v>
      </c>
      <c r="U46" s="672">
        <v>1</v>
      </c>
    </row>
    <row r="47" spans="1:21" ht="14.4" customHeight="1" x14ac:dyDescent="0.3">
      <c r="A47" s="625">
        <v>6</v>
      </c>
      <c r="B47" s="626" t="s">
        <v>520</v>
      </c>
      <c r="C47" s="626">
        <v>89301062</v>
      </c>
      <c r="D47" s="688" t="s">
        <v>2240</v>
      </c>
      <c r="E47" s="689" t="s">
        <v>2060</v>
      </c>
      <c r="F47" s="626" t="s">
        <v>2047</v>
      </c>
      <c r="G47" s="626" t="s">
        <v>2165</v>
      </c>
      <c r="H47" s="626" t="s">
        <v>756</v>
      </c>
      <c r="I47" s="626" t="s">
        <v>1721</v>
      </c>
      <c r="J47" s="626" t="s">
        <v>835</v>
      </c>
      <c r="K47" s="626" t="s">
        <v>1722</v>
      </c>
      <c r="L47" s="627">
        <v>399.92</v>
      </c>
      <c r="M47" s="627">
        <v>399.92</v>
      </c>
      <c r="N47" s="626">
        <v>1</v>
      </c>
      <c r="O47" s="690">
        <v>0.5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6</v>
      </c>
      <c r="B48" s="626" t="s">
        <v>520</v>
      </c>
      <c r="C48" s="626">
        <v>89301062</v>
      </c>
      <c r="D48" s="688" t="s">
        <v>2240</v>
      </c>
      <c r="E48" s="689" t="s">
        <v>2060</v>
      </c>
      <c r="F48" s="626" t="s">
        <v>2047</v>
      </c>
      <c r="G48" s="626" t="s">
        <v>2165</v>
      </c>
      <c r="H48" s="626" t="s">
        <v>756</v>
      </c>
      <c r="I48" s="626" t="s">
        <v>2166</v>
      </c>
      <c r="J48" s="626" t="s">
        <v>2167</v>
      </c>
      <c r="K48" s="626" t="s">
        <v>2168</v>
      </c>
      <c r="L48" s="627">
        <v>199.96</v>
      </c>
      <c r="M48" s="627">
        <v>399.92</v>
      </c>
      <c r="N48" s="626">
        <v>2</v>
      </c>
      <c r="O48" s="690">
        <v>0.5</v>
      </c>
      <c r="P48" s="627">
        <v>399.92</v>
      </c>
      <c r="Q48" s="642">
        <v>1</v>
      </c>
      <c r="R48" s="626">
        <v>2</v>
      </c>
      <c r="S48" s="642">
        <v>1</v>
      </c>
      <c r="T48" s="690">
        <v>0.5</v>
      </c>
      <c r="U48" s="672">
        <v>1</v>
      </c>
    </row>
    <row r="49" spans="1:21" ht="14.4" customHeight="1" x14ac:dyDescent="0.3">
      <c r="A49" s="625">
        <v>6</v>
      </c>
      <c r="B49" s="626" t="s">
        <v>520</v>
      </c>
      <c r="C49" s="626">
        <v>89301062</v>
      </c>
      <c r="D49" s="688" t="s">
        <v>2240</v>
      </c>
      <c r="E49" s="689" t="s">
        <v>2060</v>
      </c>
      <c r="F49" s="626" t="s">
        <v>2047</v>
      </c>
      <c r="G49" s="626" t="s">
        <v>2169</v>
      </c>
      <c r="H49" s="626" t="s">
        <v>519</v>
      </c>
      <c r="I49" s="626" t="s">
        <v>2170</v>
      </c>
      <c r="J49" s="626" t="s">
        <v>2171</v>
      </c>
      <c r="K49" s="626" t="s">
        <v>2172</v>
      </c>
      <c r="L49" s="627">
        <v>86.76</v>
      </c>
      <c r="M49" s="627">
        <v>86.76</v>
      </c>
      <c r="N49" s="626">
        <v>1</v>
      </c>
      <c r="O49" s="690">
        <v>0.5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6</v>
      </c>
      <c r="B50" s="626" t="s">
        <v>520</v>
      </c>
      <c r="C50" s="626">
        <v>89301062</v>
      </c>
      <c r="D50" s="688" t="s">
        <v>2240</v>
      </c>
      <c r="E50" s="689" t="s">
        <v>2060</v>
      </c>
      <c r="F50" s="626" t="s">
        <v>2047</v>
      </c>
      <c r="G50" s="626" t="s">
        <v>2173</v>
      </c>
      <c r="H50" s="626" t="s">
        <v>756</v>
      </c>
      <c r="I50" s="626" t="s">
        <v>2174</v>
      </c>
      <c r="J50" s="626" t="s">
        <v>804</v>
      </c>
      <c r="K50" s="626" t="s">
        <v>805</v>
      </c>
      <c r="L50" s="627">
        <v>107.81</v>
      </c>
      <c r="M50" s="627">
        <v>215.62</v>
      </c>
      <c r="N50" s="626">
        <v>2</v>
      </c>
      <c r="O50" s="690">
        <v>1</v>
      </c>
      <c r="P50" s="627"/>
      <c r="Q50" s="642">
        <v>0</v>
      </c>
      <c r="R50" s="626"/>
      <c r="S50" s="642">
        <v>0</v>
      </c>
      <c r="T50" s="690"/>
      <c r="U50" s="672">
        <v>0</v>
      </c>
    </row>
    <row r="51" spans="1:21" ht="14.4" customHeight="1" x14ac:dyDescent="0.3">
      <c r="A51" s="625">
        <v>6</v>
      </c>
      <c r="B51" s="626" t="s">
        <v>520</v>
      </c>
      <c r="C51" s="626">
        <v>89301062</v>
      </c>
      <c r="D51" s="688" t="s">
        <v>2240</v>
      </c>
      <c r="E51" s="689" t="s">
        <v>2060</v>
      </c>
      <c r="F51" s="626" t="s">
        <v>2047</v>
      </c>
      <c r="G51" s="626" t="s">
        <v>2175</v>
      </c>
      <c r="H51" s="626" t="s">
        <v>756</v>
      </c>
      <c r="I51" s="626" t="s">
        <v>2176</v>
      </c>
      <c r="J51" s="626" t="s">
        <v>2177</v>
      </c>
      <c r="K51" s="626" t="s">
        <v>2178</v>
      </c>
      <c r="L51" s="627">
        <v>386.51</v>
      </c>
      <c r="M51" s="627">
        <v>773.02</v>
      </c>
      <c r="N51" s="626">
        <v>2</v>
      </c>
      <c r="O51" s="690">
        <v>1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6</v>
      </c>
      <c r="B52" s="626" t="s">
        <v>520</v>
      </c>
      <c r="C52" s="626">
        <v>89301062</v>
      </c>
      <c r="D52" s="688" t="s">
        <v>2240</v>
      </c>
      <c r="E52" s="689" t="s">
        <v>2060</v>
      </c>
      <c r="F52" s="626" t="s">
        <v>2047</v>
      </c>
      <c r="G52" s="626" t="s">
        <v>2179</v>
      </c>
      <c r="H52" s="626" t="s">
        <v>519</v>
      </c>
      <c r="I52" s="626" t="s">
        <v>2180</v>
      </c>
      <c r="J52" s="626" t="s">
        <v>2181</v>
      </c>
      <c r="K52" s="626" t="s">
        <v>2182</v>
      </c>
      <c r="L52" s="627">
        <v>347.08</v>
      </c>
      <c r="M52" s="627">
        <v>347.08</v>
      </c>
      <c r="N52" s="626">
        <v>1</v>
      </c>
      <c r="O52" s="690">
        <v>1</v>
      </c>
      <c r="P52" s="627"/>
      <c r="Q52" s="642">
        <v>0</v>
      </c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6</v>
      </c>
      <c r="B53" s="626" t="s">
        <v>520</v>
      </c>
      <c r="C53" s="626">
        <v>89301062</v>
      </c>
      <c r="D53" s="688" t="s">
        <v>2240</v>
      </c>
      <c r="E53" s="689" t="s">
        <v>2060</v>
      </c>
      <c r="F53" s="626" t="s">
        <v>2047</v>
      </c>
      <c r="G53" s="626" t="s">
        <v>2183</v>
      </c>
      <c r="H53" s="626" t="s">
        <v>519</v>
      </c>
      <c r="I53" s="626" t="s">
        <v>2184</v>
      </c>
      <c r="J53" s="626" t="s">
        <v>2185</v>
      </c>
      <c r="K53" s="626" t="s">
        <v>1539</v>
      </c>
      <c r="L53" s="627">
        <v>0</v>
      </c>
      <c r="M53" s="627">
        <v>0</v>
      </c>
      <c r="N53" s="626">
        <v>1</v>
      </c>
      <c r="O53" s="690">
        <v>0.5</v>
      </c>
      <c r="P53" s="627">
        <v>0</v>
      </c>
      <c r="Q53" s="642"/>
      <c r="R53" s="626">
        <v>1</v>
      </c>
      <c r="S53" s="642">
        <v>1</v>
      </c>
      <c r="T53" s="690">
        <v>0.5</v>
      </c>
      <c r="U53" s="672">
        <v>1</v>
      </c>
    </row>
    <row r="54" spans="1:21" ht="14.4" customHeight="1" x14ac:dyDescent="0.3">
      <c r="A54" s="625">
        <v>6</v>
      </c>
      <c r="B54" s="626" t="s">
        <v>520</v>
      </c>
      <c r="C54" s="626">
        <v>89301062</v>
      </c>
      <c r="D54" s="688" t="s">
        <v>2240</v>
      </c>
      <c r="E54" s="689" t="s">
        <v>2060</v>
      </c>
      <c r="F54" s="626" t="s">
        <v>2047</v>
      </c>
      <c r="G54" s="626" t="s">
        <v>2186</v>
      </c>
      <c r="H54" s="626" t="s">
        <v>519</v>
      </c>
      <c r="I54" s="626" t="s">
        <v>2187</v>
      </c>
      <c r="J54" s="626" t="s">
        <v>2188</v>
      </c>
      <c r="K54" s="626" t="s">
        <v>2189</v>
      </c>
      <c r="L54" s="627">
        <v>303.45999999999998</v>
      </c>
      <c r="M54" s="627">
        <v>303.45999999999998</v>
      </c>
      <c r="N54" s="626">
        <v>1</v>
      </c>
      <c r="O54" s="690">
        <v>1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6</v>
      </c>
      <c r="B55" s="626" t="s">
        <v>520</v>
      </c>
      <c r="C55" s="626">
        <v>89301062</v>
      </c>
      <c r="D55" s="688" t="s">
        <v>2240</v>
      </c>
      <c r="E55" s="689" t="s">
        <v>2060</v>
      </c>
      <c r="F55" s="626" t="s">
        <v>2047</v>
      </c>
      <c r="G55" s="626" t="s">
        <v>2190</v>
      </c>
      <c r="H55" s="626" t="s">
        <v>519</v>
      </c>
      <c r="I55" s="626" t="s">
        <v>2191</v>
      </c>
      <c r="J55" s="626" t="s">
        <v>2192</v>
      </c>
      <c r="K55" s="626" t="s">
        <v>2193</v>
      </c>
      <c r="L55" s="627">
        <v>0</v>
      </c>
      <c r="M55" s="627">
        <v>0</v>
      </c>
      <c r="N55" s="626">
        <v>2</v>
      </c>
      <c r="O55" s="690">
        <v>0.5</v>
      </c>
      <c r="P55" s="627"/>
      <c r="Q55" s="642"/>
      <c r="R55" s="626"/>
      <c r="S55" s="642">
        <v>0</v>
      </c>
      <c r="T55" s="690"/>
      <c r="U55" s="672">
        <v>0</v>
      </c>
    </row>
    <row r="56" spans="1:21" ht="14.4" customHeight="1" x14ac:dyDescent="0.3">
      <c r="A56" s="625">
        <v>6</v>
      </c>
      <c r="B56" s="626" t="s">
        <v>520</v>
      </c>
      <c r="C56" s="626">
        <v>89301062</v>
      </c>
      <c r="D56" s="688" t="s">
        <v>2240</v>
      </c>
      <c r="E56" s="689" t="s">
        <v>2060</v>
      </c>
      <c r="F56" s="626" t="s">
        <v>2047</v>
      </c>
      <c r="G56" s="626" t="s">
        <v>2194</v>
      </c>
      <c r="H56" s="626" t="s">
        <v>519</v>
      </c>
      <c r="I56" s="626" t="s">
        <v>2195</v>
      </c>
      <c r="J56" s="626" t="s">
        <v>2196</v>
      </c>
      <c r="K56" s="626" t="s">
        <v>2197</v>
      </c>
      <c r="L56" s="627">
        <v>0</v>
      </c>
      <c r="M56" s="627">
        <v>0</v>
      </c>
      <c r="N56" s="626">
        <v>5</v>
      </c>
      <c r="O56" s="690">
        <v>1.5</v>
      </c>
      <c r="P56" s="627">
        <v>0</v>
      </c>
      <c r="Q56" s="642"/>
      <c r="R56" s="626">
        <v>3</v>
      </c>
      <c r="S56" s="642">
        <v>0.6</v>
      </c>
      <c r="T56" s="690">
        <v>1</v>
      </c>
      <c r="U56" s="672">
        <v>0.66666666666666663</v>
      </c>
    </row>
    <row r="57" spans="1:21" ht="14.4" customHeight="1" x14ac:dyDescent="0.3">
      <c r="A57" s="625">
        <v>6</v>
      </c>
      <c r="B57" s="626" t="s">
        <v>520</v>
      </c>
      <c r="C57" s="626">
        <v>89301062</v>
      </c>
      <c r="D57" s="688" t="s">
        <v>2240</v>
      </c>
      <c r="E57" s="689" t="s">
        <v>2060</v>
      </c>
      <c r="F57" s="626" t="s">
        <v>2047</v>
      </c>
      <c r="G57" s="626" t="s">
        <v>2198</v>
      </c>
      <c r="H57" s="626" t="s">
        <v>519</v>
      </c>
      <c r="I57" s="626" t="s">
        <v>2199</v>
      </c>
      <c r="J57" s="626" t="s">
        <v>1128</v>
      </c>
      <c r="K57" s="626" t="s">
        <v>2200</v>
      </c>
      <c r="L57" s="627">
        <v>38.99</v>
      </c>
      <c r="M57" s="627">
        <v>77.98</v>
      </c>
      <c r="N57" s="626">
        <v>2</v>
      </c>
      <c r="O57" s="690">
        <v>1</v>
      </c>
      <c r="P57" s="627"/>
      <c r="Q57" s="642">
        <v>0</v>
      </c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6</v>
      </c>
      <c r="B58" s="626" t="s">
        <v>520</v>
      </c>
      <c r="C58" s="626">
        <v>89301062</v>
      </c>
      <c r="D58" s="688" t="s">
        <v>2240</v>
      </c>
      <c r="E58" s="689" t="s">
        <v>2060</v>
      </c>
      <c r="F58" s="626" t="s">
        <v>2047</v>
      </c>
      <c r="G58" s="626" t="s">
        <v>2124</v>
      </c>
      <c r="H58" s="626" t="s">
        <v>756</v>
      </c>
      <c r="I58" s="626" t="s">
        <v>2125</v>
      </c>
      <c r="J58" s="626" t="s">
        <v>2126</v>
      </c>
      <c r="K58" s="626" t="s">
        <v>2127</v>
      </c>
      <c r="L58" s="627">
        <v>104.19</v>
      </c>
      <c r="M58" s="627">
        <v>104.19</v>
      </c>
      <c r="N58" s="626">
        <v>1</v>
      </c>
      <c r="O58" s="690">
        <v>0.5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6</v>
      </c>
      <c r="B59" s="626" t="s">
        <v>520</v>
      </c>
      <c r="C59" s="626">
        <v>89301062</v>
      </c>
      <c r="D59" s="688" t="s">
        <v>2240</v>
      </c>
      <c r="E59" s="689" t="s">
        <v>2060</v>
      </c>
      <c r="F59" s="626" t="s">
        <v>2047</v>
      </c>
      <c r="G59" s="626" t="s">
        <v>2201</v>
      </c>
      <c r="H59" s="626" t="s">
        <v>519</v>
      </c>
      <c r="I59" s="626" t="s">
        <v>2202</v>
      </c>
      <c r="J59" s="626" t="s">
        <v>2203</v>
      </c>
      <c r="K59" s="626" t="s">
        <v>2204</v>
      </c>
      <c r="L59" s="627">
        <v>77.89</v>
      </c>
      <c r="M59" s="627">
        <v>155.78</v>
      </c>
      <c r="N59" s="626">
        <v>2</v>
      </c>
      <c r="O59" s="690">
        <v>0.5</v>
      </c>
      <c r="P59" s="627">
        <v>155.78</v>
      </c>
      <c r="Q59" s="642">
        <v>1</v>
      </c>
      <c r="R59" s="626">
        <v>2</v>
      </c>
      <c r="S59" s="642">
        <v>1</v>
      </c>
      <c r="T59" s="690">
        <v>0.5</v>
      </c>
      <c r="U59" s="672">
        <v>1</v>
      </c>
    </row>
    <row r="60" spans="1:21" ht="14.4" customHeight="1" x14ac:dyDescent="0.3">
      <c r="A60" s="625">
        <v>6</v>
      </c>
      <c r="B60" s="626" t="s">
        <v>520</v>
      </c>
      <c r="C60" s="626">
        <v>89301062</v>
      </c>
      <c r="D60" s="688" t="s">
        <v>2240</v>
      </c>
      <c r="E60" s="689" t="s">
        <v>2060</v>
      </c>
      <c r="F60" s="626" t="s">
        <v>2047</v>
      </c>
      <c r="G60" s="626" t="s">
        <v>2205</v>
      </c>
      <c r="H60" s="626" t="s">
        <v>519</v>
      </c>
      <c r="I60" s="626" t="s">
        <v>2206</v>
      </c>
      <c r="J60" s="626" t="s">
        <v>2207</v>
      </c>
      <c r="K60" s="626" t="s">
        <v>1655</v>
      </c>
      <c r="L60" s="627">
        <v>85.49</v>
      </c>
      <c r="M60" s="627">
        <v>427.44999999999993</v>
      </c>
      <c r="N60" s="626">
        <v>5</v>
      </c>
      <c r="O60" s="690">
        <v>1.5</v>
      </c>
      <c r="P60" s="627">
        <v>256.46999999999997</v>
      </c>
      <c r="Q60" s="642">
        <v>0.6</v>
      </c>
      <c r="R60" s="626">
        <v>3</v>
      </c>
      <c r="S60" s="642">
        <v>0.6</v>
      </c>
      <c r="T60" s="690">
        <v>1</v>
      </c>
      <c r="U60" s="672">
        <v>0.66666666666666663</v>
      </c>
    </row>
    <row r="61" spans="1:21" ht="14.4" customHeight="1" x14ac:dyDescent="0.3">
      <c r="A61" s="625">
        <v>6</v>
      </c>
      <c r="B61" s="626" t="s">
        <v>520</v>
      </c>
      <c r="C61" s="626">
        <v>89301062</v>
      </c>
      <c r="D61" s="688" t="s">
        <v>2240</v>
      </c>
      <c r="E61" s="689" t="s">
        <v>2060</v>
      </c>
      <c r="F61" s="626" t="s">
        <v>2047</v>
      </c>
      <c r="G61" s="626" t="s">
        <v>2208</v>
      </c>
      <c r="H61" s="626" t="s">
        <v>519</v>
      </c>
      <c r="I61" s="626" t="s">
        <v>2209</v>
      </c>
      <c r="J61" s="626" t="s">
        <v>2210</v>
      </c>
      <c r="K61" s="626" t="s">
        <v>2211</v>
      </c>
      <c r="L61" s="627">
        <v>0</v>
      </c>
      <c r="M61" s="627">
        <v>0</v>
      </c>
      <c r="N61" s="626">
        <v>1</v>
      </c>
      <c r="O61" s="690">
        <v>1</v>
      </c>
      <c r="P61" s="627"/>
      <c r="Q61" s="642"/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6</v>
      </c>
      <c r="B62" s="626" t="s">
        <v>520</v>
      </c>
      <c r="C62" s="626">
        <v>89301062</v>
      </c>
      <c r="D62" s="688" t="s">
        <v>2240</v>
      </c>
      <c r="E62" s="689" t="s">
        <v>2060</v>
      </c>
      <c r="F62" s="626" t="s">
        <v>2047</v>
      </c>
      <c r="G62" s="626" t="s">
        <v>2212</v>
      </c>
      <c r="H62" s="626" t="s">
        <v>519</v>
      </c>
      <c r="I62" s="626" t="s">
        <v>2213</v>
      </c>
      <c r="J62" s="626" t="s">
        <v>2214</v>
      </c>
      <c r="K62" s="626" t="s">
        <v>1423</v>
      </c>
      <c r="L62" s="627">
        <v>429.45</v>
      </c>
      <c r="M62" s="627">
        <v>429.45</v>
      </c>
      <c r="N62" s="626">
        <v>1</v>
      </c>
      <c r="O62" s="690">
        <v>0.5</v>
      </c>
      <c r="P62" s="627">
        <v>429.45</v>
      </c>
      <c r="Q62" s="642">
        <v>1</v>
      </c>
      <c r="R62" s="626">
        <v>1</v>
      </c>
      <c r="S62" s="642">
        <v>1</v>
      </c>
      <c r="T62" s="690">
        <v>0.5</v>
      </c>
      <c r="U62" s="672">
        <v>1</v>
      </c>
    </row>
    <row r="63" spans="1:21" ht="14.4" customHeight="1" x14ac:dyDescent="0.3">
      <c r="A63" s="625">
        <v>6</v>
      </c>
      <c r="B63" s="626" t="s">
        <v>520</v>
      </c>
      <c r="C63" s="626">
        <v>89301062</v>
      </c>
      <c r="D63" s="688" t="s">
        <v>2240</v>
      </c>
      <c r="E63" s="689" t="s">
        <v>2060</v>
      </c>
      <c r="F63" s="626" t="s">
        <v>2047</v>
      </c>
      <c r="G63" s="626" t="s">
        <v>2215</v>
      </c>
      <c r="H63" s="626" t="s">
        <v>519</v>
      </c>
      <c r="I63" s="626" t="s">
        <v>2216</v>
      </c>
      <c r="J63" s="626" t="s">
        <v>2217</v>
      </c>
      <c r="K63" s="626" t="s">
        <v>1019</v>
      </c>
      <c r="L63" s="627">
        <v>0</v>
      </c>
      <c r="M63" s="627">
        <v>0</v>
      </c>
      <c r="N63" s="626">
        <v>3</v>
      </c>
      <c r="O63" s="690">
        <v>1.5</v>
      </c>
      <c r="P63" s="627">
        <v>0</v>
      </c>
      <c r="Q63" s="642"/>
      <c r="R63" s="626">
        <v>2</v>
      </c>
      <c r="S63" s="642">
        <v>0.66666666666666663</v>
      </c>
      <c r="T63" s="690">
        <v>0.5</v>
      </c>
      <c r="U63" s="672">
        <v>0.33333333333333331</v>
      </c>
    </row>
    <row r="64" spans="1:21" ht="14.4" customHeight="1" x14ac:dyDescent="0.3">
      <c r="A64" s="625">
        <v>6</v>
      </c>
      <c r="B64" s="626" t="s">
        <v>520</v>
      </c>
      <c r="C64" s="626">
        <v>89301062</v>
      </c>
      <c r="D64" s="688" t="s">
        <v>2240</v>
      </c>
      <c r="E64" s="689" t="s">
        <v>2060</v>
      </c>
      <c r="F64" s="626" t="s">
        <v>2048</v>
      </c>
      <c r="G64" s="626" t="s">
        <v>2065</v>
      </c>
      <c r="H64" s="626" t="s">
        <v>519</v>
      </c>
      <c r="I64" s="626" t="s">
        <v>2074</v>
      </c>
      <c r="J64" s="626" t="s">
        <v>2075</v>
      </c>
      <c r="K64" s="626" t="s">
        <v>2076</v>
      </c>
      <c r="L64" s="627">
        <v>864.39</v>
      </c>
      <c r="M64" s="627">
        <v>18152.189999999995</v>
      </c>
      <c r="N64" s="626">
        <v>21</v>
      </c>
      <c r="O64" s="690">
        <v>21</v>
      </c>
      <c r="P64" s="627">
        <v>17287.799999999996</v>
      </c>
      <c r="Q64" s="642">
        <v>0.95238095238095244</v>
      </c>
      <c r="R64" s="626">
        <v>20</v>
      </c>
      <c r="S64" s="642">
        <v>0.95238095238095233</v>
      </c>
      <c r="T64" s="690">
        <v>20</v>
      </c>
      <c r="U64" s="672">
        <v>0.95238095238095233</v>
      </c>
    </row>
    <row r="65" spans="1:21" ht="14.4" customHeight="1" x14ac:dyDescent="0.3">
      <c r="A65" s="625">
        <v>6</v>
      </c>
      <c r="B65" s="626" t="s">
        <v>520</v>
      </c>
      <c r="C65" s="626">
        <v>89301062</v>
      </c>
      <c r="D65" s="688" t="s">
        <v>2240</v>
      </c>
      <c r="E65" s="689" t="s">
        <v>2060</v>
      </c>
      <c r="F65" s="626" t="s">
        <v>2048</v>
      </c>
      <c r="G65" s="626" t="s">
        <v>2065</v>
      </c>
      <c r="H65" s="626" t="s">
        <v>519</v>
      </c>
      <c r="I65" s="626" t="s">
        <v>2218</v>
      </c>
      <c r="J65" s="626" t="s">
        <v>2219</v>
      </c>
      <c r="K65" s="626" t="s">
        <v>2220</v>
      </c>
      <c r="L65" s="627">
        <v>2541.6799999999998</v>
      </c>
      <c r="M65" s="627">
        <v>2541.6799999999998</v>
      </c>
      <c r="N65" s="626">
        <v>1</v>
      </c>
      <c r="O65" s="690">
        <v>1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6</v>
      </c>
      <c r="B66" s="626" t="s">
        <v>520</v>
      </c>
      <c r="C66" s="626">
        <v>89301062</v>
      </c>
      <c r="D66" s="688" t="s">
        <v>2240</v>
      </c>
      <c r="E66" s="689" t="s">
        <v>2060</v>
      </c>
      <c r="F66" s="626" t="s">
        <v>2048</v>
      </c>
      <c r="G66" s="626" t="s">
        <v>2065</v>
      </c>
      <c r="H66" s="626" t="s">
        <v>519</v>
      </c>
      <c r="I66" s="626" t="s">
        <v>2221</v>
      </c>
      <c r="J66" s="626" t="s">
        <v>2222</v>
      </c>
      <c r="K66" s="626" t="s">
        <v>2223</v>
      </c>
      <c r="L66" s="627">
        <v>338.94</v>
      </c>
      <c r="M66" s="627">
        <v>338.94</v>
      </c>
      <c r="N66" s="626">
        <v>1</v>
      </c>
      <c r="O66" s="690">
        <v>1</v>
      </c>
      <c r="P66" s="627">
        <v>338.94</v>
      </c>
      <c r="Q66" s="642">
        <v>1</v>
      </c>
      <c r="R66" s="626">
        <v>1</v>
      </c>
      <c r="S66" s="642">
        <v>1</v>
      </c>
      <c r="T66" s="690">
        <v>1</v>
      </c>
      <c r="U66" s="672">
        <v>1</v>
      </c>
    </row>
    <row r="67" spans="1:21" ht="14.4" customHeight="1" x14ac:dyDescent="0.3">
      <c r="A67" s="625">
        <v>6</v>
      </c>
      <c r="B67" s="626" t="s">
        <v>520</v>
      </c>
      <c r="C67" s="626">
        <v>89301062</v>
      </c>
      <c r="D67" s="688" t="s">
        <v>2240</v>
      </c>
      <c r="E67" s="689" t="s">
        <v>2060</v>
      </c>
      <c r="F67" s="626" t="s">
        <v>2048</v>
      </c>
      <c r="G67" s="626" t="s">
        <v>2065</v>
      </c>
      <c r="H67" s="626" t="s">
        <v>519</v>
      </c>
      <c r="I67" s="626" t="s">
        <v>2066</v>
      </c>
      <c r="J67" s="626" t="s">
        <v>2067</v>
      </c>
      <c r="K67" s="626" t="s">
        <v>2068</v>
      </c>
      <c r="L67" s="627">
        <v>1978.94</v>
      </c>
      <c r="M67" s="627">
        <v>91031.240000000049</v>
      </c>
      <c r="N67" s="626">
        <v>46</v>
      </c>
      <c r="O67" s="690">
        <v>46</v>
      </c>
      <c r="P67" s="627">
        <v>73220.780000000042</v>
      </c>
      <c r="Q67" s="642">
        <v>0.80434782608695654</v>
      </c>
      <c r="R67" s="626">
        <v>37</v>
      </c>
      <c r="S67" s="642">
        <v>0.80434782608695654</v>
      </c>
      <c r="T67" s="690">
        <v>37</v>
      </c>
      <c r="U67" s="672">
        <v>0.80434782608695654</v>
      </c>
    </row>
    <row r="68" spans="1:21" ht="14.4" customHeight="1" x14ac:dyDescent="0.3">
      <c r="A68" s="625">
        <v>6</v>
      </c>
      <c r="B68" s="626" t="s">
        <v>520</v>
      </c>
      <c r="C68" s="626">
        <v>89301062</v>
      </c>
      <c r="D68" s="688" t="s">
        <v>2240</v>
      </c>
      <c r="E68" s="689" t="s">
        <v>2061</v>
      </c>
      <c r="F68" s="626" t="s">
        <v>2047</v>
      </c>
      <c r="G68" s="626" t="s">
        <v>2094</v>
      </c>
      <c r="H68" s="626" t="s">
        <v>519</v>
      </c>
      <c r="I68" s="626" t="s">
        <v>2095</v>
      </c>
      <c r="J68" s="626" t="s">
        <v>643</v>
      </c>
      <c r="K68" s="626" t="s">
        <v>644</v>
      </c>
      <c r="L68" s="627">
        <v>400.21</v>
      </c>
      <c r="M68" s="627">
        <v>400.21</v>
      </c>
      <c r="N68" s="626">
        <v>1</v>
      </c>
      <c r="O68" s="690">
        <v>1</v>
      </c>
      <c r="P68" s="627"/>
      <c r="Q68" s="642">
        <v>0</v>
      </c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6</v>
      </c>
      <c r="B69" s="626" t="s">
        <v>520</v>
      </c>
      <c r="C69" s="626">
        <v>89301062</v>
      </c>
      <c r="D69" s="688" t="s">
        <v>2240</v>
      </c>
      <c r="E69" s="689" t="s">
        <v>2061</v>
      </c>
      <c r="F69" s="626" t="s">
        <v>2047</v>
      </c>
      <c r="G69" s="626" t="s">
        <v>2224</v>
      </c>
      <c r="H69" s="626" t="s">
        <v>519</v>
      </c>
      <c r="I69" s="626" t="s">
        <v>2225</v>
      </c>
      <c r="J69" s="626" t="s">
        <v>915</v>
      </c>
      <c r="K69" s="626" t="s">
        <v>1788</v>
      </c>
      <c r="L69" s="627">
        <v>115.3</v>
      </c>
      <c r="M69" s="627">
        <v>230.6</v>
      </c>
      <c r="N69" s="626">
        <v>2</v>
      </c>
      <c r="O69" s="690">
        <v>2</v>
      </c>
      <c r="P69" s="627">
        <v>230.6</v>
      </c>
      <c r="Q69" s="642">
        <v>1</v>
      </c>
      <c r="R69" s="626">
        <v>2</v>
      </c>
      <c r="S69" s="642">
        <v>1</v>
      </c>
      <c r="T69" s="690">
        <v>2</v>
      </c>
      <c r="U69" s="672">
        <v>1</v>
      </c>
    </row>
    <row r="70" spans="1:21" ht="14.4" customHeight="1" x14ac:dyDescent="0.3">
      <c r="A70" s="625">
        <v>6</v>
      </c>
      <c r="B70" s="626" t="s">
        <v>520</v>
      </c>
      <c r="C70" s="626">
        <v>89301062</v>
      </c>
      <c r="D70" s="688" t="s">
        <v>2240</v>
      </c>
      <c r="E70" s="689" t="s">
        <v>2061</v>
      </c>
      <c r="F70" s="626" t="s">
        <v>2047</v>
      </c>
      <c r="G70" s="626" t="s">
        <v>2226</v>
      </c>
      <c r="H70" s="626" t="s">
        <v>756</v>
      </c>
      <c r="I70" s="626" t="s">
        <v>1769</v>
      </c>
      <c r="J70" s="626" t="s">
        <v>806</v>
      </c>
      <c r="K70" s="626" t="s">
        <v>807</v>
      </c>
      <c r="L70" s="627">
        <v>232.44</v>
      </c>
      <c r="M70" s="627">
        <v>464.88</v>
      </c>
      <c r="N70" s="626">
        <v>2</v>
      </c>
      <c r="O70" s="690">
        <v>1</v>
      </c>
      <c r="P70" s="627">
        <v>464.88</v>
      </c>
      <c r="Q70" s="642">
        <v>1</v>
      </c>
      <c r="R70" s="626">
        <v>2</v>
      </c>
      <c r="S70" s="642">
        <v>1</v>
      </c>
      <c r="T70" s="690">
        <v>1</v>
      </c>
      <c r="U70" s="672">
        <v>1</v>
      </c>
    </row>
    <row r="71" spans="1:21" ht="14.4" customHeight="1" x14ac:dyDescent="0.3">
      <c r="A71" s="625">
        <v>6</v>
      </c>
      <c r="B71" s="626" t="s">
        <v>520</v>
      </c>
      <c r="C71" s="626">
        <v>89301062</v>
      </c>
      <c r="D71" s="688" t="s">
        <v>2240</v>
      </c>
      <c r="E71" s="689" t="s">
        <v>2061</v>
      </c>
      <c r="F71" s="626" t="s">
        <v>2047</v>
      </c>
      <c r="G71" s="626" t="s">
        <v>2227</v>
      </c>
      <c r="H71" s="626" t="s">
        <v>756</v>
      </c>
      <c r="I71" s="626" t="s">
        <v>2228</v>
      </c>
      <c r="J71" s="626" t="s">
        <v>1873</v>
      </c>
      <c r="K71" s="626" t="s">
        <v>2229</v>
      </c>
      <c r="L71" s="627">
        <v>887.05</v>
      </c>
      <c r="M71" s="627">
        <v>1774.1</v>
      </c>
      <c r="N71" s="626">
        <v>2</v>
      </c>
      <c r="O71" s="690">
        <v>1</v>
      </c>
      <c r="P71" s="627">
        <v>1774.1</v>
      </c>
      <c r="Q71" s="642">
        <v>1</v>
      </c>
      <c r="R71" s="626">
        <v>2</v>
      </c>
      <c r="S71" s="642">
        <v>1</v>
      </c>
      <c r="T71" s="690">
        <v>1</v>
      </c>
      <c r="U71" s="672">
        <v>1</v>
      </c>
    </row>
    <row r="72" spans="1:21" ht="14.4" customHeight="1" x14ac:dyDescent="0.3">
      <c r="A72" s="625">
        <v>6</v>
      </c>
      <c r="B72" s="626" t="s">
        <v>520</v>
      </c>
      <c r="C72" s="626">
        <v>89301062</v>
      </c>
      <c r="D72" s="688" t="s">
        <v>2240</v>
      </c>
      <c r="E72" s="689" t="s">
        <v>2061</v>
      </c>
      <c r="F72" s="626" t="s">
        <v>2047</v>
      </c>
      <c r="G72" s="626" t="s">
        <v>2073</v>
      </c>
      <c r="H72" s="626" t="s">
        <v>756</v>
      </c>
      <c r="I72" s="626" t="s">
        <v>1741</v>
      </c>
      <c r="J72" s="626" t="s">
        <v>763</v>
      </c>
      <c r="K72" s="626" t="s">
        <v>1742</v>
      </c>
      <c r="L72" s="627">
        <v>96.63</v>
      </c>
      <c r="M72" s="627">
        <v>96.63</v>
      </c>
      <c r="N72" s="626">
        <v>1</v>
      </c>
      <c r="O72" s="690">
        <v>1</v>
      </c>
      <c r="P72" s="627"/>
      <c r="Q72" s="642">
        <v>0</v>
      </c>
      <c r="R72" s="626"/>
      <c r="S72" s="642">
        <v>0</v>
      </c>
      <c r="T72" s="690"/>
      <c r="U72" s="672">
        <v>0</v>
      </c>
    </row>
    <row r="73" spans="1:21" ht="14.4" customHeight="1" x14ac:dyDescent="0.3">
      <c r="A73" s="625">
        <v>6</v>
      </c>
      <c r="B73" s="626" t="s">
        <v>520</v>
      </c>
      <c r="C73" s="626">
        <v>89301062</v>
      </c>
      <c r="D73" s="688" t="s">
        <v>2240</v>
      </c>
      <c r="E73" s="689" t="s">
        <v>2061</v>
      </c>
      <c r="F73" s="626" t="s">
        <v>2047</v>
      </c>
      <c r="G73" s="626" t="s">
        <v>2194</v>
      </c>
      <c r="H73" s="626" t="s">
        <v>519</v>
      </c>
      <c r="I73" s="626" t="s">
        <v>2195</v>
      </c>
      <c r="J73" s="626" t="s">
        <v>2196</v>
      </c>
      <c r="K73" s="626" t="s">
        <v>2197</v>
      </c>
      <c r="L73" s="627">
        <v>0</v>
      </c>
      <c r="M73" s="627">
        <v>0</v>
      </c>
      <c r="N73" s="626">
        <v>1</v>
      </c>
      <c r="O73" s="690">
        <v>1</v>
      </c>
      <c r="P73" s="627">
        <v>0</v>
      </c>
      <c r="Q73" s="642"/>
      <c r="R73" s="626">
        <v>1</v>
      </c>
      <c r="S73" s="642">
        <v>1</v>
      </c>
      <c r="T73" s="690">
        <v>1</v>
      </c>
      <c r="U73" s="672">
        <v>1</v>
      </c>
    </row>
    <row r="74" spans="1:21" ht="14.4" customHeight="1" x14ac:dyDescent="0.3">
      <c r="A74" s="625">
        <v>6</v>
      </c>
      <c r="B74" s="626" t="s">
        <v>520</v>
      </c>
      <c r="C74" s="626">
        <v>89301062</v>
      </c>
      <c r="D74" s="688" t="s">
        <v>2240</v>
      </c>
      <c r="E74" s="689" t="s">
        <v>2061</v>
      </c>
      <c r="F74" s="626" t="s">
        <v>2048</v>
      </c>
      <c r="G74" s="626" t="s">
        <v>2065</v>
      </c>
      <c r="H74" s="626" t="s">
        <v>519</v>
      </c>
      <c r="I74" s="626" t="s">
        <v>2074</v>
      </c>
      <c r="J74" s="626" t="s">
        <v>2075</v>
      </c>
      <c r="K74" s="626" t="s">
        <v>2076</v>
      </c>
      <c r="L74" s="627">
        <v>864.39</v>
      </c>
      <c r="M74" s="627">
        <v>3457.56</v>
      </c>
      <c r="N74" s="626">
        <v>4</v>
      </c>
      <c r="O74" s="690">
        <v>4</v>
      </c>
      <c r="P74" s="627">
        <v>2593.17</v>
      </c>
      <c r="Q74" s="642">
        <v>0.75</v>
      </c>
      <c r="R74" s="626">
        <v>3</v>
      </c>
      <c r="S74" s="642">
        <v>0.75</v>
      </c>
      <c r="T74" s="690">
        <v>3</v>
      </c>
      <c r="U74" s="672">
        <v>0.75</v>
      </c>
    </row>
    <row r="75" spans="1:21" ht="14.4" customHeight="1" x14ac:dyDescent="0.3">
      <c r="A75" s="625">
        <v>6</v>
      </c>
      <c r="B75" s="626" t="s">
        <v>520</v>
      </c>
      <c r="C75" s="626">
        <v>89301062</v>
      </c>
      <c r="D75" s="688" t="s">
        <v>2240</v>
      </c>
      <c r="E75" s="689" t="s">
        <v>2061</v>
      </c>
      <c r="F75" s="626" t="s">
        <v>2048</v>
      </c>
      <c r="G75" s="626" t="s">
        <v>2065</v>
      </c>
      <c r="H75" s="626" t="s">
        <v>519</v>
      </c>
      <c r="I75" s="626" t="s">
        <v>2230</v>
      </c>
      <c r="J75" s="626" t="s">
        <v>2231</v>
      </c>
      <c r="K75" s="626"/>
      <c r="L75" s="627">
        <v>199.89</v>
      </c>
      <c r="M75" s="627">
        <v>199.89</v>
      </c>
      <c r="N75" s="626">
        <v>1</v>
      </c>
      <c r="O75" s="690">
        <v>1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6</v>
      </c>
      <c r="B76" s="626" t="s">
        <v>520</v>
      </c>
      <c r="C76" s="626">
        <v>89301062</v>
      </c>
      <c r="D76" s="688" t="s">
        <v>2240</v>
      </c>
      <c r="E76" s="689" t="s">
        <v>2061</v>
      </c>
      <c r="F76" s="626" t="s">
        <v>2048</v>
      </c>
      <c r="G76" s="626" t="s">
        <v>2065</v>
      </c>
      <c r="H76" s="626" t="s">
        <v>519</v>
      </c>
      <c r="I76" s="626" t="s">
        <v>2066</v>
      </c>
      <c r="J76" s="626" t="s">
        <v>2067</v>
      </c>
      <c r="K76" s="626" t="s">
        <v>2068</v>
      </c>
      <c r="L76" s="627">
        <v>1978.94</v>
      </c>
      <c r="M76" s="627">
        <v>17810.460000000003</v>
      </c>
      <c r="N76" s="626">
        <v>9</v>
      </c>
      <c r="O76" s="690">
        <v>9</v>
      </c>
      <c r="P76" s="627">
        <v>13852.580000000002</v>
      </c>
      <c r="Q76" s="642">
        <v>0.77777777777777779</v>
      </c>
      <c r="R76" s="626">
        <v>7</v>
      </c>
      <c r="S76" s="642">
        <v>0.77777777777777779</v>
      </c>
      <c r="T76" s="690">
        <v>7</v>
      </c>
      <c r="U76" s="672">
        <v>0.77777777777777779</v>
      </c>
    </row>
    <row r="77" spans="1:21" ht="14.4" customHeight="1" x14ac:dyDescent="0.3">
      <c r="A77" s="625">
        <v>6</v>
      </c>
      <c r="B77" s="626" t="s">
        <v>520</v>
      </c>
      <c r="C77" s="626">
        <v>89301062</v>
      </c>
      <c r="D77" s="688" t="s">
        <v>2240</v>
      </c>
      <c r="E77" s="689" t="s">
        <v>2061</v>
      </c>
      <c r="F77" s="626" t="s">
        <v>2048</v>
      </c>
      <c r="G77" s="626" t="s">
        <v>2136</v>
      </c>
      <c r="H77" s="626" t="s">
        <v>519</v>
      </c>
      <c r="I77" s="626" t="s">
        <v>2232</v>
      </c>
      <c r="J77" s="626" t="s">
        <v>2233</v>
      </c>
      <c r="K77" s="626" t="s">
        <v>2234</v>
      </c>
      <c r="L77" s="627">
        <v>3500</v>
      </c>
      <c r="M77" s="627">
        <v>3500</v>
      </c>
      <c r="N77" s="626">
        <v>1</v>
      </c>
      <c r="O77" s="690">
        <v>1</v>
      </c>
      <c r="P77" s="627"/>
      <c r="Q77" s="642">
        <v>0</v>
      </c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6</v>
      </c>
      <c r="B78" s="626" t="s">
        <v>520</v>
      </c>
      <c r="C78" s="626">
        <v>89301062</v>
      </c>
      <c r="D78" s="688" t="s">
        <v>2240</v>
      </c>
      <c r="E78" s="689" t="s">
        <v>2062</v>
      </c>
      <c r="F78" s="626" t="s">
        <v>2048</v>
      </c>
      <c r="G78" s="626" t="s">
        <v>2065</v>
      </c>
      <c r="H78" s="626" t="s">
        <v>519</v>
      </c>
      <c r="I78" s="626" t="s">
        <v>2074</v>
      </c>
      <c r="J78" s="626" t="s">
        <v>2075</v>
      </c>
      <c r="K78" s="626" t="s">
        <v>2076</v>
      </c>
      <c r="L78" s="627">
        <v>864.39</v>
      </c>
      <c r="M78" s="627">
        <v>864.39</v>
      </c>
      <c r="N78" s="626">
        <v>1</v>
      </c>
      <c r="O78" s="690">
        <v>1</v>
      </c>
      <c r="P78" s="627">
        <v>864.39</v>
      </c>
      <c r="Q78" s="642">
        <v>1</v>
      </c>
      <c r="R78" s="626">
        <v>1</v>
      </c>
      <c r="S78" s="642">
        <v>1</v>
      </c>
      <c r="T78" s="690">
        <v>1</v>
      </c>
      <c r="U78" s="672">
        <v>1</v>
      </c>
    </row>
    <row r="79" spans="1:21" ht="14.4" customHeight="1" x14ac:dyDescent="0.3">
      <c r="A79" s="625">
        <v>6</v>
      </c>
      <c r="B79" s="626" t="s">
        <v>520</v>
      </c>
      <c r="C79" s="626">
        <v>89301062</v>
      </c>
      <c r="D79" s="688" t="s">
        <v>2240</v>
      </c>
      <c r="E79" s="689" t="s">
        <v>2062</v>
      </c>
      <c r="F79" s="626" t="s">
        <v>2048</v>
      </c>
      <c r="G79" s="626" t="s">
        <v>2065</v>
      </c>
      <c r="H79" s="626" t="s">
        <v>519</v>
      </c>
      <c r="I79" s="626" t="s">
        <v>2066</v>
      </c>
      <c r="J79" s="626" t="s">
        <v>2067</v>
      </c>
      <c r="K79" s="626" t="s">
        <v>2068</v>
      </c>
      <c r="L79" s="627">
        <v>1978.94</v>
      </c>
      <c r="M79" s="627">
        <v>5936.82</v>
      </c>
      <c r="N79" s="626">
        <v>3</v>
      </c>
      <c r="O79" s="690">
        <v>3</v>
      </c>
      <c r="P79" s="627">
        <v>3957.88</v>
      </c>
      <c r="Q79" s="642">
        <v>0.66666666666666674</v>
      </c>
      <c r="R79" s="626">
        <v>2</v>
      </c>
      <c r="S79" s="642">
        <v>0.66666666666666663</v>
      </c>
      <c r="T79" s="690">
        <v>2</v>
      </c>
      <c r="U79" s="672">
        <v>0.66666666666666663</v>
      </c>
    </row>
    <row r="80" spans="1:21" ht="14.4" customHeight="1" x14ac:dyDescent="0.3">
      <c r="A80" s="625">
        <v>6</v>
      </c>
      <c r="B80" s="626" t="s">
        <v>520</v>
      </c>
      <c r="C80" s="626">
        <v>89301062</v>
      </c>
      <c r="D80" s="688" t="s">
        <v>2240</v>
      </c>
      <c r="E80" s="689" t="s">
        <v>2063</v>
      </c>
      <c r="F80" s="626" t="s">
        <v>2047</v>
      </c>
      <c r="G80" s="626" t="s">
        <v>2235</v>
      </c>
      <c r="H80" s="626" t="s">
        <v>756</v>
      </c>
      <c r="I80" s="626" t="s">
        <v>1731</v>
      </c>
      <c r="J80" s="626" t="s">
        <v>834</v>
      </c>
      <c r="K80" s="626" t="s">
        <v>1717</v>
      </c>
      <c r="L80" s="627">
        <v>69.86</v>
      </c>
      <c r="M80" s="627">
        <v>139.72</v>
      </c>
      <c r="N80" s="626">
        <v>2</v>
      </c>
      <c r="O80" s="690">
        <v>1</v>
      </c>
      <c r="P80" s="627"/>
      <c r="Q80" s="642">
        <v>0</v>
      </c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6</v>
      </c>
      <c r="B81" s="626" t="s">
        <v>520</v>
      </c>
      <c r="C81" s="626">
        <v>89301062</v>
      </c>
      <c r="D81" s="688" t="s">
        <v>2240</v>
      </c>
      <c r="E81" s="689" t="s">
        <v>2063</v>
      </c>
      <c r="F81" s="626" t="s">
        <v>2047</v>
      </c>
      <c r="G81" s="626" t="s">
        <v>2236</v>
      </c>
      <c r="H81" s="626" t="s">
        <v>519</v>
      </c>
      <c r="I81" s="626" t="s">
        <v>2237</v>
      </c>
      <c r="J81" s="626" t="s">
        <v>2238</v>
      </c>
      <c r="K81" s="626" t="s">
        <v>2239</v>
      </c>
      <c r="L81" s="627">
        <v>0</v>
      </c>
      <c r="M81" s="627">
        <v>0</v>
      </c>
      <c r="N81" s="626">
        <v>2</v>
      </c>
      <c r="O81" s="690">
        <v>1</v>
      </c>
      <c r="P81" s="627">
        <v>0</v>
      </c>
      <c r="Q81" s="642"/>
      <c r="R81" s="626">
        <v>2</v>
      </c>
      <c r="S81" s="642">
        <v>1</v>
      </c>
      <c r="T81" s="690">
        <v>1</v>
      </c>
      <c r="U81" s="672">
        <v>1</v>
      </c>
    </row>
    <row r="82" spans="1:21" ht="14.4" customHeight="1" x14ac:dyDescent="0.3">
      <c r="A82" s="625">
        <v>6</v>
      </c>
      <c r="B82" s="626" t="s">
        <v>520</v>
      </c>
      <c r="C82" s="626">
        <v>89301062</v>
      </c>
      <c r="D82" s="688" t="s">
        <v>2240</v>
      </c>
      <c r="E82" s="689" t="s">
        <v>2064</v>
      </c>
      <c r="F82" s="626" t="s">
        <v>2048</v>
      </c>
      <c r="G82" s="626" t="s">
        <v>2132</v>
      </c>
      <c r="H82" s="626" t="s">
        <v>519</v>
      </c>
      <c r="I82" s="626" t="s">
        <v>2133</v>
      </c>
      <c r="J82" s="626" t="s">
        <v>2134</v>
      </c>
      <c r="K82" s="626" t="s">
        <v>2135</v>
      </c>
      <c r="L82" s="627">
        <v>410</v>
      </c>
      <c r="M82" s="627">
        <v>2050</v>
      </c>
      <c r="N82" s="626">
        <v>5</v>
      </c>
      <c r="O82" s="690">
        <v>5</v>
      </c>
      <c r="P82" s="627">
        <v>2050</v>
      </c>
      <c r="Q82" s="642">
        <v>1</v>
      </c>
      <c r="R82" s="626">
        <v>5</v>
      </c>
      <c r="S82" s="642">
        <v>1</v>
      </c>
      <c r="T82" s="690">
        <v>5</v>
      </c>
      <c r="U82" s="672">
        <v>1</v>
      </c>
    </row>
    <row r="83" spans="1:21" ht="14.4" customHeight="1" x14ac:dyDescent="0.3">
      <c r="A83" s="625">
        <v>6</v>
      </c>
      <c r="B83" s="626" t="s">
        <v>520</v>
      </c>
      <c r="C83" s="626">
        <v>89301062</v>
      </c>
      <c r="D83" s="688" t="s">
        <v>2240</v>
      </c>
      <c r="E83" s="689" t="s">
        <v>2064</v>
      </c>
      <c r="F83" s="626" t="s">
        <v>2048</v>
      </c>
      <c r="G83" s="626" t="s">
        <v>2065</v>
      </c>
      <c r="H83" s="626" t="s">
        <v>519</v>
      </c>
      <c r="I83" s="626" t="s">
        <v>2074</v>
      </c>
      <c r="J83" s="626" t="s">
        <v>2075</v>
      </c>
      <c r="K83" s="626" t="s">
        <v>2076</v>
      </c>
      <c r="L83" s="627">
        <v>864.39</v>
      </c>
      <c r="M83" s="627">
        <v>38897.549999999981</v>
      </c>
      <c r="N83" s="626">
        <v>45</v>
      </c>
      <c r="O83" s="690">
        <v>45</v>
      </c>
      <c r="P83" s="627">
        <v>36304.379999999983</v>
      </c>
      <c r="Q83" s="642">
        <v>0.93333333333333335</v>
      </c>
      <c r="R83" s="626">
        <v>42</v>
      </c>
      <c r="S83" s="642">
        <v>0.93333333333333335</v>
      </c>
      <c r="T83" s="690">
        <v>42</v>
      </c>
      <c r="U83" s="672">
        <v>0.93333333333333335</v>
      </c>
    </row>
    <row r="84" spans="1:21" ht="14.4" customHeight="1" x14ac:dyDescent="0.3">
      <c r="A84" s="625">
        <v>6</v>
      </c>
      <c r="B84" s="626" t="s">
        <v>520</v>
      </c>
      <c r="C84" s="626">
        <v>89301062</v>
      </c>
      <c r="D84" s="688" t="s">
        <v>2240</v>
      </c>
      <c r="E84" s="689" t="s">
        <v>2064</v>
      </c>
      <c r="F84" s="626" t="s">
        <v>2048</v>
      </c>
      <c r="G84" s="626" t="s">
        <v>2065</v>
      </c>
      <c r="H84" s="626" t="s">
        <v>519</v>
      </c>
      <c r="I84" s="626" t="s">
        <v>2083</v>
      </c>
      <c r="J84" s="626" t="s">
        <v>2084</v>
      </c>
      <c r="K84" s="626" t="s">
        <v>2085</v>
      </c>
      <c r="L84" s="627">
        <v>852.07</v>
      </c>
      <c r="M84" s="627">
        <v>2556.21</v>
      </c>
      <c r="N84" s="626">
        <v>3</v>
      </c>
      <c r="O84" s="690">
        <v>3</v>
      </c>
      <c r="P84" s="627"/>
      <c r="Q84" s="642">
        <v>0</v>
      </c>
      <c r="R84" s="626"/>
      <c r="S84" s="642">
        <v>0</v>
      </c>
      <c r="T84" s="690"/>
      <c r="U84" s="672">
        <v>0</v>
      </c>
    </row>
    <row r="85" spans="1:21" ht="14.4" customHeight="1" x14ac:dyDescent="0.3">
      <c r="A85" s="625">
        <v>6</v>
      </c>
      <c r="B85" s="626" t="s">
        <v>520</v>
      </c>
      <c r="C85" s="626">
        <v>89301062</v>
      </c>
      <c r="D85" s="688" t="s">
        <v>2240</v>
      </c>
      <c r="E85" s="689" t="s">
        <v>2064</v>
      </c>
      <c r="F85" s="626" t="s">
        <v>2048</v>
      </c>
      <c r="G85" s="626" t="s">
        <v>2065</v>
      </c>
      <c r="H85" s="626" t="s">
        <v>519</v>
      </c>
      <c r="I85" s="626" t="s">
        <v>2066</v>
      </c>
      <c r="J85" s="626" t="s">
        <v>2067</v>
      </c>
      <c r="K85" s="626" t="s">
        <v>2068</v>
      </c>
      <c r="L85" s="627">
        <v>1978.94</v>
      </c>
      <c r="M85" s="627">
        <v>112799.58000000007</v>
      </c>
      <c r="N85" s="626">
        <v>57</v>
      </c>
      <c r="O85" s="690">
        <v>57</v>
      </c>
      <c r="P85" s="627">
        <v>106862.76000000008</v>
      </c>
      <c r="Q85" s="642">
        <v>0.94736842105263164</v>
      </c>
      <c r="R85" s="626">
        <v>54</v>
      </c>
      <c r="S85" s="642">
        <v>0.94736842105263153</v>
      </c>
      <c r="T85" s="690">
        <v>54</v>
      </c>
      <c r="U85" s="672">
        <v>0.94736842105263153</v>
      </c>
    </row>
    <row r="86" spans="1:21" ht="14.4" customHeight="1" x14ac:dyDescent="0.3">
      <c r="A86" s="625">
        <v>6</v>
      </c>
      <c r="B86" s="626" t="s">
        <v>520</v>
      </c>
      <c r="C86" s="626">
        <v>89301062</v>
      </c>
      <c r="D86" s="688" t="s">
        <v>2240</v>
      </c>
      <c r="E86" s="689" t="s">
        <v>2064</v>
      </c>
      <c r="F86" s="626" t="s">
        <v>2048</v>
      </c>
      <c r="G86" s="626" t="s">
        <v>2136</v>
      </c>
      <c r="H86" s="626" t="s">
        <v>519</v>
      </c>
      <c r="I86" s="626" t="s">
        <v>2137</v>
      </c>
      <c r="J86" s="626" t="s">
        <v>2138</v>
      </c>
      <c r="K86" s="626" t="s">
        <v>2139</v>
      </c>
      <c r="L86" s="627">
        <v>0</v>
      </c>
      <c r="M86" s="627">
        <v>0</v>
      </c>
      <c r="N86" s="626">
        <v>2</v>
      </c>
      <c r="O86" s="690">
        <v>2</v>
      </c>
      <c r="P86" s="627"/>
      <c r="Q86" s="642"/>
      <c r="R86" s="626"/>
      <c r="S86" s="642">
        <v>0</v>
      </c>
      <c r="T86" s="690"/>
      <c r="U86" s="672">
        <v>0</v>
      </c>
    </row>
    <row r="87" spans="1:21" ht="14.4" customHeight="1" thickBot="1" x14ac:dyDescent="0.35">
      <c r="A87" s="631">
        <v>6</v>
      </c>
      <c r="B87" s="632" t="s">
        <v>520</v>
      </c>
      <c r="C87" s="632">
        <v>89301065</v>
      </c>
      <c r="D87" s="691" t="s">
        <v>2241</v>
      </c>
      <c r="E87" s="692" t="s">
        <v>2059</v>
      </c>
      <c r="F87" s="632" t="s">
        <v>2048</v>
      </c>
      <c r="G87" s="632" t="s">
        <v>2065</v>
      </c>
      <c r="H87" s="632" t="s">
        <v>519</v>
      </c>
      <c r="I87" s="632" t="s">
        <v>2066</v>
      </c>
      <c r="J87" s="632" t="s">
        <v>2067</v>
      </c>
      <c r="K87" s="632" t="s">
        <v>2068</v>
      </c>
      <c r="L87" s="633">
        <v>1978.94</v>
      </c>
      <c r="M87" s="633">
        <v>1978.94</v>
      </c>
      <c r="N87" s="632">
        <v>1</v>
      </c>
      <c r="O87" s="693">
        <v>1</v>
      </c>
      <c r="P87" s="633">
        <v>1978.94</v>
      </c>
      <c r="Q87" s="643">
        <v>1</v>
      </c>
      <c r="R87" s="632">
        <v>1</v>
      </c>
      <c r="S87" s="643">
        <v>1</v>
      </c>
      <c r="T87" s="693">
        <v>1</v>
      </c>
      <c r="U87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2242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2060</v>
      </c>
      <c r="B5" s="623">
        <v>390.21999999999997</v>
      </c>
      <c r="C5" s="641">
        <v>0.1709324584189339</v>
      </c>
      <c r="D5" s="623">
        <v>1892.67</v>
      </c>
      <c r="E5" s="641">
        <v>0.82906754158106621</v>
      </c>
      <c r="F5" s="624">
        <v>2282.89</v>
      </c>
    </row>
    <row r="6" spans="1:6" ht="14.4" customHeight="1" x14ac:dyDescent="0.3">
      <c r="A6" s="652" t="s">
        <v>2063</v>
      </c>
      <c r="B6" s="629"/>
      <c r="C6" s="642">
        <v>0</v>
      </c>
      <c r="D6" s="629">
        <v>139.72</v>
      </c>
      <c r="E6" s="642">
        <v>1</v>
      </c>
      <c r="F6" s="630">
        <v>139.72</v>
      </c>
    </row>
    <row r="7" spans="1:6" ht="14.4" customHeight="1" x14ac:dyDescent="0.3">
      <c r="A7" s="652" t="s">
        <v>2059</v>
      </c>
      <c r="B7" s="629"/>
      <c r="C7" s="642">
        <v>0</v>
      </c>
      <c r="D7" s="629">
        <v>1990.29</v>
      </c>
      <c r="E7" s="642">
        <v>1</v>
      </c>
      <c r="F7" s="630">
        <v>1990.29</v>
      </c>
    </row>
    <row r="8" spans="1:6" ht="14.4" customHeight="1" x14ac:dyDescent="0.3">
      <c r="A8" s="652" t="s">
        <v>2058</v>
      </c>
      <c r="B8" s="629"/>
      <c r="C8" s="642">
        <v>0</v>
      </c>
      <c r="D8" s="629">
        <v>477.62</v>
      </c>
      <c r="E8" s="642">
        <v>1</v>
      </c>
      <c r="F8" s="630">
        <v>477.62</v>
      </c>
    </row>
    <row r="9" spans="1:6" ht="14.4" customHeight="1" x14ac:dyDescent="0.3">
      <c r="A9" s="652" t="s">
        <v>2057</v>
      </c>
      <c r="B9" s="629"/>
      <c r="C9" s="642">
        <v>0</v>
      </c>
      <c r="D9" s="629">
        <v>48.31</v>
      </c>
      <c r="E9" s="642">
        <v>1</v>
      </c>
      <c r="F9" s="630">
        <v>48.31</v>
      </c>
    </row>
    <row r="10" spans="1:6" ht="14.4" customHeight="1" thickBot="1" x14ac:dyDescent="0.35">
      <c r="A10" s="653" t="s">
        <v>2061</v>
      </c>
      <c r="B10" s="644"/>
      <c r="C10" s="645">
        <v>0</v>
      </c>
      <c r="D10" s="644">
        <v>2335.6099999999997</v>
      </c>
      <c r="E10" s="645">
        <v>1</v>
      </c>
      <c r="F10" s="646">
        <v>2335.6099999999997</v>
      </c>
    </row>
    <row r="11" spans="1:6" ht="14.4" customHeight="1" thickBot="1" x14ac:dyDescent="0.35">
      <c r="A11" s="647" t="s">
        <v>6</v>
      </c>
      <c r="B11" s="648">
        <v>390.21999999999997</v>
      </c>
      <c r="C11" s="649">
        <v>5.3642617163657959E-2</v>
      </c>
      <c r="D11" s="648">
        <v>6884.2199999999993</v>
      </c>
      <c r="E11" s="649">
        <v>0.94635738283634196</v>
      </c>
      <c r="F11" s="650">
        <v>7274.44</v>
      </c>
    </row>
    <row r="12" spans="1:6" ht="14.4" customHeight="1" thickBot="1" x14ac:dyDescent="0.35"/>
    <row r="13" spans="1:6" ht="14.4" customHeight="1" x14ac:dyDescent="0.3">
      <c r="A13" s="651" t="s">
        <v>1585</v>
      </c>
      <c r="B13" s="623">
        <v>303.45999999999998</v>
      </c>
      <c r="C13" s="641">
        <v>1</v>
      </c>
      <c r="D13" s="623"/>
      <c r="E13" s="641">
        <v>0</v>
      </c>
      <c r="F13" s="624">
        <v>303.45999999999998</v>
      </c>
    </row>
    <row r="14" spans="1:6" ht="14.4" customHeight="1" x14ac:dyDescent="0.3">
      <c r="A14" s="652" t="s">
        <v>1591</v>
      </c>
      <c r="B14" s="629">
        <v>86.76</v>
      </c>
      <c r="C14" s="642">
        <v>1</v>
      </c>
      <c r="D14" s="629"/>
      <c r="E14" s="642">
        <v>0</v>
      </c>
      <c r="F14" s="630">
        <v>86.76</v>
      </c>
    </row>
    <row r="15" spans="1:6" ht="14.4" customHeight="1" x14ac:dyDescent="0.3">
      <c r="A15" s="652" t="s">
        <v>1589</v>
      </c>
      <c r="B15" s="629"/>
      <c r="C15" s="642">
        <v>0</v>
      </c>
      <c r="D15" s="629">
        <v>666.75</v>
      </c>
      <c r="E15" s="642">
        <v>1</v>
      </c>
      <c r="F15" s="630">
        <v>666.75</v>
      </c>
    </row>
    <row r="16" spans="1:6" ht="14.4" customHeight="1" x14ac:dyDescent="0.3">
      <c r="A16" s="652" t="s">
        <v>1634</v>
      </c>
      <c r="B16" s="629">
        <v>0</v>
      </c>
      <c r="C16" s="642"/>
      <c r="D16" s="629"/>
      <c r="E16" s="642"/>
      <c r="F16" s="630">
        <v>0</v>
      </c>
    </row>
    <row r="17" spans="1:6" ht="14.4" customHeight="1" x14ac:dyDescent="0.3">
      <c r="A17" s="652" t="s">
        <v>2243</v>
      </c>
      <c r="B17" s="629"/>
      <c r="C17" s="642">
        <v>0</v>
      </c>
      <c r="D17" s="629">
        <v>773.02</v>
      </c>
      <c r="E17" s="642">
        <v>1</v>
      </c>
      <c r="F17" s="630">
        <v>773.02</v>
      </c>
    </row>
    <row r="18" spans="1:6" ht="14.4" customHeight="1" x14ac:dyDescent="0.3">
      <c r="A18" s="652" t="s">
        <v>1613</v>
      </c>
      <c r="B18" s="629">
        <v>0</v>
      </c>
      <c r="C18" s="642"/>
      <c r="D18" s="629"/>
      <c r="E18" s="642"/>
      <c r="F18" s="630">
        <v>0</v>
      </c>
    </row>
    <row r="19" spans="1:6" ht="14.4" customHeight="1" x14ac:dyDescent="0.3">
      <c r="A19" s="652" t="s">
        <v>1633</v>
      </c>
      <c r="B19" s="629"/>
      <c r="C19" s="642">
        <v>0</v>
      </c>
      <c r="D19" s="629">
        <v>1774.1</v>
      </c>
      <c r="E19" s="642">
        <v>1</v>
      </c>
      <c r="F19" s="630">
        <v>1774.1</v>
      </c>
    </row>
    <row r="20" spans="1:6" ht="14.4" customHeight="1" x14ac:dyDescent="0.3">
      <c r="A20" s="652" t="s">
        <v>1592</v>
      </c>
      <c r="B20" s="629"/>
      <c r="C20" s="642">
        <v>0</v>
      </c>
      <c r="D20" s="629">
        <v>215.62</v>
      </c>
      <c r="E20" s="642">
        <v>1</v>
      </c>
      <c r="F20" s="630">
        <v>215.62</v>
      </c>
    </row>
    <row r="21" spans="1:6" ht="14.4" customHeight="1" x14ac:dyDescent="0.3">
      <c r="A21" s="652" t="s">
        <v>1626</v>
      </c>
      <c r="B21" s="629"/>
      <c r="C21" s="642">
        <v>0</v>
      </c>
      <c r="D21" s="629">
        <v>139.72</v>
      </c>
      <c r="E21" s="642">
        <v>1</v>
      </c>
      <c r="F21" s="630">
        <v>139.72</v>
      </c>
    </row>
    <row r="22" spans="1:6" ht="14.4" customHeight="1" x14ac:dyDescent="0.3">
      <c r="A22" s="652" t="s">
        <v>1617</v>
      </c>
      <c r="B22" s="629"/>
      <c r="C22" s="642">
        <v>0</v>
      </c>
      <c r="D22" s="629">
        <v>477.62</v>
      </c>
      <c r="E22" s="642">
        <v>1</v>
      </c>
      <c r="F22" s="630">
        <v>477.62</v>
      </c>
    </row>
    <row r="23" spans="1:6" ht="14.4" customHeight="1" x14ac:dyDescent="0.3">
      <c r="A23" s="652" t="s">
        <v>1582</v>
      </c>
      <c r="B23" s="629"/>
      <c r="C23" s="642">
        <v>0</v>
      </c>
      <c r="D23" s="629">
        <v>144.94</v>
      </c>
      <c r="E23" s="642">
        <v>1</v>
      </c>
      <c r="F23" s="630">
        <v>144.94</v>
      </c>
    </row>
    <row r="24" spans="1:6" ht="14.4" customHeight="1" x14ac:dyDescent="0.3">
      <c r="A24" s="652" t="s">
        <v>1646</v>
      </c>
      <c r="B24" s="629">
        <v>0</v>
      </c>
      <c r="C24" s="642"/>
      <c r="D24" s="629"/>
      <c r="E24" s="642"/>
      <c r="F24" s="630">
        <v>0</v>
      </c>
    </row>
    <row r="25" spans="1:6" ht="14.4" customHeight="1" x14ac:dyDescent="0.3">
      <c r="A25" s="652" t="s">
        <v>2244</v>
      </c>
      <c r="B25" s="629"/>
      <c r="C25" s="642">
        <v>0</v>
      </c>
      <c r="D25" s="629">
        <v>312.57</v>
      </c>
      <c r="E25" s="642">
        <v>1</v>
      </c>
      <c r="F25" s="630">
        <v>312.57</v>
      </c>
    </row>
    <row r="26" spans="1:6" ht="14.4" customHeight="1" x14ac:dyDescent="0.3">
      <c r="A26" s="652" t="s">
        <v>1618</v>
      </c>
      <c r="B26" s="629"/>
      <c r="C26" s="642">
        <v>0</v>
      </c>
      <c r="D26" s="629">
        <v>464.88</v>
      </c>
      <c r="E26" s="642">
        <v>1</v>
      </c>
      <c r="F26" s="630">
        <v>464.88</v>
      </c>
    </row>
    <row r="27" spans="1:6" ht="14.4" customHeight="1" x14ac:dyDescent="0.3">
      <c r="A27" s="652" t="s">
        <v>1623</v>
      </c>
      <c r="B27" s="629"/>
      <c r="C27" s="642">
        <v>0</v>
      </c>
      <c r="D27" s="629">
        <v>468.96</v>
      </c>
      <c r="E27" s="642">
        <v>1</v>
      </c>
      <c r="F27" s="630">
        <v>468.96</v>
      </c>
    </row>
    <row r="28" spans="1:6" ht="14.4" customHeight="1" x14ac:dyDescent="0.3">
      <c r="A28" s="652" t="s">
        <v>1593</v>
      </c>
      <c r="B28" s="629"/>
      <c r="C28" s="642">
        <v>0</v>
      </c>
      <c r="D28" s="629">
        <v>550.96</v>
      </c>
      <c r="E28" s="642">
        <v>1</v>
      </c>
      <c r="F28" s="630">
        <v>550.96</v>
      </c>
    </row>
    <row r="29" spans="1:6" ht="14.4" customHeight="1" x14ac:dyDescent="0.3">
      <c r="A29" s="652" t="s">
        <v>1644</v>
      </c>
      <c r="B29" s="629"/>
      <c r="C29" s="642">
        <v>0</v>
      </c>
      <c r="D29" s="629">
        <v>95.24</v>
      </c>
      <c r="E29" s="642">
        <v>1</v>
      </c>
      <c r="F29" s="630">
        <v>95.24</v>
      </c>
    </row>
    <row r="30" spans="1:6" ht="14.4" customHeight="1" thickBot="1" x14ac:dyDescent="0.35">
      <c r="A30" s="653" t="s">
        <v>1622</v>
      </c>
      <c r="B30" s="644"/>
      <c r="C30" s="645">
        <v>0</v>
      </c>
      <c r="D30" s="644">
        <v>799.84</v>
      </c>
      <c r="E30" s="645">
        <v>1</v>
      </c>
      <c r="F30" s="646">
        <v>799.84</v>
      </c>
    </row>
    <row r="31" spans="1:6" ht="14.4" customHeight="1" thickBot="1" x14ac:dyDescent="0.35">
      <c r="A31" s="647" t="s">
        <v>6</v>
      </c>
      <c r="B31" s="648">
        <v>390.21999999999997</v>
      </c>
      <c r="C31" s="649">
        <v>5.3642617163657966E-2</v>
      </c>
      <c r="D31" s="648">
        <v>6884.22</v>
      </c>
      <c r="E31" s="649">
        <v>0.9463573828363423</v>
      </c>
      <c r="F31" s="650">
        <v>7274.4399999999987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{5792EC1D-1BE2-4DF6-A5A0-1FCA30DA5287}</x14:id>
        </ext>
      </extLst>
    </cfRule>
  </conditionalFormatting>
  <conditionalFormatting sqref="F13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{1B21C6FC-634D-4B1D-80F9-2BDC9E95E1D7}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92EC1D-1BE2-4DF6-A5A0-1FCA30DA528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1B21C6FC-634D-4B1D-80F9-2BDC9E95E1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F13:F30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8</v>
      </c>
      <c r="G3" s="56">
        <f>SUBTOTAL(9,G6:G1048576)</f>
        <v>390.21999999999997</v>
      </c>
      <c r="H3" s="57">
        <f>IF(M3=0,0,G3/M3)</f>
        <v>5.3642617163657952E-2</v>
      </c>
      <c r="I3" s="56">
        <f>SUBTOTAL(9,I6:I1048576)</f>
        <v>27</v>
      </c>
      <c r="J3" s="56">
        <f>SUBTOTAL(9,J6:J1048576)</f>
        <v>6884.2200000000012</v>
      </c>
      <c r="K3" s="57">
        <f>IF(M3=0,0,J3/M3)</f>
        <v>0.94635738283634219</v>
      </c>
      <c r="L3" s="56">
        <f>SUBTOTAL(9,L6:L1048576)</f>
        <v>35</v>
      </c>
      <c r="M3" s="58">
        <f>SUBTOTAL(9,M6:M1048576)</f>
        <v>7274.4400000000005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265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2057</v>
      </c>
      <c r="B6" s="620" t="s">
        <v>1738</v>
      </c>
      <c r="C6" s="620" t="s">
        <v>1739</v>
      </c>
      <c r="D6" s="620" t="s">
        <v>763</v>
      </c>
      <c r="E6" s="620" t="s">
        <v>1740</v>
      </c>
      <c r="F6" s="623"/>
      <c r="G6" s="623"/>
      <c r="H6" s="641">
        <v>0</v>
      </c>
      <c r="I6" s="623">
        <v>1</v>
      </c>
      <c r="J6" s="623">
        <v>48.31</v>
      </c>
      <c r="K6" s="641">
        <v>1</v>
      </c>
      <c r="L6" s="623">
        <v>1</v>
      </c>
      <c r="M6" s="624">
        <v>48.31</v>
      </c>
    </row>
    <row r="7" spans="1:13" ht="14.4" customHeight="1" x14ac:dyDescent="0.3">
      <c r="A7" s="625" t="s">
        <v>2058</v>
      </c>
      <c r="B7" s="626" t="s">
        <v>1690</v>
      </c>
      <c r="C7" s="626" t="s">
        <v>2078</v>
      </c>
      <c r="D7" s="626" t="s">
        <v>2079</v>
      </c>
      <c r="E7" s="626" t="s">
        <v>728</v>
      </c>
      <c r="F7" s="629"/>
      <c r="G7" s="629"/>
      <c r="H7" s="642">
        <v>0</v>
      </c>
      <c r="I7" s="629">
        <v>2</v>
      </c>
      <c r="J7" s="629">
        <v>477.62</v>
      </c>
      <c r="K7" s="642">
        <v>1</v>
      </c>
      <c r="L7" s="629">
        <v>2</v>
      </c>
      <c r="M7" s="630">
        <v>477.62</v>
      </c>
    </row>
    <row r="8" spans="1:13" ht="14.4" customHeight="1" x14ac:dyDescent="0.3">
      <c r="A8" s="625" t="s">
        <v>2059</v>
      </c>
      <c r="B8" s="626" t="s">
        <v>1659</v>
      </c>
      <c r="C8" s="626" t="s">
        <v>2118</v>
      </c>
      <c r="D8" s="626" t="s">
        <v>624</v>
      </c>
      <c r="E8" s="626" t="s">
        <v>2119</v>
      </c>
      <c r="F8" s="629"/>
      <c r="G8" s="629"/>
      <c r="H8" s="642">
        <v>0</v>
      </c>
      <c r="I8" s="629">
        <v>1</v>
      </c>
      <c r="J8" s="629">
        <v>95.24</v>
      </c>
      <c r="K8" s="642">
        <v>1</v>
      </c>
      <c r="L8" s="629">
        <v>1</v>
      </c>
      <c r="M8" s="630">
        <v>95.24</v>
      </c>
    </row>
    <row r="9" spans="1:13" ht="14.4" customHeight="1" x14ac:dyDescent="0.3">
      <c r="A9" s="625" t="s">
        <v>2059</v>
      </c>
      <c r="B9" s="626" t="s">
        <v>1672</v>
      </c>
      <c r="C9" s="626" t="s">
        <v>1673</v>
      </c>
      <c r="D9" s="626" t="s">
        <v>773</v>
      </c>
      <c r="E9" s="626" t="s">
        <v>774</v>
      </c>
      <c r="F9" s="629"/>
      <c r="G9" s="629"/>
      <c r="H9" s="642">
        <v>0</v>
      </c>
      <c r="I9" s="629">
        <v>1</v>
      </c>
      <c r="J9" s="629">
        <v>468.96</v>
      </c>
      <c r="K9" s="642">
        <v>1</v>
      </c>
      <c r="L9" s="629">
        <v>1</v>
      </c>
      <c r="M9" s="630">
        <v>468.96</v>
      </c>
    </row>
    <row r="10" spans="1:13" ht="14.4" customHeight="1" x14ac:dyDescent="0.3">
      <c r="A10" s="625" t="s">
        <v>2059</v>
      </c>
      <c r="B10" s="626" t="s">
        <v>1723</v>
      </c>
      <c r="C10" s="626" t="s">
        <v>1724</v>
      </c>
      <c r="D10" s="626" t="s">
        <v>830</v>
      </c>
      <c r="E10" s="626" t="s">
        <v>831</v>
      </c>
      <c r="F10" s="629"/>
      <c r="G10" s="629"/>
      <c r="H10" s="642">
        <v>0</v>
      </c>
      <c r="I10" s="629">
        <v>1</v>
      </c>
      <c r="J10" s="629">
        <v>222.25</v>
      </c>
      <c r="K10" s="642">
        <v>1</v>
      </c>
      <c r="L10" s="629">
        <v>1</v>
      </c>
      <c r="M10" s="630">
        <v>222.25</v>
      </c>
    </row>
    <row r="11" spans="1:13" ht="14.4" customHeight="1" x14ac:dyDescent="0.3">
      <c r="A11" s="625" t="s">
        <v>2059</v>
      </c>
      <c r="B11" s="626" t="s">
        <v>1723</v>
      </c>
      <c r="C11" s="626" t="s">
        <v>2087</v>
      </c>
      <c r="D11" s="626" t="s">
        <v>2088</v>
      </c>
      <c r="E11" s="626" t="s">
        <v>2089</v>
      </c>
      <c r="F11" s="629"/>
      <c r="G11" s="629"/>
      <c r="H11" s="642">
        <v>0</v>
      </c>
      <c r="I11" s="629">
        <v>2</v>
      </c>
      <c r="J11" s="629">
        <v>444.5</v>
      </c>
      <c r="K11" s="642">
        <v>1</v>
      </c>
      <c r="L11" s="629">
        <v>2</v>
      </c>
      <c r="M11" s="630">
        <v>444.5</v>
      </c>
    </row>
    <row r="12" spans="1:13" ht="14.4" customHeight="1" x14ac:dyDescent="0.3">
      <c r="A12" s="625" t="s">
        <v>2059</v>
      </c>
      <c r="B12" s="626" t="s">
        <v>2245</v>
      </c>
      <c r="C12" s="626" t="s">
        <v>2125</v>
      </c>
      <c r="D12" s="626" t="s">
        <v>2126</v>
      </c>
      <c r="E12" s="626" t="s">
        <v>2127</v>
      </c>
      <c r="F12" s="629"/>
      <c r="G12" s="629"/>
      <c r="H12" s="642">
        <v>0</v>
      </c>
      <c r="I12" s="629">
        <v>2</v>
      </c>
      <c r="J12" s="629">
        <v>208.38</v>
      </c>
      <c r="K12" s="642">
        <v>1</v>
      </c>
      <c r="L12" s="629">
        <v>2</v>
      </c>
      <c r="M12" s="630">
        <v>208.38</v>
      </c>
    </row>
    <row r="13" spans="1:13" ht="14.4" customHeight="1" x14ac:dyDescent="0.3">
      <c r="A13" s="625" t="s">
        <v>2059</v>
      </c>
      <c r="B13" s="626" t="s">
        <v>1893</v>
      </c>
      <c r="C13" s="626" t="s">
        <v>2109</v>
      </c>
      <c r="D13" s="626" t="s">
        <v>2110</v>
      </c>
      <c r="E13" s="626" t="s">
        <v>627</v>
      </c>
      <c r="F13" s="629"/>
      <c r="G13" s="629"/>
      <c r="H13" s="642">
        <v>0</v>
      </c>
      <c r="I13" s="629">
        <v>1</v>
      </c>
      <c r="J13" s="629">
        <v>137.74</v>
      </c>
      <c r="K13" s="642">
        <v>1</v>
      </c>
      <c r="L13" s="629">
        <v>1</v>
      </c>
      <c r="M13" s="630">
        <v>137.74</v>
      </c>
    </row>
    <row r="14" spans="1:13" ht="14.4" customHeight="1" x14ac:dyDescent="0.3">
      <c r="A14" s="625" t="s">
        <v>2059</v>
      </c>
      <c r="B14" s="626" t="s">
        <v>1893</v>
      </c>
      <c r="C14" s="626" t="s">
        <v>2111</v>
      </c>
      <c r="D14" s="626" t="s">
        <v>2110</v>
      </c>
      <c r="E14" s="626" t="s">
        <v>2112</v>
      </c>
      <c r="F14" s="629"/>
      <c r="G14" s="629"/>
      <c r="H14" s="642">
        <v>0</v>
      </c>
      <c r="I14" s="629">
        <v>1</v>
      </c>
      <c r="J14" s="629">
        <v>413.22</v>
      </c>
      <c r="K14" s="642">
        <v>1</v>
      </c>
      <c r="L14" s="629">
        <v>1</v>
      </c>
      <c r="M14" s="630">
        <v>413.22</v>
      </c>
    </row>
    <row r="15" spans="1:13" ht="14.4" customHeight="1" x14ac:dyDescent="0.3">
      <c r="A15" s="625" t="s">
        <v>2060</v>
      </c>
      <c r="B15" s="626" t="s">
        <v>1789</v>
      </c>
      <c r="C15" s="626" t="s">
        <v>2141</v>
      </c>
      <c r="D15" s="626" t="s">
        <v>1791</v>
      </c>
      <c r="E15" s="626" t="s">
        <v>2142</v>
      </c>
      <c r="F15" s="629">
        <v>3</v>
      </c>
      <c r="G15" s="629">
        <v>0</v>
      </c>
      <c r="H15" s="642"/>
      <c r="I15" s="629"/>
      <c r="J15" s="629"/>
      <c r="K15" s="642"/>
      <c r="L15" s="629">
        <v>3</v>
      </c>
      <c r="M15" s="630">
        <v>0</v>
      </c>
    </row>
    <row r="16" spans="1:13" ht="14.4" customHeight="1" x14ac:dyDescent="0.3">
      <c r="A16" s="625" t="s">
        <v>2060</v>
      </c>
      <c r="B16" s="626" t="s">
        <v>1824</v>
      </c>
      <c r="C16" s="626" t="s">
        <v>2187</v>
      </c>
      <c r="D16" s="626" t="s">
        <v>2188</v>
      </c>
      <c r="E16" s="626" t="s">
        <v>2189</v>
      </c>
      <c r="F16" s="629">
        <v>1</v>
      </c>
      <c r="G16" s="629">
        <v>303.45999999999998</v>
      </c>
      <c r="H16" s="642">
        <v>1</v>
      </c>
      <c r="I16" s="629"/>
      <c r="J16" s="629"/>
      <c r="K16" s="642">
        <v>0</v>
      </c>
      <c r="L16" s="629">
        <v>1</v>
      </c>
      <c r="M16" s="630">
        <v>303.45999999999998</v>
      </c>
    </row>
    <row r="17" spans="1:13" ht="14.4" customHeight="1" x14ac:dyDescent="0.3">
      <c r="A17" s="625" t="s">
        <v>2060</v>
      </c>
      <c r="B17" s="626" t="s">
        <v>1688</v>
      </c>
      <c r="C17" s="626" t="s">
        <v>2174</v>
      </c>
      <c r="D17" s="626" t="s">
        <v>804</v>
      </c>
      <c r="E17" s="626" t="s">
        <v>805</v>
      </c>
      <c r="F17" s="629"/>
      <c r="G17" s="629"/>
      <c r="H17" s="642">
        <v>0</v>
      </c>
      <c r="I17" s="629">
        <v>2</v>
      </c>
      <c r="J17" s="629">
        <v>215.62</v>
      </c>
      <c r="K17" s="642">
        <v>1</v>
      </c>
      <c r="L17" s="629">
        <v>2</v>
      </c>
      <c r="M17" s="630">
        <v>215.62</v>
      </c>
    </row>
    <row r="18" spans="1:13" ht="14.4" customHeight="1" x14ac:dyDescent="0.3">
      <c r="A18" s="625" t="s">
        <v>2060</v>
      </c>
      <c r="B18" s="626" t="s">
        <v>1950</v>
      </c>
      <c r="C18" s="626" t="s">
        <v>2191</v>
      </c>
      <c r="D18" s="626" t="s">
        <v>2192</v>
      </c>
      <c r="E18" s="626" t="s">
        <v>2193</v>
      </c>
      <c r="F18" s="629">
        <v>2</v>
      </c>
      <c r="G18" s="629">
        <v>0</v>
      </c>
      <c r="H18" s="642"/>
      <c r="I18" s="629"/>
      <c r="J18" s="629"/>
      <c r="K18" s="642"/>
      <c r="L18" s="629">
        <v>2</v>
      </c>
      <c r="M18" s="630">
        <v>0</v>
      </c>
    </row>
    <row r="19" spans="1:13" ht="14.4" customHeight="1" x14ac:dyDescent="0.3">
      <c r="A19" s="625" t="s">
        <v>2060</v>
      </c>
      <c r="B19" s="626" t="s">
        <v>1697</v>
      </c>
      <c r="C19" s="626" t="s">
        <v>2170</v>
      </c>
      <c r="D19" s="626" t="s">
        <v>2171</v>
      </c>
      <c r="E19" s="626" t="s">
        <v>2172</v>
      </c>
      <c r="F19" s="629">
        <v>1</v>
      </c>
      <c r="G19" s="629">
        <v>86.76</v>
      </c>
      <c r="H19" s="642">
        <v>1</v>
      </c>
      <c r="I19" s="629"/>
      <c r="J19" s="629"/>
      <c r="K19" s="642">
        <v>0</v>
      </c>
      <c r="L19" s="629">
        <v>1</v>
      </c>
      <c r="M19" s="630">
        <v>86.76</v>
      </c>
    </row>
    <row r="20" spans="1:13" ht="14.4" customHeight="1" x14ac:dyDescent="0.3">
      <c r="A20" s="625" t="s">
        <v>2060</v>
      </c>
      <c r="B20" s="626" t="s">
        <v>1720</v>
      </c>
      <c r="C20" s="626" t="s">
        <v>1721</v>
      </c>
      <c r="D20" s="626" t="s">
        <v>835</v>
      </c>
      <c r="E20" s="626" t="s">
        <v>1722</v>
      </c>
      <c r="F20" s="629"/>
      <c r="G20" s="629"/>
      <c r="H20" s="642">
        <v>0</v>
      </c>
      <c r="I20" s="629">
        <v>1</v>
      </c>
      <c r="J20" s="629">
        <v>399.92</v>
      </c>
      <c r="K20" s="642">
        <v>1</v>
      </c>
      <c r="L20" s="629">
        <v>1</v>
      </c>
      <c r="M20" s="630">
        <v>399.92</v>
      </c>
    </row>
    <row r="21" spans="1:13" ht="14.4" customHeight="1" x14ac:dyDescent="0.3">
      <c r="A21" s="625" t="s">
        <v>2060</v>
      </c>
      <c r="B21" s="626" t="s">
        <v>1720</v>
      </c>
      <c r="C21" s="626" t="s">
        <v>2166</v>
      </c>
      <c r="D21" s="626" t="s">
        <v>2167</v>
      </c>
      <c r="E21" s="626" t="s">
        <v>2168</v>
      </c>
      <c r="F21" s="629"/>
      <c r="G21" s="629"/>
      <c r="H21" s="642">
        <v>0</v>
      </c>
      <c r="I21" s="629">
        <v>2</v>
      </c>
      <c r="J21" s="629">
        <v>399.92</v>
      </c>
      <c r="K21" s="642">
        <v>1</v>
      </c>
      <c r="L21" s="629">
        <v>2</v>
      </c>
      <c r="M21" s="630">
        <v>399.92</v>
      </c>
    </row>
    <row r="22" spans="1:13" ht="14.4" customHeight="1" x14ac:dyDescent="0.3">
      <c r="A22" s="625" t="s">
        <v>2060</v>
      </c>
      <c r="B22" s="626" t="s">
        <v>2246</v>
      </c>
      <c r="C22" s="626" t="s">
        <v>2176</v>
      </c>
      <c r="D22" s="626" t="s">
        <v>2177</v>
      </c>
      <c r="E22" s="626" t="s">
        <v>2178</v>
      </c>
      <c r="F22" s="629"/>
      <c r="G22" s="629"/>
      <c r="H22" s="642">
        <v>0</v>
      </c>
      <c r="I22" s="629">
        <v>2</v>
      </c>
      <c r="J22" s="629">
        <v>773.02</v>
      </c>
      <c r="K22" s="642">
        <v>1</v>
      </c>
      <c r="L22" s="629">
        <v>2</v>
      </c>
      <c r="M22" s="630">
        <v>773.02</v>
      </c>
    </row>
    <row r="23" spans="1:13" ht="14.4" customHeight="1" x14ac:dyDescent="0.3">
      <c r="A23" s="625" t="s">
        <v>2060</v>
      </c>
      <c r="B23" s="626" t="s">
        <v>1747</v>
      </c>
      <c r="C23" s="626" t="s">
        <v>2209</v>
      </c>
      <c r="D23" s="626" t="s">
        <v>2210</v>
      </c>
      <c r="E23" s="626" t="s">
        <v>2211</v>
      </c>
      <c r="F23" s="629">
        <v>1</v>
      </c>
      <c r="G23" s="629">
        <v>0</v>
      </c>
      <c r="H23" s="642"/>
      <c r="I23" s="629"/>
      <c r="J23" s="629"/>
      <c r="K23" s="642"/>
      <c r="L23" s="629">
        <v>1</v>
      </c>
      <c r="M23" s="630">
        <v>0</v>
      </c>
    </row>
    <row r="24" spans="1:13" ht="14.4" customHeight="1" x14ac:dyDescent="0.3">
      <c r="A24" s="625" t="s">
        <v>2060</v>
      </c>
      <c r="B24" s="626" t="s">
        <v>2245</v>
      </c>
      <c r="C24" s="626" t="s">
        <v>2125</v>
      </c>
      <c r="D24" s="626" t="s">
        <v>2126</v>
      </c>
      <c r="E24" s="626" t="s">
        <v>2127</v>
      </c>
      <c r="F24" s="629"/>
      <c r="G24" s="629"/>
      <c r="H24" s="642">
        <v>0</v>
      </c>
      <c r="I24" s="629">
        <v>1</v>
      </c>
      <c r="J24" s="629">
        <v>104.19</v>
      </c>
      <c r="K24" s="642">
        <v>1</v>
      </c>
      <c r="L24" s="629">
        <v>1</v>
      </c>
      <c r="M24" s="630">
        <v>104.19</v>
      </c>
    </row>
    <row r="25" spans="1:13" ht="14.4" customHeight="1" x14ac:dyDescent="0.3">
      <c r="A25" s="625" t="s">
        <v>2061</v>
      </c>
      <c r="B25" s="626" t="s">
        <v>1738</v>
      </c>
      <c r="C25" s="626" t="s">
        <v>1741</v>
      </c>
      <c r="D25" s="626" t="s">
        <v>763</v>
      </c>
      <c r="E25" s="626" t="s">
        <v>1742</v>
      </c>
      <c r="F25" s="629"/>
      <c r="G25" s="629"/>
      <c r="H25" s="642">
        <v>0</v>
      </c>
      <c r="I25" s="629">
        <v>1</v>
      </c>
      <c r="J25" s="629">
        <v>96.63</v>
      </c>
      <c r="K25" s="642">
        <v>1</v>
      </c>
      <c r="L25" s="629">
        <v>1</v>
      </c>
      <c r="M25" s="630">
        <v>96.63</v>
      </c>
    </row>
    <row r="26" spans="1:13" ht="14.4" customHeight="1" x14ac:dyDescent="0.3">
      <c r="A26" s="625" t="s">
        <v>2061</v>
      </c>
      <c r="B26" s="626" t="s">
        <v>1757</v>
      </c>
      <c r="C26" s="626" t="s">
        <v>2228</v>
      </c>
      <c r="D26" s="626" t="s">
        <v>1873</v>
      </c>
      <c r="E26" s="626" t="s">
        <v>2229</v>
      </c>
      <c r="F26" s="629"/>
      <c r="G26" s="629"/>
      <c r="H26" s="642">
        <v>0</v>
      </c>
      <c r="I26" s="629">
        <v>2</v>
      </c>
      <c r="J26" s="629">
        <v>1774.1</v>
      </c>
      <c r="K26" s="642">
        <v>1</v>
      </c>
      <c r="L26" s="629">
        <v>2</v>
      </c>
      <c r="M26" s="630">
        <v>1774.1</v>
      </c>
    </row>
    <row r="27" spans="1:13" ht="14.4" customHeight="1" x14ac:dyDescent="0.3">
      <c r="A27" s="625" t="s">
        <v>2061</v>
      </c>
      <c r="B27" s="626" t="s">
        <v>1768</v>
      </c>
      <c r="C27" s="626" t="s">
        <v>1769</v>
      </c>
      <c r="D27" s="626" t="s">
        <v>806</v>
      </c>
      <c r="E27" s="626" t="s">
        <v>807</v>
      </c>
      <c r="F27" s="629"/>
      <c r="G27" s="629"/>
      <c r="H27" s="642">
        <v>0</v>
      </c>
      <c r="I27" s="629">
        <v>2</v>
      </c>
      <c r="J27" s="629">
        <v>464.88</v>
      </c>
      <c r="K27" s="642">
        <v>1</v>
      </c>
      <c r="L27" s="629">
        <v>2</v>
      </c>
      <c r="M27" s="630">
        <v>464.88</v>
      </c>
    </row>
    <row r="28" spans="1:13" ht="14.4" customHeight="1" thickBot="1" x14ac:dyDescent="0.35">
      <c r="A28" s="631" t="s">
        <v>2063</v>
      </c>
      <c r="B28" s="632" t="s">
        <v>1730</v>
      </c>
      <c r="C28" s="632" t="s">
        <v>1731</v>
      </c>
      <c r="D28" s="632" t="s">
        <v>834</v>
      </c>
      <c r="E28" s="632" t="s">
        <v>1717</v>
      </c>
      <c r="F28" s="635"/>
      <c r="G28" s="635"/>
      <c r="H28" s="643">
        <v>0</v>
      </c>
      <c r="I28" s="635">
        <v>2</v>
      </c>
      <c r="J28" s="635">
        <v>139.72</v>
      </c>
      <c r="K28" s="643">
        <v>1</v>
      </c>
      <c r="L28" s="635">
        <v>2</v>
      </c>
      <c r="M28" s="636">
        <v>139.72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272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518</v>
      </c>
      <c r="B4" s="611" t="s">
        <v>519</v>
      </c>
      <c r="C4" s="612" t="s">
        <v>520</v>
      </c>
      <c r="D4" s="612" t="s">
        <v>519</v>
      </c>
      <c r="E4" s="612" t="s">
        <v>519</v>
      </c>
      <c r="F4" s="613" t="s">
        <v>519</v>
      </c>
      <c r="G4" s="612" t="s">
        <v>519</v>
      </c>
      <c r="H4" s="612" t="s">
        <v>158</v>
      </c>
    </row>
    <row r="5" spans="1:8" ht="14.4" customHeight="1" x14ac:dyDescent="0.3">
      <c r="A5" s="610" t="s">
        <v>518</v>
      </c>
      <c r="B5" s="611" t="s">
        <v>2247</v>
      </c>
      <c r="C5" s="612" t="s">
        <v>2248</v>
      </c>
      <c r="D5" s="612">
        <v>485359.30845331075</v>
      </c>
      <c r="E5" s="612">
        <v>476556.52</v>
      </c>
      <c r="F5" s="613">
        <v>0.98186335710473449</v>
      </c>
      <c r="G5" s="612">
        <v>-8802.7884533107281</v>
      </c>
      <c r="H5" s="612" t="s">
        <v>2</v>
      </c>
    </row>
    <row r="6" spans="1:8" ht="14.4" customHeight="1" x14ac:dyDescent="0.3">
      <c r="A6" s="610" t="s">
        <v>518</v>
      </c>
      <c r="B6" s="611" t="s">
        <v>2249</v>
      </c>
      <c r="C6" s="612" t="s">
        <v>2250</v>
      </c>
      <c r="D6" s="612">
        <v>3001061.6975163948</v>
      </c>
      <c r="E6" s="612">
        <v>2970709.5700000026</v>
      </c>
      <c r="F6" s="613">
        <v>0.98988620342543743</v>
      </c>
      <c r="G6" s="612">
        <v>-30352.127516392153</v>
      </c>
      <c r="H6" s="612" t="s">
        <v>2</v>
      </c>
    </row>
    <row r="7" spans="1:8" ht="14.4" customHeight="1" x14ac:dyDescent="0.3">
      <c r="A7" s="610" t="s">
        <v>518</v>
      </c>
      <c r="B7" s="611" t="s">
        <v>2251</v>
      </c>
      <c r="C7" s="612" t="s">
        <v>2252</v>
      </c>
      <c r="D7" s="612">
        <v>1266.5345175421201</v>
      </c>
      <c r="E7" s="612">
        <v>416.4</v>
      </c>
      <c r="F7" s="613">
        <v>0.3287711422252273</v>
      </c>
      <c r="G7" s="612">
        <v>-850.13451754212008</v>
      </c>
      <c r="H7" s="612" t="s">
        <v>2</v>
      </c>
    </row>
    <row r="8" spans="1:8" ht="14.4" customHeight="1" x14ac:dyDescent="0.3">
      <c r="A8" s="610" t="s">
        <v>518</v>
      </c>
      <c r="B8" s="611" t="s">
        <v>2253</v>
      </c>
      <c r="C8" s="612" t="s">
        <v>2254</v>
      </c>
      <c r="D8" s="612">
        <v>13237033.590248132</v>
      </c>
      <c r="E8" s="612">
        <v>12481541.570000041</v>
      </c>
      <c r="F8" s="613">
        <v>0.9429258817621593</v>
      </c>
      <c r="G8" s="612">
        <v>-755492.02024809085</v>
      </c>
      <c r="H8" s="612" t="s">
        <v>2</v>
      </c>
    </row>
    <row r="9" spans="1:8" ht="14.4" customHeight="1" x14ac:dyDescent="0.3">
      <c r="A9" s="610" t="s">
        <v>518</v>
      </c>
      <c r="B9" s="611" t="s">
        <v>2255</v>
      </c>
      <c r="C9" s="612" t="s">
        <v>2256</v>
      </c>
      <c r="D9" s="612">
        <v>9666666.666666666</v>
      </c>
      <c r="E9" s="612">
        <v>9891779.1799999978</v>
      </c>
      <c r="F9" s="613">
        <v>1.0232875013793101</v>
      </c>
      <c r="G9" s="612">
        <v>225112.51333333179</v>
      </c>
      <c r="H9" s="612" t="s">
        <v>2</v>
      </c>
    </row>
    <row r="10" spans="1:8" ht="14.4" customHeight="1" x14ac:dyDescent="0.3">
      <c r="A10" s="610" t="s">
        <v>518</v>
      </c>
      <c r="B10" s="611" t="s">
        <v>2257</v>
      </c>
      <c r="C10" s="612" t="s">
        <v>2258</v>
      </c>
      <c r="D10" s="612" t="s">
        <v>519</v>
      </c>
      <c r="E10" s="612">
        <v>0.17</v>
      </c>
      <c r="F10" s="613" t="s">
        <v>519</v>
      </c>
      <c r="G10" s="612">
        <v>0.17</v>
      </c>
      <c r="H10" s="612" t="s">
        <v>2</v>
      </c>
    </row>
    <row r="11" spans="1:8" ht="14.4" customHeight="1" x14ac:dyDescent="0.3">
      <c r="A11" s="610" t="s">
        <v>518</v>
      </c>
      <c r="B11" s="611" t="s">
        <v>2259</v>
      </c>
      <c r="C11" s="612" t="s">
        <v>2260</v>
      </c>
      <c r="D11" s="612">
        <v>1301118.2907061812</v>
      </c>
      <c r="E11" s="612">
        <v>1315242.9900000002</v>
      </c>
      <c r="F11" s="613">
        <v>1.0108558148745668</v>
      </c>
      <c r="G11" s="612">
        <v>14124.699293819023</v>
      </c>
      <c r="H11" s="612" t="s">
        <v>2</v>
      </c>
    </row>
    <row r="12" spans="1:8" ht="14.4" customHeight="1" x14ac:dyDescent="0.3">
      <c r="A12" s="610" t="s">
        <v>518</v>
      </c>
      <c r="B12" s="611" t="s">
        <v>2261</v>
      </c>
      <c r="C12" s="612" t="s">
        <v>2262</v>
      </c>
      <c r="D12" s="612" t="s">
        <v>519</v>
      </c>
      <c r="E12" s="612">
        <v>26686.59</v>
      </c>
      <c r="F12" s="613" t="s">
        <v>519</v>
      </c>
      <c r="G12" s="612">
        <v>26686.59</v>
      </c>
      <c r="H12" s="612" t="s">
        <v>2</v>
      </c>
    </row>
    <row r="13" spans="1:8" ht="14.4" customHeight="1" x14ac:dyDescent="0.3">
      <c r="A13" s="610" t="s">
        <v>518</v>
      </c>
      <c r="B13" s="611" t="s">
        <v>2263</v>
      </c>
      <c r="C13" s="612" t="s">
        <v>2264</v>
      </c>
      <c r="D13" s="612">
        <v>91200.972321335983</v>
      </c>
      <c r="E13" s="612">
        <v>60165.19</v>
      </c>
      <c r="F13" s="613">
        <v>0.65969899737488513</v>
      </c>
      <c r="G13" s="612">
        <v>-31035.782321335981</v>
      </c>
      <c r="H13" s="612" t="s">
        <v>2</v>
      </c>
    </row>
    <row r="14" spans="1:8" ht="14.4" customHeight="1" x14ac:dyDescent="0.3">
      <c r="A14" s="610" t="s">
        <v>518</v>
      </c>
      <c r="B14" s="611" t="s">
        <v>2265</v>
      </c>
      <c r="C14" s="612" t="s">
        <v>2266</v>
      </c>
      <c r="D14" s="612">
        <v>550829.87098282936</v>
      </c>
      <c r="E14" s="612">
        <v>446368.66999999987</v>
      </c>
      <c r="F14" s="613">
        <v>0.81035668817952355</v>
      </c>
      <c r="G14" s="612">
        <v>-104461.2009828295</v>
      </c>
      <c r="H14" s="612" t="s">
        <v>2</v>
      </c>
    </row>
    <row r="15" spans="1:8" ht="14.4" customHeight="1" x14ac:dyDescent="0.3">
      <c r="A15" s="610" t="s">
        <v>518</v>
      </c>
      <c r="B15" s="611" t="s">
        <v>2267</v>
      </c>
      <c r="C15" s="612" t="s">
        <v>2268</v>
      </c>
      <c r="D15" s="612">
        <v>65165.313270180573</v>
      </c>
      <c r="E15" s="612">
        <v>44970.44</v>
      </c>
      <c r="F15" s="613">
        <v>0.69009781037265916</v>
      </c>
      <c r="G15" s="612">
        <v>-20194.873270180571</v>
      </c>
      <c r="H15" s="612" t="s">
        <v>2</v>
      </c>
    </row>
    <row r="16" spans="1:8" ht="14.4" customHeight="1" x14ac:dyDescent="0.3">
      <c r="A16" s="610" t="s">
        <v>518</v>
      </c>
      <c r="B16" s="611" t="s">
        <v>2269</v>
      </c>
      <c r="C16" s="612" t="s">
        <v>2270</v>
      </c>
      <c r="D16" s="612">
        <v>214468.14380519741</v>
      </c>
      <c r="E16" s="612">
        <v>182744.09</v>
      </c>
      <c r="F16" s="613">
        <v>0.85208034516299747</v>
      </c>
      <c r="G16" s="612">
        <v>-31724.053805197414</v>
      </c>
      <c r="H16" s="612" t="s">
        <v>2</v>
      </c>
    </row>
    <row r="17" spans="1:8" ht="14.4" customHeight="1" x14ac:dyDescent="0.3">
      <c r="A17" s="610" t="s">
        <v>518</v>
      </c>
      <c r="B17" s="611" t="s">
        <v>2271</v>
      </c>
      <c r="C17" s="612" t="s">
        <v>2272</v>
      </c>
      <c r="D17" s="612">
        <v>902666.59985503333</v>
      </c>
      <c r="E17" s="612">
        <v>1353842.96</v>
      </c>
      <c r="F17" s="613">
        <v>1.499826137598782</v>
      </c>
      <c r="G17" s="612">
        <v>451176.36014496663</v>
      </c>
      <c r="H17" s="612" t="s">
        <v>2</v>
      </c>
    </row>
    <row r="18" spans="1:8" ht="14.4" customHeight="1" x14ac:dyDescent="0.3">
      <c r="A18" s="610" t="s">
        <v>518</v>
      </c>
      <c r="B18" s="611" t="s">
        <v>2273</v>
      </c>
      <c r="C18" s="612" t="s">
        <v>2274</v>
      </c>
      <c r="D18" s="612">
        <v>12246.94279625287</v>
      </c>
      <c r="E18" s="612">
        <v>11672.153487679785</v>
      </c>
      <c r="F18" s="613">
        <v>0.95306671075911698</v>
      </c>
      <c r="G18" s="612">
        <v>-574.78930857308478</v>
      </c>
      <c r="H18" s="612" t="s">
        <v>2</v>
      </c>
    </row>
    <row r="19" spans="1:8" ht="14.4" customHeight="1" x14ac:dyDescent="0.3">
      <c r="A19" s="610" t="s">
        <v>518</v>
      </c>
      <c r="B19" s="611" t="s">
        <v>6</v>
      </c>
      <c r="C19" s="612" t="s">
        <v>520</v>
      </c>
      <c r="D19" s="612">
        <v>29529083.931139056</v>
      </c>
      <c r="E19" s="612">
        <v>29262696.493487723</v>
      </c>
      <c r="F19" s="613">
        <v>0.99097881132132171</v>
      </c>
      <c r="G19" s="612">
        <v>-266387.43765133247</v>
      </c>
      <c r="H19" s="612" t="s">
        <v>533</v>
      </c>
    </row>
    <row r="21" spans="1:8" ht="14.4" customHeight="1" x14ac:dyDescent="0.3">
      <c r="A21" s="610" t="s">
        <v>518</v>
      </c>
      <c r="B21" s="611" t="s">
        <v>519</v>
      </c>
      <c r="C21" s="612" t="s">
        <v>520</v>
      </c>
      <c r="D21" s="612" t="s">
        <v>519</v>
      </c>
      <c r="E21" s="612" t="s">
        <v>519</v>
      </c>
      <c r="F21" s="613" t="s">
        <v>519</v>
      </c>
      <c r="G21" s="612" t="s">
        <v>519</v>
      </c>
      <c r="H21" s="612" t="s">
        <v>158</v>
      </c>
    </row>
    <row r="22" spans="1:8" ht="14.4" customHeight="1" x14ac:dyDescent="0.3">
      <c r="A22" s="610" t="s">
        <v>534</v>
      </c>
      <c r="B22" s="611" t="s">
        <v>2247</v>
      </c>
      <c r="C22" s="612" t="s">
        <v>2248</v>
      </c>
      <c r="D22" s="612">
        <v>14126.868723688067</v>
      </c>
      <c r="E22" s="612">
        <v>14908.43</v>
      </c>
      <c r="F22" s="613">
        <v>1.0553244524033414</v>
      </c>
      <c r="G22" s="612">
        <v>781.5612763119334</v>
      </c>
      <c r="H22" s="612" t="s">
        <v>2</v>
      </c>
    </row>
    <row r="23" spans="1:8" ht="14.4" customHeight="1" x14ac:dyDescent="0.3">
      <c r="A23" s="610" t="s">
        <v>534</v>
      </c>
      <c r="B23" s="611" t="s">
        <v>2249</v>
      </c>
      <c r="C23" s="612" t="s">
        <v>2250</v>
      </c>
      <c r="D23" s="612">
        <v>21374.982413022</v>
      </c>
      <c r="E23" s="612">
        <v>19931.46</v>
      </c>
      <c r="F23" s="613">
        <v>0.93246673212967968</v>
      </c>
      <c r="G23" s="612">
        <v>-1443.5224130220013</v>
      </c>
      <c r="H23" s="612" t="s">
        <v>2</v>
      </c>
    </row>
    <row r="24" spans="1:8" ht="14.4" customHeight="1" x14ac:dyDescent="0.3">
      <c r="A24" s="610" t="s">
        <v>534</v>
      </c>
      <c r="B24" s="611" t="s">
        <v>2263</v>
      </c>
      <c r="C24" s="612" t="s">
        <v>2264</v>
      </c>
      <c r="D24" s="612">
        <v>1266.7055047330866</v>
      </c>
      <c r="E24" s="612">
        <v>1584</v>
      </c>
      <c r="F24" s="613">
        <v>1.2504879737881711</v>
      </c>
      <c r="G24" s="612">
        <v>317.29449526691337</v>
      </c>
      <c r="H24" s="612" t="s">
        <v>2</v>
      </c>
    </row>
    <row r="25" spans="1:8" ht="14.4" customHeight="1" x14ac:dyDescent="0.3">
      <c r="A25" s="610" t="s">
        <v>534</v>
      </c>
      <c r="B25" s="611" t="s">
        <v>2267</v>
      </c>
      <c r="C25" s="612" t="s">
        <v>2268</v>
      </c>
      <c r="D25" s="612">
        <v>1266.8744808483732</v>
      </c>
      <c r="E25" s="612">
        <v>1241</v>
      </c>
      <c r="F25" s="613">
        <v>0.97957612909603631</v>
      </c>
      <c r="G25" s="612">
        <v>-25.874480848373196</v>
      </c>
      <c r="H25" s="612" t="s">
        <v>2</v>
      </c>
    </row>
    <row r="26" spans="1:8" ht="14.4" customHeight="1" x14ac:dyDescent="0.3">
      <c r="A26" s="610" t="s">
        <v>534</v>
      </c>
      <c r="B26" s="611" t="s">
        <v>2269</v>
      </c>
      <c r="C26" s="612" t="s">
        <v>2270</v>
      </c>
      <c r="D26" s="612">
        <v>14534.132162642867</v>
      </c>
      <c r="E26" s="612">
        <v>9151.5999999999985</v>
      </c>
      <c r="F26" s="613">
        <v>0.62966263809836476</v>
      </c>
      <c r="G26" s="612">
        <v>-5382.5321626428686</v>
      </c>
      <c r="H26" s="612" t="s">
        <v>2</v>
      </c>
    </row>
    <row r="27" spans="1:8" ht="14.4" customHeight="1" x14ac:dyDescent="0.3">
      <c r="A27" s="610" t="s">
        <v>534</v>
      </c>
      <c r="B27" s="611" t="s">
        <v>6</v>
      </c>
      <c r="C27" s="612" t="s">
        <v>535</v>
      </c>
      <c r="D27" s="612">
        <v>52593.473947438739</v>
      </c>
      <c r="E27" s="612">
        <v>46816.49</v>
      </c>
      <c r="F27" s="613">
        <v>0.89015777978058297</v>
      </c>
      <c r="G27" s="612">
        <v>-5776.9839474387409</v>
      </c>
      <c r="H27" s="612" t="s">
        <v>536</v>
      </c>
    </row>
    <row r="28" spans="1:8" ht="14.4" customHeight="1" x14ac:dyDescent="0.3">
      <c r="A28" s="610" t="s">
        <v>519</v>
      </c>
      <c r="B28" s="611" t="s">
        <v>519</v>
      </c>
      <c r="C28" s="612" t="s">
        <v>519</v>
      </c>
      <c r="D28" s="612" t="s">
        <v>519</v>
      </c>
      <c r="E28" s="612" t="s">
        <v>519</v>
      </c>
      <c r="F28" s="613" t="s">
        <v>519</v>
      </c>
      <c r="G28" s="612" t="s">
        <v>519</v>
      </c>
      <c r="H28" s="612" t="s">
        <v>537</v>
      </c>
    </row>
    <row r="29" spans="1:8" ht="14.4" customHeight="1" x14ac:dyDescent="0.3">
      <c r="A29" s="610" t="s">
        <v>538</v>
      </c>
      <c r="B29" s="611" t="s">
        <v>2247</v>
      </c>
      <c r="C29" s="612" t="s">
        <v>2248</v>
      </c>
      <c r="D29" s="612">
        <v>28227.079429074933</v>
      </c>
      <c r="E29" s="612">
        <v>25173.640000000003</v>
      </c>
      <c r="F29" s="613">
        <v>0.89182588171237531</v>
      </c>
      <c r="G29" s="612">
        <v>-3053.4394290749296</v>
      </c>
      <c r="H29" s="612" t="s">
        <v>2</v>
      </c>
    </row>
    <row r="30" spans="1:8" ht="14.4" customHeight="1" x14ac:dyDescent="0.3">
      <c r="A30" s="610" t="s">
        <v>538</v>
      </c>
      <c r="B30" s="611" t="s">
        <v>2249</v>
      </c>
      <c r="C30" s="612" t="s">
        <v>2250</v>
      </c>
      <c r="D30" s="612">
        <v>30663.84043697167</v>
      </c>
      <c r="E30" s="612">
        <v>33156.39</v>
      </c>
      <c r="F30" s="613">
        <v>1.0812862814151303</v>
      </c>
      <c r="G30" s="612">
        <v>2492.5495630283294</v>
      </c>
      <c r="H30" s="612" t="s">
        <v>2</v>
      </c>
    </row>
    <row r="31" spans="1:8" ht="14.4" customHeight="1" x14ac:dyDescent="0.3">
      <c r="A31" s="610" t="s">
        <v>538</v>
      </c>
      <c r="B31" s="611" t="s">
        <v>2263</v>
      </c>
      <c r="C31" s="612" t="s">
        <v>2264</v>
      </c>
      <c r="D31" s="612">
        <v>3800.0405133889931</v>
      </c>
      <c r="E31" s="612">
        <v>2433</v>
      </c>
      <c r="F31" s="613">
        <v>0.6402563318542559</v>
      </c>
      <c r="G31" s="612">
        <v>-1367.0405133889931</v>
      </c>
      <c r="H31" s="612" t="s">
        <v>2</v>
      </c>
    </row>
    <row r="32" spans="1:8" ht="14.4" customHeight="1" x14ac:dyDescent="0.3">
      <c r="A32" s="610" t="s">
        <v>538</v>
      </c>
      <c r="B32" s="611" t="s">
        <v>2267</v>
      </c>
      <c r="C32" s="612" t="s">
        <v>2268</v>
      </c>
      <c r="D32" s="612">
        <v>1966.7325682832068</v>
      </c>
      <c r="E32" s="612">
        <v>2020.75</v>
      </c>
      <c r="F32" s="613">
        <v>1.0274655703515125</v>
      </c>
      <c r="G32" s="612">
        <v>54.017431716793226</v>
      </c>
      <c r="H32" s="612" t="s">
        <v>2</v>
      </c>
    </row>
    <row r="33" spans="1:8" ht="14.4" customHeight="1" x14ac:dyDescent="0.3">
      <c r="A33" s="610" t="s">
        <v>538</v>
      </c>
      <c r="B33" s="611" t="s">
        <v>2269</v>
      </c>
      <c r="C33" s="612" t="s">
        <v>2270</v>
      </c>
      <c r="D33" s="612">
        <v>19567.765056967266</v>
      </c>
      <c r="E33" s="612">
        <v>9336</v>
      </c>
      <c r="F33" s="613">
        <v>0.47711120676379132</v>
      </c>
      <c r="G33" s="612">
        <v>-10231.765056967266</v>
      </c>
      <c r="H33" s="612" t="s">
        <v>2</v>
      </c>
    </row>
    <row r="34" spans="1:8" ht="14.4" customHeight="1" x14ac:dyDescent="0.3">
      <c r="A34" s="610" t="s">
        <v>538</v>
      </c>
      <c r="B34" s="611" t="s">
        <v>2273</v>
      </c>
      <c r="C34" s="612" t="s">
        <v>2274</v>
      </c>
      <c r="D34" s="612">
        <v>612.33193981413672</v>
      </c>
      <c r="E34" s="612">
        <v>108.01371865474501</v>
      </c>
      <c r="F34" s="613">
        <v>0.17639732901656377</v>
      </c>
      <c r="G34" s="612">
        <v>-504.31822115939173</v>
      </c>
      <c r="H34" s="612" t="s">
        <v>2</v>
      </c>
    </row>
    <row r="35" spans="1:8" ht="14.4" customHeight="1" x14ac:dyDescent="0.3">
      <c r="A35" s="610" t="s">
        <v>538</v>
      </c>
      <c r="B35" s="611" t="s">
        <v>6</v>
      </c>
      <c r="C35" s="612" t="s">
        <v>539</v>
      </c>
      <c r="D35" s="612">
        <v>84837.789944500211</v>
      </c>
      <c r="E35" s="612">
        <v>72227.79371865475</v>
      </c>
      <c r="F35" s="613">
        <v>0.85136345213501252</v>
      </c>
      <c r="G35" s="612">
        <v>-12609.996225845462</v>
      </c>
      <c r="H35" s="612" t="s">
        <v>536</v>
      </c>
    </row>
    <row r="36" spans="1:8" ht="14.4" customHeight="1" x14ac:dyDescent="0.3">
      <c r="A36" s="610" t="s">
        <v>519</v>
      </c>
      <c r="B36" s="611" t="s">
        <v>519</v>
      </c>
      <c r="C36" s="612" t="s">
        <v>519</v>
      </c>
      <c r="D36" s="612" t="s">
        <v>519</v>
      </c>
      <c r="E36" s="612" t="s">
        <v>519</v>
      </c>
      <c r="F36" s="613" t="s">
        <v>519</v>
      </c>
      <c r="G36" s="612" t="s">
        <v>519</v>
      </c>
      <c r="H36" s="612" t="s">
        <v>537</v>
      </c>
    </row>
    <row r="37" spans="1:8" ht="14.4" customHeight="1" x14ac:dyDescent="0.3">
      <c r="A37" s="610" t="s">
        <v>540</v>
      </c>
      <c r="B37" s="611" t="s">
        <v>2247</v>
      </c>
      <c r="C37" s="612" t="s">
        <v>2248</v>
      </c>
      <c r="D37" s="612">
        <v>1399.2646571957132</v>
      </c>
      <c r="E37" s="612">
        <v>1354</v>
      </c>
      <c r="F37" s="613">
        <v>0.96765111091533695</v>
      </c>
      <c r="G37" s="612">
        <v>-45.264657195713198</v>
      </c>
      <c r="H37" s="612" t="s">
        <v>2</v>
      </c>
    </row>
    <row r="38" spans="1:8" ht="14.4" customHeight="1" x14ac:dyDescent="0.3">
      <c r="A38" s="610" t="s">
        <v>540</v>
      </c>
      <c r="B38" s="611" t="s">
        <v>2249</v>
      </c>
      <c r="C38" s="612" t="s">
        <v>2250</v>
      </c>
      <c r="D38" s="612">
        <v>15.928320227777334</v>
      </c>
      <c r="E38" s="612">
        <v>144</v>
      </c>
      <c r="F38" s="613">
        <v>9.0405013171997251</v>
      </c>
      <c r="G38" s="612">
        <v>128.07167977222267</v>
      </c>
      <c r="H38" s="612" t="s">
        <v>2</v>
      </c>
    </row>
    <row r="39" spans="1:8" ht="14.4" customHeight="1" x14ac:dyDescent="0.3">
      <c r="A39" s="610" t="s">
        <v>540</v>
      </c>
      <c r="B39" s="611" t="s">
        <v>2267</v>
      </c>
      <c r="C39" s="612" t="s">
        <v>2268</v>
      </c>
      <c r="D39" s="612">
        <v>0</v>
      </c>
      <c r="E39" s="612">
        <v>121</v>
      </c>
      <c r="F39" s="613" t="s">
        <v>519</v>
      </c>
      <c r="G39" s="612">
        <v>121</v>
      </c>
      <c r="H39" s="612" t="s">
        <v>2</v>
      </c>
    </row>
    <row r="40" spans="1:8" ht="14.4" customHeight="1" x14ac:dyDescent="0.3">
      <c r="A40" s="610" t="s">
        <v>540</v>
      </c>
      <c r="B40" s="611" t="s">
        <v>2269</v>
      </c>
      <c r="C40" s="612" t="s">
        <v>2270</v>
      </c>
      <c r="D40" s="612">
        <v>6861.4885835620662</v>
      </c>
      <c r="E40" s="612">
        <v>628.20000000000005</v>
      </c>
      <c r="F40" s="613">
        <v>9.1554477188079339E-2</v>
      </c>
      <c r="G40" s="612">
        <v>-6233.2885835620664</v>
      </c>
      <c r="H40" s="612" t="s">
        <v>2</v>
      </c>
    </row>
    <row r="41" spans="1:8" ht="14.4" customHeight="1" x14ac:dyDescent="0.3">
      <c r="A41" s="610" t="s">
        <v>540</v>
      </c>
      <c r="B41" s="611" t="s">
        <v>6</v>
      </c>
      <c r="C41" s="612" t="s">
        <v>541</v>
      </c>
      <c r="D41" s="612">
        <v>8276.6815609855566</v>
      </c>
      <c r="E41" s="612">
        <v>2247.1999999999998</v>
      </c>
      <c r="F41" s="613">
        <v>0.27150978123802694</v>
      </c>
      <c r="G41" s="612">
        <v>-6029.4815609855568</v>
      </c>
      <c r="H41" s="612" t="s">
        <v>536</v>
      </c>
    </row>
    <row r="42" spans="1:8" ht="14.4" customHeight="1" x14ac:dyDescent="0.3">
      <c r="A42" s="610" t="s">
        <v>519</v>
      </c>
      <c r="B42" s="611" t="s">
        <v>519</v>
      </c>
      <c r="C42" s="612" t="s">
        <v>519</v>
      </c>
      <c r="D42" s="612" t="s">
        <v>519</v>
      </c>
      <c r="E42" s="612" t="s">
        <v>519</v>
      </c>
      <c r="F42" s="613" t="s">
        <v>519</v>
      </c>
      <c r="G42" s="612" t="s">
        <v>519</v>
      </c>
      <c r="H42" s="612" t="s">
        <v>537</v>
      </c>
    </row>
    <row r="43" spans="1:8" ht="14.4" customHeight="1" x14ac:dyDescent="0.3">
      <c r="A43" s="610" t="s">
        <v>542</v>
      </c>
      <c r="B43" s="611" t="s">
        <v>2247</v>
      </c>
      <c r="C43" s="612" t="s">
        <v>2248</v>
      </c>
      <c r="D43" s="612">
        <v>150428.60843625132</v>
      </c>
      <c r="E43" s="612">
        <v>145297.67000000004</v>
      </c>
      <c r="F43" s="613">
        <v>0.9658912058710849</v>
      </c>
      <c r="G43" s="612">
        <v>-5130.9384362512792</v>
      </c>
      <c r="H43" s="612" t="s">
        <v>2</v>
      </c>
    </row>
    <row r="44" spans="1:8" ht="14.4" customHeight="1" x14ac:dyDescent="0.3">
      <c r="A44" s="610" t="s">
        <v>542</v>
      </c>
      <c r="B44" s="611" t="s">
        <v>2249</v>
      </c>
      <c r="C44" s="612" t="s">
        <v>2250</v>
      </c>
      <c r="D44" s="612">
        <v>1206885.0863870734</v>
      </c>
      <c r="E44" s="612">
        <v>1301829.5799999996</v>
      </c>
      <c r="F44" s="613">
        <v>1.0786690420520082</v>
      </c>
      <c r="G44" s="612">
        <v>94944.493612926221</v>
      </c>
      <c r="H44" s="612" t="s">
        <v>2</v>
      </c>
    </row>
    <row r="45" spans="1:8" ht="14.4" customHeight="1" x14ac:dyDescent="0.3">
      <c r="A45" s="610" t="s">
        <v>542</v>
      </c>
      <c r="B45" s="611" t="s">
        <v>2251</v>
      </c>
      <c r="C45" s="612" t="s">
        <v>2252</v>
      </c>
      <c r="D45" s="612">
        <v>1266.5345175421201</v>
      </c>
      <c r="E45" s="612">
        <v>416.4</v>
      </c>
      <c r="F45" s="613">
        <v>0.3287711422252273</v>
      </c>
      <c r="G45" s="612">
        <v>-850.13451754212008</v>
      </c>
      <c r="H45" s="612" t="s">
        <v>2</v>
      </c>
    </row>
    <row r="46" spans="1:8" ht="14.4" customHeight="1" x14ac:dyDescent="0.3">
      <c r="A46" s="610" t="s">
        <v>542</v>
      </c>
      <c r="B46" s="611" t="s">
        <v>2253</v>
      </c>
      <c r="C46" s="612" t="s">
        <v>2254</v>
      </c>
      <c r="D46" s="612">
        <v>0</v>
      </c>
      <c r="E46" s="612">
        <v>1272.02</v>
      </c>
      <c r="F46" s="613" t="s">
        <v>519</v>
      </c>
      <c r="G46" s="612">
        <v>1272.02</v>
      </c>
      <c r="H46" s="612" t="s">
        <v>2</v>
      </c>
    </row>
    <row r="47" spans="1:8" ht="14.4" customHeight="1" x14ac:dyDescent="0.3">
      <c r="A47" s="610" t="s">
        <v>542</v>
      </c>
      <c r="B47" s="611" t="s">
        <v>2259</v>
      </c>
      <c r="C47" s="612" t="s">
        <v>2260</v>
      </c>
      <c r="D47" s="612">
        <v>224535.90322479667</v>
      </c>
      <c r="E47" s="612">
        <v>246300.49999999997</v>
      </c>
      <c r="F47" s="613">
        <v>1.0969314771607526</v>
      </c>
      <c r="G47" s="612">
        <v>21764.596775203303</v>
      </c>
      <c r="H47" s="612" t="s">
        <v>2</v>
      </c>
    </row>
    <row r="48" spans="1:8" ht="14.4" customHeight="1" x14ac:dyDescent="0.3">
      <c r="A48" s="610" t="s">
        <v>542</v>
      </c>
      <c r="B48" s="611" t="s">
        <v>2263</v>
      </c>
      <c r="C48" s="612" t="s">
        <v>2264</v>
      </c>
      <c r="D48" s="612">
        <v>83600.891294557994</v>
      </c>
      <c r="E48" s="612">
        <v>56148.19</v>
      </c>
      <c r="F48" s="613">
        <v>0.67162190654365639</v>
      </c>
      <c r="G48" s="612">
        <v>-27452.701294557992</v>
      </c>
      <c r="H48" s="612" t="s">
        <v>2</v>
      </c>
    </row>
    <row r="49" spans="1:8" ht="14.4" customHeight="1" x14ac:dyDescent="0.3">
      <c r="A49" s="610" t="s">
        <v>542</v>
      </c>
      <c r="B49" s="611" t="s">
        <v>2267</v>
      </c>
      <c r="C49" s="612" t="s">
        <v>2268</v>
      </c>
      <c r="D49" s="612">
        <v>8867.9693440413339</v>
      </c>
      <c r="E49" s="612">
        <v>5510</v>
      </c>
      <c r="F49" s="613">
        <v>0.62133728548603306</v>
      </c>
      <c r="G49" s="612">
        <v>-3357.9693440413339</v>
      </c>
      <c r="H49" s="612" t="s">
        <v>2</v>
      </c>
    </row>
    <row r="50" spans="1:8" ht="14.4" customHeight="1" x14ac:dyDescent="0.3">
      <c r="A50" s="610" t="s">
        <v>542</v>
      </c>
      <c r="B50" s="611" t="s">
        <v>2269</v>
      </c>
      <c r="C50" s="612" t="s">
        <v>2270</v>
      </c>
      <c r="D50" s="612">
        <v>113239.42440681865</v>
      </c>
      <c r="E50" s="612">
        <v>103889.2</v>
      </c>
      <c r="F50" s="613">
        <v>0.91742960143255869</v>
      </c>
      <c r="G50" s="612">
        <v>-9350.2244068186556</v>
      </c>
      <c r="H50" s="612" t="s">
        <v>2</v>
      </c>
    </row>
    <row r="51" spans="1:8" ht="14.4" customHeight="1" x14ac:dyDescent="0.3">
      <c r="A51" s="610" t="s">
        <v>542</v>
      </c>
      <c r="B51" s="611" t="s">
        <v>2273</v>
      </c>
      <c r="C51" s="612" t="s">
        <v>2274</v>
      </c>
      <c r="D51" s="612">
        <v>11634.610856438732</v>
      </c>
      <c r="E51" s="612">
        <v>11564.139769025041</v>
      </c>
      <c r="F51" s="613">
        <v>0.99394297855912461</v>
      </c>
      <c r="G51" s="612">
        <v>-70.471087413690839</v>
      </c>
      <c r="H51" s="612" t="s">
        <v>2</v>
      </c>
    </row>
    <row r="52" spans="1:8" ht="14.4" customHeight="1" x14ac:dyDescent="0.3">
      <c r="A52" s="610" t="s">
        <v>542</v>
      </c>
      <c r="B52" s="611" t="s">
        <v>6</v>
      </c>
      <c r="C52" s="612" t="s">
        <v>543</v>
      </c>
      <c r="D52" s="612">
        <v>1886683.0671055736</v>
      </c>
      <c r="E52" s="612">
        <v>1872227.6997690245</v>
      </c>
      <c r="F52" s="613">
        <v>0.99233821112375509</v>
      </c>
      <c r="G52" s="612">
        <v>-14455.367336549098</v>
      </c>
      <c r="H52" s="612" t="s">
        <v>536</v>
      </c>
    </row>
    <row r="53" spans="1:8" ht="14.4" customHeight="1" x14ac:dyDescent="0.3">
      <c r="A53" s="610" t="s">
        <v>519</v>
      </c>
      <c r="B53" s="611" t="s">
        <v>519</v>
      </c>
      <c r="C53" s="612" t="s">
        <v>519</v>
      </c>
      <c r="D53" s="612" t="s">
        <v>519</v>
      </c>
      <c r="E53" s="612" t="s">
        <v>519</v>
      </c>
      <c r="F53" s="613" t="s">
        <v>519</v>
      </c>
      <c r="G53" s="612" t="s">
        <v>519</v>
      </c>
      <c r="H53" s="612" t="s">
        <v>537</v>
      </c>
    </row>
    <row r="54" spans="1:8" ht="14.4" customHeight="1" x14ac:dyDescent="0.3">
      <c r="A54" s="610" t="s">
        <v>544</v>
      </c>
      <c r="B54" s="611" t="s">
        <v>2247</v>
      </c>
      <c r="C54" s="612" t="s">
        <v>2248</v>
      </c>
      <c r="D54" s="612">
        <v>291177.48720710067</v>
      </c>
      <c r="E54" s="612">
        <v>289822.78000000009</v>
      </c>
      <c r="F54" s="613">
        <v>0.99534748644170745</v>
      </c>
      <c r="G54" s="612">
        <v>-1354.7072071005823</v>
      </c>
      <c r="H54" s="612" t="s">
        <v>2</v>
      </c>
    </row>
    <row r="55" spans="1:8" ht="14.4" customHeight="1" x14ac:dyDescent="0.3">
      <c r="A55" s="610" t="s">
        <v>544</v>
      </c>
      <c r="B55" s="611" t="s">
        <v>2249</v>
      </c>
      <c r="C55" s="612" t="s">
        <v>2250</v>
      </c>
      <c r="D55" s="612">
        <v>1742121.8599591001</v>
      </c>
      <c r="E55" s="612">
        <v>1615648.1400000008</v>
      </c>
      <c r="F55" s="613">
        <v>0.92740248379521018</v>
      </c>
      <c r="G55" s="612">
        <v>-126473.71995909931</v>
      </c>
      <c r="H55" s="612" t="s">
        <v>2</v>
      </c>
    </row>
    <row r="56" spans="1:8" ht="14.4" customHeight="1" x14ac:dyDescent="0.3">
      <c r="A56" s="610" t="s">
        <v>544</v>
      </c>
      <c r="B56" s="611" t="s">
        <v>2253</v>
      </c>
      <c r="C56" s="612" t="s">
        <v>2254</v>
      </c>
      <c r="D56" s="612">
        <v>13237033.590248132</v>
      </c>
      <c r="E56" s="612">
        <v>12480269.550000042</v>
      </c>
      <c r="F56" s="613">
        <v>0.94282978621391378</v>
      </c>
      <c r="G56" s="612">
        <v>-756764.0402480904</v>
      </c>
      <c r="H56" s="612" t="s">
        <v>2</v>
      </c>
    </row>
    <row r="57" spans="1:8" ht="14.4" customHeight="1" x14ac:dyDescent="0.3">
      <c r="A57" s="610" t="s">
        <v>544</v>
      </c>
      <c r="B57" s="611" t="s">
        <v>2255</v>
      </c>
      <c r="C57" s="612" t="s">
        <v>2256</v>
      </c>
      <c r="D57" s="612">
        <v>9666666.666666666</v>
      </c>
      <c r="E57" s="612">
        <v>9891779.1799999978</v>
      </c>
      <c r="F57" s="613">
        <v>1.0232875013793101</v>
      </c>
      <c r="G57" s="612">
        <v>225112.51333333179</v>
      </c>
      <c r="H57" s="612" t="s">
        <v>2</v>
      </c>
    </row>
    <row r="58" spans="1:8" ht="14.4" customHeight="1" x14ac:dyDescent="0.3">
      <c r="A58" s="610" t="s">
        <v>544</v>
      </c>
      <c r="B58" s="611" t="s">
        <v>2257</v>
      </c>
      <c r="C58" s="612" t="s">
        <v>2258</v>
      </c>
      <c r="D58" s="612" t="s">
        <v>519</v>
      </c>
      <c r="E58" s="612">
        <v>0.17</v>
      </c>
      <c r="F58" s="613" t="s">
        <v>519</v>
      </c>
      <c r="G58" s="612">
        <v>0.17</v>
      </c>
      <c r="H58" s="612" t="s">
        <v>2</v>
      </c>
    </row>
    <row r="59" spans="1:8" ht="14.4" customHeight="1" x14ac:dyDescent="0.3">
      <c r="A59" s="610" t="s">
        <v>544</v>
      </c>
      <c r="B59" s="611" t="s">
        <v>2259</v>
      </c>
      <c r="C59" s="612" t="s">
        <v>2260</v>
      </c>
      <c r="D59" s="612">
        <v>1076558.4768188801</v>
      </c>
      <c r="E59" s="612">
        <v>1068942.4899999998</v>
      </c>
      <c r="F59" s="613">
        <v>0.99292561715608352</v>
      </c>
      <c r="G59" s="612">
        <v>-7615.9868188803084</v>
      </c>
      <c r="H59" s="612" t="s">
        <v>2</v>
      </c>
    </row>
    <row r="60" spans="1:8" ht="14.4" customHeight="1" x14ac:dyDescent="0.3">
      <c r="A60" s="610" t="s">
        <v>544</v>
      </c>
      <c r="B60" s="611" t="s">
        <v>2261</v>
      </c>
      <c r="C60" s="612" t="s">
        <v>2262</v>
      </c>
      <c r="D60" s="612" t="s">
        <v>519</v>
      </c>
      <c r="E60" s="612">
        <v>26686.59</v>
      </c>
      <c r="F60" s="613" t="s">
        <v>519</v>
      </c>
      <c r="G60" s="612">
        <v>26686.59</v>
      </c>
      <c r="H60" s="612" t="s">
        <v>2</v>
      </c>
    </row>
    <row r="61" spans="1:8" ht="14.4" customHeight="1" x14ac:dyDescent="0.3">
      <c r="A61" s="610" t="s">
        <v>544</v>
      </c>
      <c r="B61" s="611" t="s">
        <v>2265</v>
      </c>
      <c r="C61" s="612" t="s">
        <v>2266</v>
      </c>
      <c r="D61" s="612">
        <v>464605.83234477602</v>
      </c>
      <c r="E61" s="612">
        <v>446368.66999999987</v>
      </c>
      <c r="F61" s="613">
        <v>0.96074702236789256</v>
      </c>
      <c r="G61" s="612">
        <v>-18237.162344776152</v>
      </c>
      <c r="H61" s="612" t="s">
        <v>2</v>
      </c>
    </row>
    <row r="62" spans="1:8" ht="14.4" customHeight="1" x14ac:dyDescent="0.3">
      <c r="A62" s="610" t="s">
        <v>544</v>
      </c>
      <c r="B62" s="611" t="s">
        <v>2267</v>
      </c>
      <c r="C62" s="612" t="s">
        <v>2268</v>
      </c>
      <c r="D62" s="612">
        <v>53063.736877007665</v>
      </c>
      <c r="E62" s="612">
        <v>36077.69</v>
      </c>
      <c r="F62" s="613">
        <v>0.67989350398788706</v>
      </c>
      <c r="G62" s="612">
        <v>-16986.046877007662</v>
      </c>
      <c r="H62" s="612" t="s">
        <v>2</v>
      </c>
    </row>
    <row r="63" spans="1:8" ht="14.4" customHeight="1" x14ac:dyDescent="0.3">
      <c r="A63" s="610" t="s">
        <v>544</v>
      </c>
      <c r="B63" s="611" t="s">
        <v>2269</v>
      </c>
      <c r="C63" s="612" t="s">
        <v>2270</v>
      </c>
      <c r="D63" s="612">
        <v>53403.845011644466</v>
      </c>
      <c r="E63" s="612">
        <v>59739.089999999989</v>
      </c>
      <c r="F63" s="613">
        <v>1.1186290048398979</v>
      </c>
      <c r="G63" s="612">
        <v>6335.2449883555237</v>
      </c>
      <c r="H63" s="612" t="s">
        <v>2</v>
      </c>
    </row>
    <row r="64" spans="1:8" ht="14.4" customHeight="1" x14ac:dyDescent="0.3">
      <c r="A64" s="610" t="s">
        <v>544</v>
      </c>
      <c r="B64" s="611" t="s">
        <v>2271</v>
      </c>
      <c r="C64" s="612" t="s">
        <v>2272</v>
      </c>
      <c r="D64" s="612">
        <v>902666.59985503333</v>
      </c>
      <c r="E64" s="612">
        <v>1353842.96</v>
      </c>
      <c r="F64" s="613">
        <v>1.499826137598782</v>
      </c>
      <c r="G64" s="612">
        <v>451176.36014496663</v>
      </c>
      <c r="H64" s="612" t="s">
        <v>2</v>
      </c>
    </row>
    <row r="65" spans="1:8" ht="14.4" customHeight="1" x14ac:dyDescent="0.3">
      <c r="A65" s="610" t="s">
        <v>544</v>
      </c>
      <c r="B65" s="611" t="s">
        <v>6</v>
      </c>
      <c r="C65" s="612" t="s">
        <v>545</v>
      </c>
      <c r="D65" s="612">
        <v>27489831.429996997</v>
      </c>
      <c r="E65" s="612">
        <v>27269177.310000043</v>
      </c>
      <c r="F65" s="613">
        <v>0.9919732457960373</v>
      </c>
      <c r="G65" s="612">
        <v>-220654.11999695376</v>
      </c>
      <c r="H65" s="612" t="s">
        <v>536</v>
      </c>
    </row>
    <row r="66" spans="1:8" ht="14.4" customHeight="1" x14ac:dyDescent="0.3">
      <c r="A66" s="610" t="s">
        <v>519</v>
      </c>
      <c r="B66" s="611" t="s">
        <v>519</v>
      </c>
      <c r="C66" s="612" t="s">
        <v>519</v>
      </c>
      <c r="D66" s="612" t="s">
        <v>519</v>
      </c>
      <c r="E66" s="612" t="s">
        <v>519</v>
      </c>
      <c r="F66" s="613" t="s">
        <v>519</v>
      </c>
      <c r="G66" s="612" t="s">
        <v>519</v>
      </c>
      <c r="H66" s="612" t="s">
        <v>537</v>
      </c>
    </row>
    <row r="67" spans="1:8" ht="14.4" customHeight="1" x14ac:dyDescent="0.3">
      <c r="A67" s="610" t="s">
        <v>518</v>
      </c>
      <c r="B67" s="611" t="s">
        <v>6</v>
      </c>
      <c r="C67" s="612" t="s">
        <v>520</v>
      </c>
      <c r="D67" s="612">
        <v>29529083.931139056</v>
      </c>
      <c r="E67" s="612">
        <v>29262696.493487719</v>
      </c>
      <c r="F67" s="613">
        <v>0.9909788113213216</v>
      </c>
      <c r="G67" s="612">
        <v>-266387.43765133619</v>
      </c>
      <c r="H67" s="612" t="s">
        <v>533</v>
      </c>
    </row>
  </sheetData>
  <autoFilter ref="A3:G3"/>
  <mergeCells count="1">
    <mergeCell ref="A1:G1"/>
  </mergeCells>
  <conditionalFormatting sqref="F20 F68:F65536">
    <cfRule type="cellIs" dxfId="38" priority="19" stopIfTrue="1" operator="greaterThan">
      <formula>1</formula>
    </cfRule>
  </conditionalFormatting>
  <conditionalFormatting sqref="G4:G19">
    <cfRule type="cellIs" dxfId="37" priority="12" operator="greaterThan">
      <formula>0</formula>
    </cfRule>
  </conditionalFormatting>
  <conditionalFormatting sqref="F4:F19">
    <cfRule type="cellIs" dxfId="36" priority="14" operator="greaterThan">
      <formula>1</formula>
    </cfRule>
  </conditionalFormatting>
  <conditionalFormatting sqref="B4:B19">
    <cfRule type="expression" dxfId="35" priority="18">
      <formula>AND(LEFT(H4,6)&lt;&gt;"mezera",H4&lt;&gt;"")</formula>
    </cfRule>
  </conditionalFormatting>
  <conditionalFormatting sqref="A4:A19">
    <cfRule type="expression" dxfId="34" priority="15">
      <formula>AND(H4&lt;&gt;"",H4&lt;&gt;"mezeraKL")</formula>
    </cfRule>
  </conditionalFormatting>
  <conditionalFormatting sqref="B4:G19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9">
    <cfRule type="expression" dxfId="31" priority="13">
      <formula>$H4&lt;&gt;""</formula>
    </cfRule>
  </conditionalFormatting>
  <conditionalFormatting sqref="F4:F19">
    <cfRule type="cellIs" dxfId="30" priority="9" operator="greaterThan">
      <formula>1</formula>
    </cfRule>
  </conditionalFormatting>
  <conditionalFormatting sqref="F4:F19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9">
    <cfRule type="expression" dxfId="27" priority="8">
      <formula>$H4&lt;&gt;""</formula>
    </cfRule>
  </conditionalFormatting>
  <conditionalFormatting sqref="G21:G67">
    <cfRule type="cellIs" dxfId="26" priority="1" operator="greaterThan">
      <formula>0</formula>
    </cfRule>
  </conditionalFormatting>
  <conditionalFormatting sqref="F21:F67">
    <cfRule type="cellIs" dxfId="25" priority="3" operator="greaterThan">
      <formula>1</formula>
    </cfRule>
  </conditionalFormatting>
  <conditionalFormatting sqref="B21:B67">
    <cfRule type="expression" dxfId="24" priority="7">
      <formula>AND(LEFT(H21,6)&lt;&gt;"mezera",H21&lt;&gt;"")</formula>
    </cfRule>
  </conditionalFormatting>
  <conditionalFormatting sqref="A21:A67">
    <cfRule type="expression" dxfId="23" priority="4">
      <formula>AND(H21&lt;&gt;"",H21&lt;&gt;"mezeraKL")</formula>
    </cfRule>
  </conditionalFormatting>
  <conditionalFormatting sqref="B21:G67">
    <cfRule type="expression" dxfId="22" priority="5">
      <formula>$H21="SumaNS"</formula>
    </cfRule>
    <cfRule type="expression" dxfId="21" priority="6">
      <formula>OR($H21="KL",$H21="SumaKL")</formula>
    </cfRule>
  </conditionalFormatting>
  <conditionalFormatting sqref="A21:G67">
    <cfRule type="expression" dxfId="20" priority="2">
      <formula>$H21&lt;&gt;""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256</v>
      </c>
      <c r="I3" s="340">
        <f>IF(J3&lt;&gt;0,K3/J3,0)</f>
        <v>59.215969624739046</v>
      </c>
      <c r="J3" s="340">
        <f>SUBTOTAL(9,J5:J1048576)</f>
        <v>494169</v>
      </c>
      <c r="K3" s="341">
        <f>SUBTOTAL(9,K5:K1048576)</f>
        <v>29262696.493487671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176</v>
      </c>
      <c r="H4" s="616" t="s">
        <v>14</v>
      </c>
      <c r="I4" s="617" t="s">
        <v>280</v>
      </c>
      <c r="J4" s="617" t="s">
        <v>16</v>
      </c>
      <c r="K4" s="618" t="s">
        <v>18</v>
      </c>
    </row>
    <row r="5" spans="1:11" ht="14.4" customHeight="1" x14ac:dyDescent="0.3">
      <c r="A5" s="619" t="s">
        <v>518</v>
      </c>
      <c r="B5" s="620" t="s">
        <v>520</v>
      </c>
      <c r="C5" s="621" t="s">
        <v>534</v>
      </c>
      <c r="D5" s="622" t="s">
        <v>535</v>
      </c>
      <c r="E5" s="621" t="s">
        <v>2247</v>
      </c>
      <c r="F5" s="622" t="s">
        <v>2248</v>
      </c>
      <c r="G5" s="621" t="s">
        <v>2275</v>
      </c>
      <c r="H5" s="621" t="s">
        <v>2276</v>
      </c>
      <c r="I5" s="623">
        <v>167.14</v>
      </c>
      <c r="J5" s="623">
        <v>2</v>
      </c>
      <c r="K5" s="624">
        <v>334.28</v>
      </c>
    </row>
    <row r="6" spans="1:11" ht="14.4" customHeight="1" x14ac:dyDescent="0.3">
      <c r="A6" s="625" t="s">
        <v>518</v>
      </c>
      <c r="B6" s="626" t="s">
        <v>520</v>
      </c>
      <c r="C6" s="627" t="s">
        <v>534</v>
      </c>
      <c r="D6" s="628" t="s">
        <v>535</v>
      </c>
      <c r="E6" s="627" t="s">
        <v>2247</v>
      </c>
      <c r="F6" s="628" t="s">
        <v>2248</v>
      </c>
      <c r="G6" s="627" t="s">
        <v>2277</v>
      </c>
      <c r="H6" s="627" t="s">
        <v>2278</v>
      </c>
      <c r="I6" s="629">
        <v>12.093333333333334</v>
      </c>
      <c r="J6" s="629">
        <v>80</v>
      </c>
      <c r="K6" s="630">
        <v>967.59999999999991</v>
      </c>
    </row>
    <row r="7" spans="1:11" ht="14.4" customHeight="1" x14ac:dyDescent="0.3">
      <c r="A7" s="625" t="s">
        <v>518</v>
      </c>
      <c r="B7" s="626" t="s">
        <v>520</v>
      </c>
      <c r="C7" s="627" t="s">
        <v>534</v>
      </c>
      <c r="D7" s="628" t="s">
        <v>535</v>
      </c>
      <c r="E7" s="627" t="s">
        <v>2247</v>
      </c>
      <c r="F7" s="628" t="s">
        <v>2248</v>
      </c>
      <c r="G7" s="627" t="s">
        <v>2279</v>
      </c>
      <c r="H7" s="627" t="s">
        <v>2280</v>
      </c>
      <c r="I7" s="629">
        <v>26.57</v>
      </c>
      <c r="J7" s="629">
        <v>48</v>
      </c>
      <c r="K7" s="630">
        <v>1275.3600000000001</v>
      </c>
    </row>
    <row r="8" spans="1:11" ht="14.4" customHeight="1" x14ac:dyDescent="0.3">
      <c r="A8" s="625" t="s">
        <v>518</v>
      </c>
      <c r="B8" s="626" t="s">
        <v>520</v>
      </c>
      <c r="C8" s="627" t="s">
        <v>534</v>
      </c>
      <c r="D8" s="628" t="s">
        <v>535</v>
      </c>
      <c r="E8" s="627" t="s">
        <v>2247</v>
      </c>
      <c r="F8" s="628" t="s">
        <v>2248</v>
      </c>
      <c r="G8" s="627" t="s">
        <v>2281</v>
      </c>
      <c r="H8" s="627" t="s">
        <v>2282</v>
      </c>
      <c r="I8" s="629">
        <v>5.94</v>
      </c>
      <c r="J8" s="629">
        <v>200</v>
      </c>
      <c r="K8" s="630">
        <v>1188</v>
      </c>
    </row>
    <row r="9" spans="1:11" ht="14.4" customHeight="1" x14ac:dyDescent="0.3">
      <c r="A9" s="625" t="s">
        <v>518</v>
      </c>
      <c r="B9" s="626" t="s">
        <v>520</v>
      </c>
      <c r="C9" s="627" t="s">
        <v>534</v>
      </c>
      <c r="D9" s="628" t="s">
        <v>535</v>
      </c>
      <c r="E9" s="627" t="s">
        <v>2247</v>
      </c>
      <c r="F9" s="628" t="s">
        <v>2248</v>
      </c>
      <c r="G9" s="627" t="s">
        <v>2283</v>
      </c>
      <c r="H9" s="627" t="s">
        <v>2284</v>
      </c>
      <c r="I9" s="629">
        <v>30.175000000000001</v>
      </c>
      <c r="J9" s="629">
        <v>8</v>
      </c>
      <c r="K9" s="630">
        <v>241.39</v>
      </c>
    </row>
    <row r="10" spans="1:11" ht="14.4" customHeight="1" x14ac:dyDescent="0.3">
      <c r="A10" s="625" t="s">
        <v>518</v>
      </c>
      <c r="B10" s="626" t="s">
        <v>520</v>
      </c>
      <c r="C10" s="627" t="s">
        <v>534</v>
      </c>
      <c r="D10" s="628" t="s">
        <v>535</v>
      </c>
      <c r="E10" s="627" t="s">
        <v>2247</v>
      </c>
      <c r="F10" s="628" t="s">
        <v>2248</v>
      </c>
      <c r="G10" s="627" t="s">
        <v>2285</v>
      </c>
      <c r="H10" s="627" t="s">
        <v>2286</v>
      </c>
      <c r="I10" s="629">
        <v>1.5133333333333334</v>
      </c>
      <c r="J10" s="629">
        <v>250</v>
      </c>
      <c r="K10" s="630">
        <v>377</v>
      </c>
    </row>
    <row r="11" spans="1:11" ht="14.4" customHeight="1" x14ac:dyDescent="0.3">
      <c r="A11" s="625" t="s">
        <v>518</v>
      </c>
      <c r="B11" s="626" t="s">
        <v>520</v>
      </c>
      <c r="C11" s="627" t="s">
        <v>534</v>
      </c>
      <c r="D11" s="628" t="s">
        <v>535</v>
      </c>
      <c r="E11" s="627" t="s">
        <v>2247</v>
      </c>
      <c r="F11" s="628" t="s">
        <v>2248</v>
      </c>
      <c r="G11" s="627" t="s">
        <v>2287</v>
      </c>
      <c r="H11" s="627" t="s">
        <v>2288</v>
      </c>
      <c r="I11" s="629">
        <v>0.6</v>
      </c>
      <c r="J11" s="629">
        <v>300</v>
      </c>
      <c r="K11" s="630">
        <v>180</v>
      </c>
    </row>
    <row r="12" spans="1:11" ht="14.4" customHeight="1" x14ac:dyDescent="0.3">
      <c r="A12" s="625" t="s">
        <v>518</v>
      </c>
      <c r="B12" s="626" t="s">
        <v>520</v>
      </c>
      <c r="C12" s="627" t="s">
        <v>534</v>
      </c>
      <c r="D12" s="628" t="s">
        <v>535</v>
      </c>
      <c r="E12" s="627" t="s">
        <v>2247</v>
      </c>
      <c r="F12" s="628" t="s">
        <v>2248</v>
      </c>
      <c r="G12" s="627" t="s">
        <v>2289</v>
      </c>
      <c r="H12" s="627" t="s">
        <v>2290</v>
      </c>
      <c r="I12" s="629">
        <v>8.6059999999999981</v>
      </c>
      <c r="J12" s="629">
        <v>72</v>
      </c>
      <c r="K12" s="630">
        <v>619.80000000000007</v>
      </c>
    </row>
    <row r="13" spans="1:11" ht="14.4" customHeight="1" x14ac:dyDescent="0.3">
      <c r="A13" s="625" t="s">
        <v>518</v>
      </c>
      <c r="B13" s="626" t="s">
        <v>520</v>
      </c>
      <c r="C13" s="627" t="s">
        <v>534</v>
      </c>
      <c r="D13" s="628" t="s">
        <v>535</v>
      </c>
      <c r="E13" s="627" t="s">
        <v>2247</v>
      </c>
      <c r="F13" s="628" t="s">
        <v>2248</v>
      </c>
      <c r="G13" s="627" t="s">
        <v>2291</v>
      </c>
      <c r="H13" s="627" t="s">
        <v>2292</v>
      </c>
      <c r="I13" s="629">
        <v>26.474285714285713</v>
      </c>
      <c r="J13" s="629">
        <v>17</v>
      </c>
      <c r="K13" s="630">
        <v>449.61999999999995</v>
      </c>
    </row>
    <row r="14" spans="1:11" ht="14.4" customHeight="1" x14ac:dyDescent="0.3">
      <c r="A14" s="625" t="s">
        <v>518</v>
      </c>
      <c r="B14" s="626" t="s">
        <v>520</v>
      </c>
      <c r="C14" s="627" t="s">
        <v>534</v>
      </c>
      <c r="D14" s="628" t="s">
        <v>535</v>
      </c>
      <c r="E14" s="627" t="s">
        <v>2247</v>
      </c>
      <c r="F14" s="628" t="s">
        <v>2248</v>
      </c>
      <c r="G14" s="627" t="s">
        <v>2293</v>
      </c>
      <c r="H14" s="627" t="s">
        <v>2294</v>
      </c>
      <c r="I14" s="629">
        <v>1.2300000000000002</v>
      </c>
      <c r="J14" s="629">
        <v>3100</v>
      </c>
      <c r="K14" s="630">
        <v>3813</v>
      </c>
    </row>
    <row r="15" spans="1:11" ht="14.4" customHeight="1" x14ac:dyDescent="0.3">
      <c r="A15" s="625" t="s">
        <v>518</v>
      </c>
      <c r="B15" s="626" t="s">
        <v>520</v>
      </c>
      <c r="C15" s="627" t="s">
        <v>534</v>
      </c>
      <c r="D15" s="628" t="s">
        <v>535</v>
      </c>
      <c r="E15" s="627" t="s">
        <v>2247</v>
      </c>
      <c r="F15" s="628" t="s">
        <v>2248</v>
      </c>
      <c r="G15" s="627" t="s">
        <v>2295</v>
      </c>
      <c r="H15" s="627" t="s">
        <v>2296</v>
      </c>
      <c r="I15" s="629">
        <v>8.06</v>
      </c>
      <c r="J15" s="629">
        <v>50</v>
      </c>
      <c r="K15" s="630">
        <v>403</v>
      </c>
    </row>
    <row r="16" spans="1:11" ht="14.4" customHeight="1" x14ac:dyDescent="0.3">
      <c r="A16" s="625" t="s">
        <v>518</v>
      </c>
      <c r="B16" s="626" t="s">
        <v>520</v>
      </c>
      <c r="C16" s="627" t="s">
        <v>534</v>
      </c>
      <c r="D16" s="628" t="s">
        <v>535</v>
      </c>
      <c r="E16" s="627" t="s">
        <v>2247</v>
      </c>
      <c r="F16" s="628" t="s">
        <v>2248</v>
      </c>
      <c r="G16" s="627" t="s">
        <v>2297</v>
      </c>
      <c r="H16" s="627" t="s">
        <v>2298</v>
      </c>
      <c r="I16" s="629">
        <v>7.31</v>
      </c>
      <c r="J16" s="629">
        <v>48</v>
      </c>
      <c r="K16" s="630">
        <v>350.88</v>
      </c>
    </row>
    <row r="17" spans="1:11" ht="14.4" customHeight="1" x14ac:dyDescent="0.3">
      <c r="A17" s="625" t="s">
        <v>518</v>
      </c>
      <c r="B17" s="626" t="s">
        <v>520</v>
      </c>
      <c r="C17" s="627" t="s">
        <v>534</v>
      </c>
      <c r="D17" s="628" t="s">
        <v>535</v>
      </c>
      <c r="E17" s="627" t="s">
        <v>2247</v>
      </c>
      <c r="F17" s="628" t="s">
        <v>2248</v>
      </c>
      <c r="G17" s="627" t="s">
        <v>2299</v>
      </c>
      <c r="H17" s="627" t="s">
        <v>2300</v>
      </c>
      <c r="I17" s="629">
        <v>1.5183333333333333</v>
      </c>
      <c r="J17" s="629">
        <v>350</v>
      </c>
      <c r="K17" s="630">
        <v>531.5</v>
      </c>
    </row>
    <row r="18" spans="1:11" ht="14.4" customHeight="1" x14ac:dyDescent="0.3">
      <c r="A18" s="625" t="s">
        <v>518</v>
      </c>
      <c r="B18" s="626" t="s">
        <v>520</v>
      </c>
      <c r="C18" s="627" t="s">
        <v>534</v>
      </c>
      <c r="D18" s="628" t="s">
        <v>535</v>
      </c>
      <c r="E18" s="627" t="s">
        <v>2247</v>
      </c>
      <c r="F18" s="628" t="s">
        <v>2248</v>
      </c>
      <c r="G18" s="627" t="s">
        <v>2301</v>
      </c>
      <c r="H18" s="627" t="s">
        <v>2302</v>
      </c>
      <c r="I18" s="629">
        <v>2.0649999999999999</v>
      </c>
      <c r="J18" s="629">
        <v>600</v>
      </c>
      <c r="K18" s="630">
        <v>1239</v>
      </c>
    </row>
    <row r="19" spans="1:11" ht="14.4" customHeight="1" x14ac:dyDescent="0.3">
      <c r="A19" s="625" t="s">
        <v>518</v>
      </c>
      <c r="B19" s="626" t="s">
        <v>520</v>
      </c>
      <c r="C19" s="627" t="s">
        <v>534</v>
      </c>
      <c r="D19" s="628" t="s">
        <v>535</v>
      </c>
      <c r="E19" s="627" t="s">
        <v>2247</v>
      </c>
      <c r="F19" s="628" t="s">
        <v>2248</v>
      </c>
      <c r="G19" s="627" t="s">
        <v>2303</v>
      </c>
      <c r="H19" s="627" t="s">
        <v>2304</v>
      </c>
      <c r="I19" s="629">
        <v>3.3612499999999996</v>
      </c>
      <c r="J19" s="629">
        <v>700</v>
      </c>
      <c r="K19" s="630">
        <v>2353</v>
      </c>
    </row>
    <row r="20" spans="1:11" ht="14.4" customHeight="1" x14ac:dyDescent="0.3">
      <c r="A20" s="625" t="s">
        <v>518</v>
      </c>
      <c r="B20" s="626" t="s">
        <v>520</v>
      </c>
      <c r="C20" s="627" t="s">
        <v>534</v>
      </c>
      <c r="D20" s="628" t="s">
        <v>535</v>
      </c>
      <c r="E20" s="627" t="s">
        <v>2247</v>
      </c>
      <c r="F20" s="628" t="s">
        <v>2248</v>
      </c>
      <c r="G20" s="627" t="s">
        <v>2305</v>
      </c>
      <c r="H20" s="627" t="s">
        <v>2306</v>
      </c>
      <c r="I20" s="629">
        <v>1.17</v>
      </c>
      <c r="J20" s="629">
        <v>500</v>
      </c>
      <c r="K20" s="630">
        <v>585</v>
      </c>
    </row>
    <row r="21" spans="1:11" ht="14.4" customHeight="1" x14ac:dyDescent="0.3">
      <c r="A21" s="625" t="s">
        <v>518</v>
      </c>
      <c r="B21" s="626" t="s">
        <v>520</v>
      </c>
      <c r="C21" s="627" t="s">
        <v>534</v>
      </c>
      <c r="D21" s="628" t="s">
        <v>535</v>
      </c>
      <c r="E21" s="627" t="s">
        <v>2249</v>
      </c>
      <c r="F21" s="628" t="s">
        <v>2250</v>
      </c>
      <c r="G21" s="627" t="s">
        <v>2307</v>
      </c>
      <c r="H21" s="627" t="s">
        <v>2308</v>
      </c>
      <c r="I21" s="629">
        <v>4.8499999999999996</v>
      </c>
      <c r="J21" s="629">
        <v>100</v>
      </c>
      <c r="K21" s="630">
        <v>485</v>
      </c>
    </row>
    <row r="22" spans="1:11" ht="14.4" customHeight="1" x14ac:dyDescent="0.3">
      <c r="A22" s="625" t="s">
        <v>518</v>
      </c>
      <c r="B22" s="626" t="s">
        <v>520</v>
      </c>
      <c r="C22" s="627" t="s">
        <v>534</v>
      </c>
      <c r="D22" s="628" t="s">
        <v>535</v>
      </c>
      <c r="E22" s="627" t="s">
        <v>2249</v>
      </c>
      <c r="F22" s="628" t="s">
        <v>2250</v>
      </c>
      <c r="G22" s="627" t="s">
        <v>2309</v>
      </c>
      <c r="H22" s="627" t="s">
        <v>2310</v>
      </c>
      <c r="I22" s="629">
        <v>0.91750000000000009</v>
      </c>
      <c r="J22" s="629">
        <v>900</v>
      </c>
      <c r="K22" s="630">
        <v>827</v>
      </c>
    </row>
    <row r="23" spans="1:11" ht="14.4" customHeight="1" x14ac:dyDescent="0.3">
      <c r="A23" s="625" t="s">
        <v>518</v>
      </c>
      <c r="B23" s="626" t="s">
        <v>520</v>
      </c>
      <c r="C23" s="627" t="s">
        <v>534</v>
      </c>
      <c r="D23" s="628" t="s">
        <v>535</v>
      </c>
      <c r="E23" s="627" t="s">
        <v>2249</v>
      </c>
      <c r="F23" s="628" t="s">
        <v>2250</v>
      </c>
      <c r="G23" s="627" t="s">
        <v>2311</v>
      </c>
      <c r="H23" s="627" t="s">
        <v>2312</v>
      </c>
      <c r="I23" s="629">
        <v>1.4350000000000001</v>
      </c>
      <c r="J23" s="629">
        <v>200</v>
      </c>
      <c r="K23" s="630">
        <v>287</v>
      </c>
    </row>
    <row r="24" spans="1:11" ht="14.4" customHeight="1" x14ac:dyDescent="0.3">
      <c r="A24" s="625" t="s">
        <v>518</v>
      </c>
      <c r="B24" s="626" t="s">
        <v>520</v>
      </c>
      <c r="C24" s="627" t="s">
        <v>534</v>
      </c>
      <c r="D24" s="628" t="s">
        <v>535</v>
      </c>
      <c r="E24" s="627" t="s">
        <v>2249</v>
      </c>
      <c r="F24" s="628" t="s">
        <v>2250</v>
      </c>
      <c r="G24" s="627" t="s">
        <v>2313</v>
      </c>
      <c r="H24" s="627" t="s">
        <v>2314</v>
      </c>
      <c r="I24" s="629">
        <v>0.41499999999999998</v>
      </c>
      <c r="J24" s="629">
        <v>2300</v>
      </c>
      <c r="K24" s="630">
        <v>954</v>
      </c>
    </row>
    <row r="25" spans="1:11" ht="14.4" customHeight="1" x14ac:dyDescent="0.3">
      <c r="A25" s="625" t="s">
        <v>518</v>
      </c>
      <c r="B25" s="626" t="s">
        <v>520</v>
      </c>
      <c r="C25" s="627" t="s">
        <v>534</v>
      </c>
      <c r="D25" s="628" t="s">
        <v>535</v>
      </c>
      <c r="E25" s="627" t="s">
        <v>2249</v>
      </c>
      <c r="F25" s="628" t="s">
        <v>2250</v>
      </c>
      <c r="G25" s="627" t="s">
        <v>2315</v>
      </c>
      <c r="H25" s="627" t="s">
        <v>2316</v>
      </c>
      <c r="I25" s="629">
        <v>0.57250000000000001</v>
      </c>
      <c r="J25" s="629">
        <v>1200</v>
      </c>
      <c r="K25" s="630">
        <v>687</v>
      </c>
    </row>
    <row r="26" spans="1:11" ht="14.4" customHeight="1" x14ac:dyDescent="0.3">
      <c r="A26" s="625" t="s">
        <v>518</v>
      </c>
      <c r="B26" s="626" t="s">
        <v>520</v>
      </c>
      <c r="C26" s="627" t="s">
        <v>534</v>
      </c>
      <c r="D26" s="628" t="s">
        <v>535</v>
      </c>
      <c r="E26" s="627" t="s">
        <v>2249</v>
      </c>
      <c r="F26" s="628" t="s">
        <v>2250</v>
      </c>
      <c r="G26" s="627" t="s">
        <v>2317</v>
      </c>
      <c r="H26" s="627" t="s">
        <v>2318</v>
      </c>
      <c r="I26" s="629">
        <v>22.72</v>
      </c>
      <c r="J26" s="629">
        <v>1</v>
      </c>
      <c r="K26" s="630">
        <v>22.72</v>
      </c>
    </row>
    <row r="27" spans="1:11" ht="14.4" customHeight="1" x14ac:dyDescent="0.3">
      <c r="A27" s="625" t="s">
        <v>518</v>
      </c>
      <c r="B27" s="626" t="s">
        <v>520</v>
      </c>
      <c r="C27" s="627" t="s">
        <v>534</v>
      </c>
      <c r="D27" s="628" t="s">
        <v>535</v>
      </c>
      <c r="E27" s="627" t="s">
        <v>2249</v>
      </c>
      <c r="F27" s="628" t="s">
        <v>2250</v>
      </c>
      <c r="G27" s="627" t="s">
        <v>2319</v>
      </c>
      <c r="H27" s="627" t="s">
        <v>2320</v>
      </c>
      <c r="I27" s="629">
        <v>5.92</v>
      </c>
      <c r="J27" s="629">
        <v>30</v>
      </c>
      <c r="K27" s="630">
        <v>177.6</v>
      </c>
    </row>
    <row r="28" spans="1:11" ht="14.4" customHeight="1" x14ac:dyDescent="0.3">
      <c r="A28" s="625" t="s">
        <v>518</v>
      </c>
      <c r="B28" s="626" t="s">
        <v>520</v>
      </c>
      <c r="C28" s="627" t="s">
        <v>534</v>
      </c>
      <c r="D28" s="628" t="s">
        <v>535</v>
      </c>
      <c r="E28" s="627" t="s">
        <v>2249</v>
      </c>
      <c r="F28" s="628" t="s">
        <v>2250</v>
      </c>
      <c r="G28" s="627" t="s">
        <v>2321</v>
      </c>
      <c r="H28" s="627" t="s">
        <v>2322</v>
      </c>
      <c r="I28" s="629">
        <v>2.1800000000000002</v>
      </c>
      <c r="J28" s="629">
        <v>100</v>
      </c>
      <c r="K28" s="630">
        <v>218</v>
      </c>
    </row>
    <row r="29" spans="1:11" ht="14.4" customHeight="1" x14ac:dyDescent="0.3">
      <c r="A29" s="625" t="s">
        <v>518</v>
      </c>
      <c r="B29" s="626" t="s">
        <v>520</v>
      </c>
      <c r="C29" s="627" t="s">
        <v>534</v>
      </c>
      <c r="D29" s="628" t="s">
        <v>535</v>
      </c>
      <c r="E29" s="627" t="s">
        <v>2249</v>
      </c>
      <c r="F29" s="628" t="s">
        <v>2250</v>
      </c>
      <c r="G29" s="627" t="s">
        <v>2323</v>
      </c>
      <c r="H29" s="627" t="s">
        <v>2324</v>
      </c>
      <c r="I29" s="629">
        <v>17.757999999999999</v>
      </c>
      <c r="J29" s="629">
        <v>75</v>
      </c>
      <c r="K29" s="630">
        <v>1338.1</v>
      </c>
    </row>
    <row r="30" spans="1:11" ht="14.4" customHeight="1" x14ac:dyDescent="0.3">
      <c r="A30" s="625" t="s">
        <v>518</v>
      </c>
      <c r="B30" s="626" t="s">
        <v>520</v>
      </c>
      <c r="C30" s="627" t="s">
        <v>534</v>
      </c>
      <c r="D30" s="628" t="s">
        <v>535</v>
      </c>
      <c r="E30" s="627" t="s">
        <v>2249</v>
      </c>
      <c r="F30" s="628" t="s">
        <v>2250</v>
      </c>
      <c r="G30" s="627" t="s">
        <v>2325</v>
      </c>
      <c r="H30" s="627" t="s">
        <v>2326</v>
      </c>
      <c r="I30" s="629">
        <v>5.5128571428571433</v>
      </c>
      <c r="J30" s="629">
        <v>230</v>
      </c>
      <c r="K30" s="630">
        <v>1272.0999999999999</v>
      </c>
    </row>
    <row r="31" spans="1:11" ht="14.4" customHeight="1" x14ac:dyDescent="0.3">
      <c r="A31" s="625" t="s">
        <v>518</v>
      </c>
      <c r="B31" s="626" t="s">
        <v>520</v>
      </c>
      <c r="C31" s="627" t="s">
        <v>534</v>
      </c>
      <c r="D31" s="628" t="s">
        <v>535</v>
      </c>
      <c r="E31" s="627" t="s">
        <v>2249</v>
      </c>
      <c r="F31" s="628" t="s">
        <v>2250</v>
      </c>
      <c r="G31" s="627" t="s">
        <v>2327</v>
      </c>
      <c r="H31" s="627" t="s">
        <v>2328</v>
      </c>
      <c r="I31" s="629">
        <v>1.78</v>
      </c>
      <c r="J31" s="629">
        <v>100</v>
      </c>
      <c r="K31" s="630">
        <v>178</v>
      </c>
    </row>
    <row r="32" spans="1:11" ht="14.4" customHeight="1" x14ac:dyDescent="0.3">
      <c r="A32" s="625" t="s">
        <v>518</v>
      </c>
      <c r="B32" s="626" t="s">
        <v>520</v>
      </c>
      <c r="C32" s="627" t="s">
        <v>534</v>
      </c>
      <c r="D32" s="628" t="s">
        <v>535</v>
      </c>
      <c r="E32" s="627" t="s">
        <v>2249</v>
      </c>
      <c r="F32" s="628" t="s">
        <v>2250</v>
      </c>
      <c r="G32" s="627" t="s">
        <v>2329</v>
      </c>
      <c r="H32" s="627" t="s">
        <v>2330</v>
      </c>
      <c r="I32" s="629">
        <v>1.7700000000000002</v>
      </c>
      <c r="J32" s="629">
        <v>150</v>
      </c>
      <c r="K32" s="630">
        <v>265.5</v>
      </c>
    </row>
    <row r="33" spans="1:11" ht="14.4" customHeight="1" x14ac:dyDescent="0.3">
      <c r="A33" s="625" t="s">
        <v>518</v>
      </c>
      <c r="B33" s="626" t="s">
        <v>520</v>
      </c>
      <c r="C33" s="627" t="s">
        <v>534</v>
      </c>
      <c r="D33" s="628" t="s">
        <v>535</v>
      </c>
      <c r="E33" s="627" t="s">
        <v>2249</v>
      </c>
      <c r="F33" s="628" t="s">
        <v>2250</v>
      </c>
      <c r="G33" s="627" t="s">
        <v>2331</v>
      </c>
      <c r="H33" s="627" t="s">
        <v>2332</v>
      </c>
      <c r="I33" s="629">
        <v>1.74</v>
      </c>
      <c r="J33" s="629">
        <v>100</v>
      </c>
      <c r="K33" s="630">
        <v>174</v>
      </c>
    </row>
    <row r="34" spans="1:11" ht="14.4" customHeight="1" x14ac:dyDescent="0.3">
      <c r="A34" s="625" t="s">
        <v>518</v>
      </c>
      <c r="B34" s="626" t="s">
        <v>520</v>
      </c>
      <c r="C34" s="627" t="s">
        <v>534</v>
      </c>
      <c r="D34" s="628" t="s">
        <v>535</v>
      </c>
      <c r="E34" s="627" t="s">
        <v>2249</v>
      </c>
      <c r="F34" s="628" t="s">
        <v>2250</v>
      </c>
      <c r="G34" s="627" t="s">
        <v>2333</v>
      </c>
      <c r="H34" s="627" t="s">
        <v>2334</v>
      </c>
      <c r="I34" s="629">
        <v>1.73</v>
      </c>
      <c r="J34" s="629">
        <v>400</v>
      </c>
      <c r="K34" s="630">
        <v>692</v>
      </c>
    </row>
    <row r="35" spans="1:11" ht="14.4" customHeight="1" x14ac:dyDescent="0.3">
      <c r="A35" s="625" t="s">
        <v>518</v>
      </c>
      <c r="B35" s="626" t="s">
        <v>520</v>
      </c>
      <c r="C35" s="627" t="s">
        <v>534</v>
      </c>
      <c r="D35" s="628" t="s">
        <v>535</v>
      </c>
      <c r="E35" s="627" t="s">
        <v>2249</v>
      </c>
      <c r="F35" s="628" t="s">
        <v>2250</v>
      </c>
      <c r="G35" s="627" t="s">
        <v>2335</v>
      </c>
      <c r="H35" s="627" t="s">
        <v>2336</v>
      </c>
      <c r="I35" s="629">
        <v>1.1249999999999998E-2</v>
      </c>
      <c r="J35" s="629">
        <v>500</v>
      </c>
      <c r="K35" s="630">
        <v>5.5</v>
      </c>
    </row>
    <row r="36" spans="1:11" ht="14.4" customHeight="1" x14ac:dyDescent="0.3">
      <c r="A36" s="625" t="s">
        <v>518</v>
      </c>
      <c r="B36" s="626" t="s">
        <v>520</v>
      </c>
      <c r="C36" s="627" t="s">
        <v>534</v>
      </c>
      <c r="D36" s="628" t="s">
        <v>535</v>
      </c>
      <c r="E36" s="627" t="s">
        <v>2249</v>
      </c>
      <c r="F36" s="628" t="s">
        <v>2250</v>
      </c>
      <c r="G36" s="627" t="s">
        <v>2337</v>
      </c>
      <c r="H36" s="627" t="s">
        <v>2338</v>
      </c>
      <c r="I36" s="629">
        <v>2.4142857142857146</v>
      </c>
      <c r="J36" s="629">
        <v>950</v>
      </c>
      <c r="K36" s="630">
        <v>2316.5</v>
      </c>
    </row>
    <row r="37" spans="1:11" ht="14.4" customHeight="1" x14ac:dyDescent="0.3">
      <c r="A37" s="625" t="s">
        <v>518</v>
      </c>
      <c r="B37" s="626" t="s">
        <v>520</v>
      </c>
      <c r="C37" s="627" t="s">
        <v>534</v>
      </c>
      <c r="D37" s="628" t="s">
        <v>535</v>
      </c>
      <c r="E37" s="627" t="s">
        <v>2249</v>
      </c>
      <c r="F37" s="628" t="s">
        <v>2250</v>
      </c>
      <c r="G37" s="627" t="s">
        <v>2339</v>
      </c>
      <c r="H37" s="627" t="s">
        <v>2340</v>
      </c>
      <c r="I37" s="629">
        <v>1.18</v>
      </c>
      <c r="J37" s="629">
        <v>3</v>
      </c>
      <c r="K37" s="630">
        <v>3.54</v>
      </c>
    </row>
    <row r="38" spans="1:11" ht="14.4" customHeight="1" x14ac:dyDescent="0.3">
      <c r="A38" s="625" t="s">
        <v>518</v>
      </c>
      <c r="B38" s="626" t="s">
        <v>520</v>
      </c>
      <c r="C38" s="627" t="s">
        <v>534</v>
      </c>
      <c r="D38" s="628" t="s">
        <v>535</v>
      </c>
      <c r="E38" s="627" t="s">
        <v>2249</v>
      </c>
      <c r="F38" s="628" t="s">
        <v>2250</v>
      </c>
      <c r="G38" s="627" t="s">
        <v>2341</v>
      </c>
      <c r="H38" s="627" t="s">
        <v>2342</v>
      </c>
      <c r="I38" s="629">
        <v>5.0266666666666664</v>
      </c>
      <c r="J38" s="629">
        <v>220</v>
      </c>
      <c r="K38" s="630">
        <v>1105.8000000000002</v>
      </c>
    </row>
    <row r="39" spans="1:11" ht="14.4" customHeight="1" x14ac:dyDescent="0.3">
      <c r="A39" s="625" t="s">
        <v>518</v>
      </c>
      <c r="B39" s="626" t="s">
        <v>520</v>
      </c>
      <c r="C39" s="627" t="s">
        <v>534</v>
      </c>
      <c r="D39" s="628" t="s">
        <v>535</v>
      </c>
      <c r="E39" s="627" t="s">
        <v>2249</v>
      </c>
      <c r="F39" s="628" t="s">
        <v>2250</v>
      </c>
      <c r="G39" s="627" t="s">
        <v>2343</v>
      </c>
      <c r="H39" s="627" t="s">
        <v>2344</v>
      </c>
      <c r="I39" s="629">
        <v>17.98</v>
      </c>
      <c r="J39" s="629">
        <v>50</v>
      </c>
      <c r="K39" s="630">
        <v>899</v>
      </c>
    </row>
    <row r="40" spans="1:11" ht="14.4" customHeight="1" x14ac:dyDescent="0.3">
      <c r="A40" s="625" t="s">
        <v>518</v>
      </c>
      <c r="B40" s="626" t="s">
        <v>520</v>
      </c>
      <c r="C40" s="627" t="s">
        <v>534</v>
      </c>
      <c r="D40" s="628" t="s">
        <v>535</v>
      </c>
      <c r="E40" s="627" t="s">
        <v>2249</v>
      </c>
      <c r="F40" s="628" t="s">
        <v>2250</v>
      </c>
      <c r="G40" s="627" t="s">
        <v>2345</v>
      </c>
      <c r="H40" s="627" t="s">
        <v>2346</v>
      </c>
      <c r="I40" s="629">
        <v>12.077500000000001</v>
      </c>
      <c r="J40" s="629">
        <v>35</v>
      </c>
      <c r="K40" s="630">
        <v>422.6</v>
      </c>
    </row>
    <row r="41" spans="1:11" ht="14.4" customHeight="1" x14ac:dyDescent="0.3">
      <c r="A41" s="625" t="s">
        <v>518</v>
      </c>
      <c r="B41" s="626" t="s">
        <v>520</v>
      </c>
      <c r="C41" s="627" t="s">
        <v>534</v>
      </c>
      <c r="D41" s="628" t="s">
        <v>535</v>
      </c>
      <c r="E41" s="627" t="s">
        <v>2249</v>
      </c>
      <c r="F41" s="628" t="s">
        <v>2250</v>
      </c>
      <c r="G41" s="627" t="s">
        <v>2347</v>
      </c>
      <c r="H41" s="627" t="s">
        <v>2348</v>
      </c>
      <c r="I41" s="629">
        <v>2.83</v>
      </c>
      <c r="J41" s="629">
        <v>150</v>
      </c>
      <c r="K41" s="630">
        <v>424.5</v>
      </c>
    </row>
    <row r="42" spans="1:11" ht="14.4" customHeight="1" x14ac:dyDescent="0.3">
      <c r="A42" s="625" t="s">
        <v>518</v>
      </c>
      <c r="B42" s="626" t="s">
        <v>520</v>
      </c>
      <c r="C42" s="627" t="s">
        <v>534</v>
      </c>
      <c r="D42" s="628" t="s">
        <v>535</v>
      </c>
      <c r="E42" s="627" t="s">
        <v>2249</v>
      </c>
      <c r="F42" s="628" t="s">
        <v>2250</v>
      </c>
      <c r="G42" s="627" t="s">
        <v>2349</v>
      </c>
      <c r="H42" s="627" t="s">
        <v>2350</v>
      </c>
      <c r="I42" s="629">
        <v>13.032</v>
      </c>
      <c r="J42" s="629">
        <v>100</v>
      </c>
      <c r="K42" s="630">
        <v>1310.8</v>
      </c>
    </row>
    <row r="43" spans="1:11" ht="14.4" customHeight="1" x14ac:dyDescent="0.3">
      <c r="A43" s="625" t="s">
        <v>518</v>
      </c>
      <c r="B43" s="626" t="s">
        <v>520</v>
      </c>
      <c r="C43" s="627" t="s">
        <v>534</v>
      </c>
      <c r="D43" s="628" t="s">
        <v>535</v>
      </c>
      <c r="E43" s="627" t="s">
        <v>2249</v>
      </c>
      <c r="F43" s="628" t="s">
        <v>2250</v>
      </c>
      <c r="G43" s="627" t="s">
        <v>2351</v>
      </c>
      <c r="H43" s="627" t="s">
        <v>2352</v>
      </c>
      <c r="I43" s="629">
        <v>12.945</v>
      </c>
      <c r="J43" s="629">
        <v>70</v>
      </c>
      <c r="K43" s="630">
        <v>911.3</v>
      </c>
    </row>
    <row r="44" spans="1:11" ht="14.4" customHeight="1" x14ac:dyDescent="0.3">
      <c r="A44" s="625" t="s">
        <v>518</v>
      </c>
      <c r="B44" s="626" t="s">
        <v>520</v>
      </c>
      <c r="C44" s="627" t="s">
        <v>534</v>
      </c>
      <c r="D44" s="628" t="s">
        <v>535</v>
      </c>
      <c r="E44" s="627" t="s">
        <v>2249</v>
      </c>
      <c r="F44" s="628" t="s">
        <v>2250</v>
      </c>
      <c r="G44" s="627" t="s">
        <v>2353</v>
      </c>
      <c r="H44" s="627" t="s">
        <v>2354</v>
      </c>
      <c r="I44" s="629">
        <v>1.5550000000000002</v>
      </c>
      <c r="J44" s="629">
        <v>300</v>
      </c>
      <c r="K44" s="630">
        <v>466.5</v>
      </c>
    </row>
    <row r="45" spans="1:11" ht="14.4" customHeight="1" x14ac:dyDescent="0.3">
      <c r="A45" s="625" t="s">
        <v>518</v>
      </c>
      <c r="B45" s="626" t="s">
        <v>520</v>
      </c>
      <c r="C45" s="627" t="s">
        <v>534</v>
      </c>
      <c r="D45" s="628" t="s">
        <v>535</v>
      </c>
      <c r="E45" s="627" t="s">
        <v>2249</v>
      </c>
      <c r="F45" s="628" t="s">
        <v>2250</v>
      </c>
      <c r="G45" s="627" t="s">
        <v>2355</v>
      </c>
      <c r="H45" s="627" t="s">
        <v>2356</v>
      </c>
      <c r="I45" s="629">
        <v>11.308333333333332</v>
      </c>
      <c r="J45" s="629">
        <v>300</v>
      </c>
      <c r="K45" s="630">
        <v>3392.5</v>
      </c>
    </row>
    <row r="46" spans="1:11" ht="14.4" customHeight="1" x14ac:dyDescent="0.3">
      <c r="A46" s="625" t="s">
        <v>518</v>
      </c>
      <c r="B46" s="626" t="s">
        <v>520</v>
      </c>
      <c r="C46" s="627" t="s">
        <v>534</v>
      </c>
      <c r="D46" s="628" t="s">
        <v>535</v>
      </c>
      <c r="E46" s="627" t="s">
        <v>2249</v>
      </c>
      <c r="F46" s="628" t="s">
        <v>2250</v>
      </c>
      <c r="G46" s="627" t="s">
        <v>2357</v>
      </c>
      <c r="H46" s="627" t="s">
        <v>2358</v>
      </c>
      <c r="I46" s="629">
        <v>0.47</v>
      </c>
      <c r="J46" s="629">
        <v>200</v>
      </c>
      <c r="K46" s="630">
        <v>94</v>
      </c>
    </row>
    <row r="47" spans="1:11" ht="14.4" customHeight="1" x14ac:dyDescent="0.3">
      <c r="A47" s="625" t="s">
        <v>518</v>
      </c>
      <c r="B47" s="626" t="s">
        <v>520</v>
      </c>
      <c r="C47" s="627" t="s">
        <v>534</v>
      </c>
      <c r="D47" s="628" t="s">
        <v>535</v>
      </c>
      <c r="E47" s="627" t="s">
        <v>2249</v>
      </c>
      <c r="F47" s="628" t="s">
        <v>2250</v>
      </c>
      <c r="G47" s="627" t="s">
        <v>2359</v>
      </c>
      <c r="H47" s="627" t="s">
        <v>2360</v>
      </c>
      <c r="I47" s="629">
        <v>2.77</v>
      </c>
      <c r="J47" s="629">
        <v>20</v>
      </c>
      <c r="K47" s="630">
        <v>55.4</v>
      </c>
    </row>
    <row r="48" spans="1:11" ht="14.4" customHeight="1" x14ac:dyDescent="0.3">
      <c r="A48" s="625" t="s">
        <v>518</v>
      </c>
      <c r="B48" s="626" t="s">
        <v>520</v>
      </c>
      <c r="C48" s="627" t="s">
        <v>534</v>
      </c>
      <c r="D48" s="628" t="s">
        <v>535</v>
      </c>
      <c r="E48" s="627" t="s">
        <v>2249</v>
      </c>
      <c r="F48" s="628" t="s">
        <v>2250</v>
      </c>
      <c r="G48" s="627" t="s">
        <v>2361</v>
      </c>
      <c r="H48" s="627" t="s">
        <v>2362</v>
      </c>
      <c r="I48" s="629">
        <v>4.7300000000000004</v>
      </c>
      <c r="J48" s="629">
        <v>150</v>
      </c>
      <c r="K48" s="630">
        <v>709.5</v>
      </c>
    </row>
    <row r="49" spans="1:11" ht="14.4" customHeight="1" x14ac:dyDescent="0.3">
      <c r="A49" s="625" t="s">
        <v>518</v>
      </c>
      <c r="B49" s="626" t="s">
        <v>520</v>
      </c>
      <c r="C49" s="627" t="s">
        <v>534</v>
      </c>
      <c r="D49" s="628" t="s">
        <v>535</v>
      </c>
      <c r="E49" s="627" t="s">
        <v>2249</v>
      </c>
      <c r="F49" s="628" t="s">
        <v>2250</v>
      </c>
      <c r="G49" s="627" t="s">
        <v>2363</v>
      </c>
      <c r="H49" s="627" t="s">
        <v>2364</v>
      </c>
      <c r="I49" s="629">
        <v>236</v>
      </c>
      <c r="J49" s="629">
        <v>1</v>
      </c>
      <c r="K49" s="630">
        <v>236</v>
      </c>
    </row>
    <row r="50" spans="1:11" ht="14.4" customHeight="1" x14ac:dyDescent="0.3">
      <c r="A50" s="625" t="s">
        <v>518</v>
      </c>
      <c r="B50" s="626" t="s">
        <v>520</v>
      </c>
      <c r="C50" s="627" t="s">
        <v>534</v>
      </c>
      <c r="D50" s="628" t="s">
        <v>535</v>
      </c>
      <c r="E50" s="627" t="s">
        <v>2263</v>
      </c>
      <c r="F50" s="628" t="s">
        <v>2264</v>
      </c>
      <c r="G50" s="627" t="s">
        <v>2365</v>
      </c>
      <c r="H50" s="627" t="s">
        <v>2366</v>
      </c>
      <c r="I50" s="629">
        <v>7.92</v>
      </c>
      <c r="J50" s="629">
        <v>200</v>
      </c>
      <c r="K50" s="630">
        <v>1584</v>
      </c>
    </row>
    <row r="51" spans="1:11" ht="14.4" customHeight="1" x14ac:dyDescent="0.3">
      <c r="A51" s="625" t="s">
        <v>518</v>
      </c>
      <c r="B51" s="626" t="s">
        <v>520</v>
      </c>
      <c r="C51" s="627" t="s">
        <v>534</v>
      </c>
      <c r="D51" s="628" t="s">
        <v>535</v>
      </c>
      <c r="E51" s="627" t="s">
        <v>2267</v>
      </c>
      <c r="F51" s="628" t="s">
        <v>2268</v>
      </c>
      <c r="G51" s="627" t="s">
        <v>2367</v>
      </c>
      <c r="H51" s="627" t="s">
        <v>2368</v>
      </c>
      <c r="I51" s="629">
        <v>0.29499999999999998</v>
      </c>
      <c r="J51" s="629">
        <v>400</v>
      </c>
      <c r="K51" s="630">
        <v>118</v>
      </c>
    </row>
    <row r="52" spans="1:11" ht="14.4" customHeight="1" x14ac:dyDescent="0.3">
      <c r="A52" s="625" t="s">
        <v>518</v>
      </c>
      <c r="B52" s="626" t="s">
        <v>520</v>
      </c>
      <c r="C52" s="627" t="s">
        <v>534</v>
      </c>
      <c r="D52" s="628" t="s">
        <v>535</v>
      </c>
      <c r="E52" s="627" t="s">
        <v>2267</v>
      </c>
      <c r="F52" s="628" t="s">
        <v>2268</v>
      </c>
      <c r="G52" s="627" t="s">
        <v>2369</v>
      </c>
      <c r="H52" s="627" t="s">
        <v>2370</v>
      </c>
      <c r="I52" s="629">
        <v>0.29666666666666669</v>
      </c>
      <c r="J52" s="629">
        <v>1500</v>
      </c>
      <c r="K52" s="630">
        <v>443</v>
      </c>
    </row>
    <row r="53" spans="1:11" ht="14.4" customHeight="1" x14ac:dyDescent="0.3">
      <c r="A53" s="625" t="s">
        <v>518</v>
      </c>
      <c r="B53" s="626" t="s">
        <v>520</v>
      </c>
      <c r="C53" s="627" t="s">
        <v>534</v>
      </c>
      <c r="D53" s="628" t="s">
        <v>535</v>
      </c>
      <c r="E53" s="627" t="s">
        <v>2267</v>
      </c>
      <c r="F53" s="628" t="s">
        <v>2268</v>
      </c>
      <c r="G53" s="627" t="s">
        <v>2371</v>
      </c>
      <c r="H53" s="627" t="s">
        <v>2372</v>
      </c>
      <c r="I53" s="629">
        <v>0.29499999999999998</v>
      </c>
      <c r="J53" s="629">
        <v>1300</v>
      </c>
      <c r="K53" s="630">
        <v>386</v>
      </c>
    </row>
    <row r="54" spans="1:11" ht="14.4" customHeight="1" x14ac:dyDescent="0.3">
      <c r="A54" s="625" t="s">
        <v>518</v>
      </c>
      <c r="B54" s="626" t="s">
        <v>520</v>
      </c>
      <c r="C54" s="627" t="s">
        <v>534</v>
      </c>
      <c r="D54" s="628" t="s">
        <v>535</v>
      </c>
      <c r="E54" s="627" t="s">
        <v>2267</v>
      </c>
      <c r="F54" s="628" t="s">
        <v>2268</v>
      </c>
      <c r="G54" s="627" t="s">
        <v>2373</v>
      </c>
      <c r="H54" s="627" t="s">
        <v>2374</v>
      </c>
      <c r="I54" s="629">
        <v>0.29499999999999998</v>
      </c>
      <c r="J54" s="629">
        <v>1000</v>
      </c>
      <c r="K54" s="630">
        <v>294</v>
      </c>
    </row>
    <row r="55" spans="1:11" ht="14.4" customHeight="1" x14ac:dyDescent="0.3">
      <c r="A55" s="625" t="s">
        <v>518</v>
      </c>
      <c r="B55" s="626" t="s">
        <v>520</v>
      </c>
      <c r="C55" s="627" t="s">
        <v>534</v>
      </c>
      <c r="D55" s="628" t="s">
        <v>535</v>
      </c>
      <c r="E55" s="627" t="s">
        <v>2269</v>
      </c>
      <c r="F55" s="628" t="s">
        <v>2270</v>
      </c>
      <c r="G55" s="627" t="s">
        <v>2375</v>
      </c>
      <c r="H55" s="627" t="s">
        <v>2376</v>
      </c>
      <c r="I55" s="629">
        <v>0.79222222222222227</v>
      </c>
      <c r="J55" s="629">
        <v>4700</v>
      </c>
      <c r="K55" s="630">
        <v>3735</v>
      </c>
    </row>
    <row r="56" spans="1:11" ht="14.4" customHeight="1" x14ac:dyDescent="0.3">
      <c r="A56" s="625" t="s">
        <v>518</v>
      </c>
      <c r="B56" s="626" t="s">
        <v>520</v>
      </c>
      <c r="C56" s="627" t="s">
        <v>534</v>
      </c>
      <c r="D56" s="628" t="s">
        <v>535</v>
      </c>
      <c r="E56" s="627" t="s">
        <v>2269</v>
      </c>
      <c r="F56" s="628" t="s">
        <v>2270</v>
      </c>
      <c r="G56" s="627" t="s">
        <v>2377</v>
      </c>
      <c r="H56" s="627" t="s">
        <v>2378</v>
      </c>
      <c r="I56" s="629">
        <v>10.98</v>
      </c>
      <c r="J56" s="629">
        <v>40</v>
      </c>
      <c r="K56" s="630">
        <v>439.2</v>
      </c>
    </row>
    <row r="57" spans="1:11" ht="14.4" customHeight="1" x14ac:dyDescent="0.3">
      <c r="A57" s="625" t="s">
        <v>518</v>
      </c>
      <c r="B57" s="626" t="s">
        <v>520</v>
      </c>
      <c r="C57" s="627" t="s">
        <v>534</v>
      </c>
      <c r="D57" s="628" t="s">
        <v>535</v>
      </c>
      <c r="E57" s="627" t="s">
        <v>2269</v>
      </c>
      <c r="F57" s="628" t="s">
        <v>2270</v>
      </c>
      <c r="G57" s="627" t="s">
        <v>2379</v>
      </c>
      <c r="H57" s="627" t="s">
        <v>2380</v>
      </c>
      <c r="I57" s="629">
        <v>10.955</v>
      </c>
      <c r="J57" s="629">
        <v>80</v>
      </c>
      <c r="K57" s="630">
        <v>876.4</v>
      </c>
    </row>
    <row r="58" spans="1:11" ht="14.4" customHeight="1" x14ac:dyDescent="0.3">
      <c r="A58" s="625" t="s">
        <v>518</v>
      </c>
      <c r="B58" s="626" t="s">
        <v>520</v>
      </c>
      <c r="C58" s="627" t="s">
        <v>534</v>
      </c>
      <c r="D58" s="628" t="s">
        <v>535</v>
      </c>
      <c r="E58" s="627" t="s">
        <v>2269</v>
      </c>
      <c r="F58" s="628" t="s">
        <v>2270</v>
      </c>
      <c r="G58" s="627" t="s">
        <v>2381</v>
      </c>
      <c r="H58" s="627" t="s">
        <v>2382</v>
      </c>
      <c r="I58" s="629">
        <v>0.79222222222222227</v>
      </c>
      <c r="J58" s="629">
        <v>5200</v>
      </c>
      <c r="K58" s="630">
        <v>4101</v>
      </c>
    </row>
    <row r="59" spans="1:11" ht="14.4" customHeight="1" x14ac:dyDescent="0.3">
      <c r="A59" s="625" t="s">
        <v>518</v>
      </c>
      <c r="B59" s="626" t="s">
        <v>520</v>
      </c>
      <c r="C59" s="627" t="s">
        <v>538</v>
      </c>
      <c r="D59" s="628" t="s">
        <v>539</v>
      </c>
      <c r="E59" s="627" t="s">
        <v>2247</v>
      </c>
      <c r="F59" s="628" t="s">
        <v>2248</v>
      </c>
      <c r="G59" s="627" t="s">
        <v>2275</v>
      </c>
      <c r="H59" s="627" t="s">
        <v>2276</v>
      </c>
      <c r="I59" s="629">
        <v>167.14</v>
      </c>
      <c r="J59" s="629">
        <v>4</v>
      </c>
      <c r="K59" s="630">
        <v>668.56</v>
      </c>
    </row>
    <row r="60" spans="1:11" ht="14.4" customHeight="1" x14ac:dyDescent="0.3">
      <c r="A60" s="625" t="s">
        <v>518</v>
      </c>
      <c r="B60" s="626" t="s">
        <v>520</v>
      </c>
      <c r="C60" s="627" t="s">
        <v>538</v>
      </c>
      <c r="D60" s="628" t="s">
        <v>539</v>
      </c>
      <c r="E60" s="627" t="s">
        <v>2247</v>
      </c>
      <c r="F60" s="628" t="s">
        <v>2248</v>
      </c>
      <c r="G60" s="627" t="s">
        <v>2277</v>
      </c>
      <c r="H60" s="627" t="s">
        <v>2278</v>
      </c>
      <c r="I60" s="629">
        <v>12.086666666666666</v>
      </c>
      <c r="J60" s="629">
        <v>200</v>
      </c>
      <c r="K60" s="630">
        <v>2417</v>
      </c>
    </row>
    <row r="61" spans="1:11" ht="14.4" customHeight="1" x14ac:dyDescent="0.3">
      <c r="A61" s="625" t="s">
        <v>518</v>
      </c>
      <c r="B61" s="626" t="s">
        <v>520</v>
      </c>
      <c r="C61" s="627" t="s">
        <v>538</v>
      </c>
      <c r="D61" s="628" t="s">
        <v>539</v>
      </c>
      <c r="E61" s="627" t="s">
        <v>2247</v>
      </c>
      <c r="F61" s="628" t="s">
        <v>2248</v>
      </c>
      <c r="G61" s="627" t="s">
        <v>2383</v>
      </c>
      <c r="H61" s="627" t="s">
        <v>2384</v>
      </c>
      <c r="I61" s="629">
        <v>2.9666666666666668</v>
      </c>
      <c r="J61" s="629">
        <v>30</v>
      </c>
      <c r="K61" s="630">
        <v>89</v>
      </c>
    </row>
    <row r="62" spans="1:11" ht="14.4" customHeight="1" x14ac:dyDescent="0.3">
      <c r="A62" s="625" t="s">
        <v>518</v>
      </c>
      <c r="B62" s="626" t="s">
        <v>520</v>
      </c>
      <c r="C62" s="627" t="s">
        <v>538</v>
      </c>
      <c r="D62" s="628" t="s">
        <v>539</v>
      </c>
      <c r="E62" s="627" t="s">
        <v>2247</v>
      </c>
      <c r="F62" s="628" t="s">
        <v>2248</v>
      </c>
      <c r="G62" s="627" t="s">
        <v>2279</v>
      </c>
      <c r="H62" s="627" t="s">
        <v>2280</v>
      </c>
      <c r="I62" s="629">
        <v>27.35</v>
      </c>
      <c r="J62" s="629">
        <v>20</v>
      </c>
      <c r="K62" s="630">
        <v>547</v>
      </c>
    </row>
    <row r="63" spans="1:11" ht="14.4" customHeight="1" x14ac:dyDescent="0.3">
      <c r="A63" s="625" t="s">
        <v>518</v>
      </c>
      <c r="B63" s="626" t="s">
        <v>520</v>
      </c>
      <c r="C63" s="627" t="s">
        <v>538</v>
      </c>
      <c r="D63" s="628" t="s">
        <v>539</v>
      </c>
      <c r="E63" s="627" t="s">
        <v>2247</v>
      </c>
      <c r="F63" s="628" t="s">
        <v>2248</v>
      </c>
      <c r="G63" s="627" t="s">
        <v>2385</v>
      </c>
      <c r="H63" s="627" t="s">
        <v>2386</v>
      </c>
      <c r="I63" s="629">
        <v>39.664999999999999</v>
      </c>
      <c r="J63" s="629">
        <v>2</v>
      </c>
      <c r="K63" s="630">
        <v>79.33</v>
      </c>
    </row>
    <row r="64" spans="1:11" ht="14.4" customHeight="1" x14ac:dyDescent="0.3">
      <c r="A64" s="625" t="s">
        <v>518</v>
      </c>
      <c r="B64" s="626" t="s">
        <v>520</v>
      </c>
      <c r="C64" s="627" t="s">
        <v>538</v>
      </c>
      <c r="D64" s="628" t="s">
        <v>539</v>
      </c>
      <c r="E64" s="627" t="s">
        <v>2247</v>
      </c>
      <c r="F64" s="628" t="s">
        <v>2248</v>
      </c>
      <c r="G64" s="627" t="s">
        <v>2281</v>
      </c>
      <c r="H64" s="627" t="s">
        <v>2282</v>
      </c>
      <c r="I64" s="629">
        <v>5.9066666666666663</v>
      </c>
      <c r="J64" s="629">
        <v>300</v>
      </c>
      <c r="K64" s="630">
        <v>1772</v>
      </c>
    </row>
    <row r="65" spans="1:11" ht="14.4" customHeight="1" x14ac:dyDescent="0.3">
      <c r="A65" s="625" t="s">
        <v>518</v>
      </c>
      <c r="B65" s="626" t="s">
        <v>520</v>
      </c>
      <c r="C65" s="627" t="s">
        <v>538</v>
      </c>
      <c r="D65" s="628" t="s">
        <v>539</v>
      </c>
      <c r="E65" s="627" t="s">
        <v>2247</v>
      </c>
      <c r="F65" s="628" t="s">
        <v>2248</v>
      </c>
      <c r="G65" s="627" t="s">
        <v>2283</v>
      </c>
      <c r="H65" s="627" t="s">
        <v>2284</v>
      </c>
      <c r="I65" s="629">
        <v>30.107500000000002</v>
      </c>
      <c r="J65" s="629">
        <v>10</v>
      </c>
      <c r="K65" s="630">
        <v>300.95</v>
      </c>
    </row>
    <row r="66" spans="1:11" ht="14.4" customHeight="1" x14ac:dyDescent="0.3">
      <c r="A66" s="625" t="s">
        <v>518</v>
      </c>
      <c r="B66" s="626" t="s">
        <v>520</v>
      </c>
      <c r="C66" s="627" t="s">
        <v>538</v>
      </c>
      <c r="D66" s="628" t="s">
        <v>539</v>
      </c>
      <c r="E66" s="627" t="s">
        <v>2247</v>
      </c>
      <c r="F66" s="628" t="s">
        <v>2248</v>
      </c>
      <c r="G66" s="627" t="s">
        <v>2387</v>
      </c>
      <c r="H66" s="627" t="s">
        <v>2388</v>
      </c>
      <c r="I66" s="629">
        <v>1.17</v>
      </c>
      <c r="J66" s="629">
        <v>2000</v>
      </c>
      <c r="K66" s="630">
        <v>2340</v>
      </c>
    </row>
    <row r="67" spans="1:11" ht="14.4" customHeight="1" x14ac:dyDescent="0.3">
      <c r="A67" s="625" t="s">
        <v>518</v>
      </c>
      <c r="B67" s="626" t="s">
        <v>520</v>
      </c>
      <c r="C67" s="627" t="s">
        <v>538</v>
      </c>
      <c r="D67" s="628" t="s">
        <v>539</v>
      </c>
      <c r="E67" s="627" t="s">
        <v>2247</v>
      </c>
      <c r="F67" s="628" t="s">
        <v>2248</v>
      </c>
      <c r="G67" s="627" t="s">
        <v>2285</v>
      </c>
      <c r="H67" s="627" t="s">
        <v>2286</v>
      </c>
      <c r="I67" s="629">
        <v>1.5166666666666668</v>
      </c>
      <c r="J67" s="629">
        <v>150</v>
      </c>
      <c r="K67" s="630">
        <v>227.5</v>
      </c>
    </row>
    <row r="68" spans="1:11" ht="14.4" customHeight="1" x14ac:dyDescent="0.3">
      <c r="A68" s="625" t="s">
        <v>518</v>
      </c>
      <c r="B68" s="626" t="s">
        <v>520</v>
      </c>
      <c r="C68" s="627" t="s">
        <v>538</v>
      </c>
      <c r="D68" s="628" t="s">
        <v>539</v>
      </c>
      <c r="E68" s="627" t="s">
        <v>2247</v>
      </c>
      <c r="F68" s="628" t="s">
        <v>2248</v>
      </c>
      <c r="G68" s="627" t="s">
        <v>2389</v>
      </c>
      <c r="H68" s="627" t="s">
        <v>2390</v>
      </c>
      <c r="I68" s="629">
        <v>37.349999999999994</v>
      </c>
      <c r="J68" s="629">
        <v>40</v>
      </c>
      <c r="K68" s="630">
        <v>1493.9</v>
      </c>
    </row>
    <row r="69" spans="1:11" ht="14.4" customHeight="1" x14ac:dyDescent="0.3">
      <c r="A69" s="625" t="s">
        <v>518</v>
      </c>
      <c r="B69" s="626" t="s">
        <v>520</v>
      </c>
      <c r="C69" s="627" t="s">
        <v>538</v>
      </c>
      <c r="D69" s="628" t="s">
        <v>539</v>
      </c>
      <c r="E69" s="627" t="s">
        <v>2247</v>
      </c>
      <c r="F69" s="628" t="s">
        <v>2248</v>
      </c>
      <c r="G69" s="627" t="s">
        <v>2391</v>
      </c>
      <c r="H69" s="627" t="s">
        <v>2392</v>
      </c>
      <c r="I69" s="629">
        <v>109.31</v>
      </c>
      <c r="J69" s="629">
        <v>5</v>
      </c>
      <c r="K69" s="630">
        <v>546.53</v>
      </c>
    </row>
    <row r="70" spans="1:11" ht="14.4" customHeight="1" x14ac:dyDescent="0.3">
      <c r="A70" s="625" t="s">
        <v>518</v>
      </c>
      <c r="B70" s="626" t="s">
        <v>520</v>
      </c>
      <c r="C70" s="627" t="s">
        <v>538</v>
      </c>
      <c r="D70" s="628" t="s">
        <v>539</v>
      </c>
      <c r="E70" s="627" t="s">
        <v>2247</v>
      </c>
      <c r="F70" s="628" t="s">
        <v>2248</v>
      </c>
      <c r="G70" s="627" t="s">
        <v>2393</v>
      </c>
      <c r="H70" s="627" t="s">
        <v>2394</v>
      </c>
      <c r="I70" s="629">
        <v>0.44</v>
      </c>
      <c r="J70" s="629">
        <v>3000</v>
      </c>
      <c r="K70" s="630">
        <v>1320</v>
      </c>
    </row>
    <row r="71" spans="1:11" ht="14.4" customHeight="1" x14ac:dyDescent="0.3">
      <c r="A71" s="625" t="s">
        <v>518</v>
      </c>
      <c r="B71" s="626" t="s">
        <v>520</v>
      </c>
      <c r="C71" s="627" t="s">
        <v>538</v>
      </c>
      <c r="D71" s="628" t="s">
        <v>539</v>
      </c>
      <c r="E71" s="627" t="s">
        <v>2247</v>
      </c>
      <c r="F71" s="628" t="s">
        <v>2248</v>
      </c>
      <c r="G71" s="627" t="s">
        <v>2289</v>
      </c>
      <c r="H71" s="627" t="s">
        <v>2290</v>
      </c>
      <c r="I71" s="629">
        <v>8.5925000000000011</v>
      </c>
      <c r="J71" s="629">
        <v>48</v>
      </c>
      <c r="K71" s="630">
        <v>412.44</v>
      </c>
    </row>
    <row r="72" spans="1:11" ht="14.4" customHeight="1" x14ac:dyDescent="0.3">
      <c r="A72" s="625" t="s">
        <v>518</v>
      </c>
      <c r="B72" s="626" t="s">
        <v>520</v>
      </c>
      <c r="C72" s="627" t="s">
        <v>538</v>
      </c>
      <c r="D72" s="628" t="s">
        <v>539</v>
      </c>
      <c r="E72" s="627" t="s">
        <v>2247</v>
      </c>
      <c r="F72" s="628" t="s">
        <v>2248</v>
      </c>
      <c r="G72" s="627" t="s">
        <v>2291</v>
      </c>
      <c r="H72" s="627" t="s">
        <v>2292</v>
      </c>
      <c r="I72" s="629">
        <v>26.606249999999999</v>
      </c>
      <c r="J72" s="629">
        <v>15</v>
      </c>
      <c r="K72" s="630">
        <v>400.42999999999995</v>
      </c>
    </row>
    <row r="73" spans="1:11" ht="14.4" customHeight="1" x14ac:dyDescent="0.3">
      <c r="A73" s="625" t="s">
        <v>518</v>
      </c>
      <c r="B73" s="626" t="s">
        <v>520</v>
      </c>
      <c r="C73" s="627" t="s">
        <v>538</v>
      </c>
      <c r="D73" s="628" t="s">
        <v>539</v>
      </c>
      <c r="E73" s="627" t="s">
        <v>2247</v>
      </c>
      <c r="F73" s="628" t="s">
        <v>2248</v>
      </c>
      <c r="G73" s="627" t="s">
        <v>2395</v>
      </c>
      <c r="H73" s="627" t="s">
        <v>2396</v>
      </c>
      <c r="I73" s="629">
        <v>380.88</v>
      </c>
      <c r="J73" s="629">
        <v>10</v>
      </c>
      <c r="K73" s="630">
        <v>3808.8</v>
      </c>
    </row>
    <row r="74" spans="1:11" ht="14.4" customHeight="1" x14ac:dyDescent="0.3">
      <c r="A74" s="625" t="s">
        <v>518</v>
      </c>
      <c r="B74" s="626" t="s">
        <v>520</v>
      </c>
      <c r="C74" s="627" t="s">
        <v>538</v>
      </c>
      <c r="D74" s="628" t="s">
        <v>539</v>
      </c>
      <c r="E74" s="627" t="s">
        <v>2247</v>
      </c>
      <c r="F74" s="628" t="s">
        <v>2248</v>
      </c>
      <c r="G74" s="627" t="s">
        <v>2397</v>
      </c>
      <c r="H74" s="627" t="s">
        <v>2398</v>
      </c>
      <c r="I74" s="629">
        <v>0.92500000000000004</v>
      </c>
      <c r="J74" s="629">
        <v>1500</v>
      </c>
      <c r="K74" s="630">
        <v>1385</v>
      </c>
    </row>
    <row r="75" spans="1:11" ht="14.4" customHeight="1" x14ac:dyDescent="0.3">
      <c r="A75" s="625" t="s">
        <v>518</v>
      </c>
      <c r="B75" s="626" t="s">
        <v>520</v>
      </c>
      <c r="C75" s="627" t="s">
        <v>538</v>
      </c>
      <c r="D75" s="628" t="s">
        <v>539</v>
      </c>
      <c r="E75" s="627" t="s">
        <v>2247</v>
      </c>
      <c r="F75" s="628" t="s">
        <v>2248</v>
      </c>
      <c r="G75" s="627" t="s">
        <v>2295</v>
      </c>
      <c r="H75" s="627" t="s">
        <v>2296</v>
      </c>
      <c r="I75" s="629">
        <v>8.01</v>
      </c>
      <c r="J75" s="629">
        <v>50</v>
      </c>
      <c r="K75" s="630">
        <v>400.5</v>
      </c>
    </row>
    <row r="76" spans="1:11" ht="14.4" customHeight="1" x14ac:dyDescent="0.3">
      <c r="A76" s="625" t="s">
        <v>518</v>
      </c>
      <c r="B76" s="626" t="s">
        <v>520</v>
      </c>
      <c r="C76" s="627" t="s">
        <v>538</v>
      </c>
      <c r="D76" s="628" t="s">
        <v>539</v>
      </c>
      <c r="E76" s="627" t="s">
        <v>2247</v>
      </c>
      <c r="F76" s="628" t="s">
        <v>2248</v>
      </c>
      <c r="G76" s="627" t="s">
        <v>2399</v>
      </c>
      <c r="H76" s="627" t="s">
        <v>2400</v>
      </c>
      <c r="I76" s="629">
        <v>122.07</v>
      </c>
      <c r="J76" s="629">
        <v>20</v>
      </c>
      <c r="K76" s="630">
        <v>2441.41</v>
      </c>
    </row>
    <row r="77" spans="1:11" ht="14.4" customHeight="1" x14ac:dyDescent="0.3">
      <c r="A77" s="625" t="s">
        <v>518</v>
      </c>
      <c r="B77" s="626" t="s">
        <v>520</v>
      </c>
      <c r="C77" s="627" t="s">
        <v>538</v>
      </c>
      <c r="D77" s="628" t="s">
        <v>539</v>
      </c>
      <c r="E77" s="627" t="s">
        <v>2247</v>
      </c>
      <c r="F77" s="628" t="s">
        <v>2248</v>
      </c>
      <c r="G77" s="627" t="s">
        <v>2297</v>
      </c>
      <c r="H77" s="627" t="s">
        <v>2298</v>
      </c>
      <c r="I77" s="629">
        <v>7.2666666666666666</v>
      </c>
      <c r="J77" s="629">
        <v>80</v>
      </c>
      <c r="K77" s="630">
        <v>581.76</v>
      </c>
    </row>
    <row r="78" spans="1:11" ht="14.4" customHeight="1" x14ac:dyDescent="0.3">
      <c r="A78" s="625" t="s">
        <v>518</v>
      </c>
      <c r="B78" s="626" t="s">
        <v>520</v>
      </c>
      <c r="C78" s="627" t="s">
        <v>538</v>
      </c>
      <c r="D78" s="628" t="s">
        <v>539</v>
      </c>
      <c r="E78" s="627" t="s">
        <v>2247</v>
      </c>
      <c r="F78" s="628" t="s">
        <v>2248</v>
      </c>
      <c r="G78" s="627" t="s">
        <v>2401</v>
      </c>
      <c r="H78" s="627" t="s">
        <v>2402</v>
      </c>
      <c r="I78" s="629">
        <v>0.85499999999999998</v>
      </c>
      <c r="J78" s="629">
        <v>100</v>
      </c>
      <c r="K78" s="630">
        <v>85.5</v>
      </c>
    </row>
    <row r="79" spans="1:11" ht="14.4" customHeight="1" x14ac:dyDescent="0.3">
      <c r="A79" s="625" t="s">
        <v>518</v>
      </c>
      <c r="B79" s="626" t="s">
        <v>520</v>
      </c>
      <c r="C79" s="627" t="s">
        <v>538</v>
      </c>
      <c r="D79" s="628" t="s">
        <v>539</v>
      </c>
      <c r="E79" s="627" t="s">
        <v>2247</v>
      </c>
      <c r="F79" s="628" t="s">
        <v>2248</v>
      </c>
      <c r="G79" s="627" t="s">
        <v>2299</v>
      </c>
      <c r="H79" s="627" t="s">
        <v>2300</v>
      </c>
      <c r="I79" s="629">
        <v>1.5166666666666668</v>
      </c>
      <c r="J79" s="629">
        <v>150</v>
      </c>
      <c r="K79" s="630">
        <v>227.5</v>
      </c>
    </row>
    <row r="80" spans="1:11" ht="14.4" customHeight="1" x14ac:dyDescent="0.3">
      <c r="A80" s="625" t="s">
        <v>518</v>
      </c>
      <c r="B80" s="626" t="s">
        <v>520</v>
      </c>
      <c r="C80" s="627" t="s">
        <v>538</v>
      </c>
      <c r="D80" s="628" t="s">
        <v>539</v>
      </c>
      <c r="E80" s="627" t="s">
        <v>2247</v>
      </c>
      <c r="F80" s="628" t="s">
        <v>2248</v>
      </c>
      <c r="G80" s="627" t="s">
        <v>2301</v>
      </c>
      <c r="H80" s="627" t="s">
        <v>2302</v>
      </c>
      <c r="I80" s="629">
        <v>2.0649999999999999</v>
      </c>
      <c r="J80" s="629">
        <v>200</v>
      </c>
      <c r="K80" s="630">
        <v>413</v>
      </c>
    </row>
    <row r="81" spans="1:11" ht="14.4" customHeight="1" x14ac:dyDescent="0.3">
      <c r="A81" s="625" t="s">
        <v>518</v>
      </c>
      <c r="B81" s="626" t="s">
        <v>520</v>
      </c>
      <c r="C81" s="627" t="s">
        <v>538</v>
      </c>
      <c r="D81" s="628" t="s">
        <v>539</v>
      </c>
      <c r="E81" s="627" t="s">
        <v>2247</v>
      </c>
      <c r="F81" s="628" t="s">
        <v>2248</v>
      </c>
      <c r="G81" s="627" t="s">
        <v>2403</v>
      </c>
      <c r="H81" s="627" t="s">
        <v>2404</v>
      </c>
      <c r="I81" s="629">
        <v>2.78</v>
      </c>
      <c r="J81" s="629">
        <v>50</v>
      </c>
      <c r="K81" s="630">
        <v>139.15</v>
      </c>
    </row>
    <row r="82" spans="1:11" ht="14.4" customHeight="1" x14ac:dyDescent="0.3">
      <c r="A82" s="625" t="s">
        <v>518</v>
      </c>
      <c r="B82" s="626" t="s">
        <v>520</v>
      </c>
      <c r="C82" s="627" t="s">
        <v>538</v>
      </c>
      <c r="D82" s="628" t="s">
        <v>539</v>
      </c>
      <c r="E82" s="627" t="s">
        <v>2247</v>
      </c>
      <c r="F82" s="628" t="s">
        <v>2248</v>
      </c>
      <c r="G82" s="627" t="s">
        <v>2405</v>
      </c>
      <c r="H82" s="627" t="s">
        <v>2406</v>
      </c>
      <c r="I82" s="629">
        <v>0.91</v>
      </c>
      <c r="J82" s="629">
        <v>250</v>
      </c>
      <c r="K82" s="630">
        <v>227.7</v>
      </c>
    </row>
    <row r="83" spans="1:11" ht="14.4" customHeight="1" x14ac:dyDescent="0.3">
      <c r="A83" s="625" t="s">
        <v>518</v>
      </c>
      <c r="B83" s="626" t="s">
        <v>520</v>
      </c>
      <c r="C83" s="627" t="s">
        <v>538</v>
      </c>
      <c r="D83" s="628" t="s">
        <v>539</v>
      </c>
      <c r="E83" s="627" t="s">
        <v>2247</v>
      </c>
      <c r="F83" s="628" t="s">
        <v>2248</v>
      </c>
      <c r="G83" s="627" t="s">
        <v>2407</v>
      </c>
      <c r="H83" s="627" t="s">
        <v>2408</v>
      </c>
      <c r="I83" s="629">
        <v>58.54</v>
      </c>
      <c r="J83" s="629">
        <v>10</v>
      </c>
      <c r="K83" s="630">
        <v>585.38</v>
      </c>
    </row>
    <row r="84" spans="1:11" ht="14.4" customHeight="1" x14ac:dyDescent="0.3">
      <c r="A84" s="625" t="s">
        <v>518</v>
      </c>
      <c r="B84" s="626" t="s">
        <v>520</v>
      </c>
      <c r="C84" s="627" t="s">
        <v>538</v>
      </c>
      <c r="D84" s="628" t="s">
        <v>539</v>
      </c>
      <c r="E84" s="627" t="s">
        <v>2247</v>
      </c>
      <c r="F84" s="628" t="s">
        <v>2248</v>
      </c>
      <c r="G84" s="627" t="s">
        <v>2305</v>
      </c>
      <c r="H84" s="627" t="s">
        <v>2306</v>
      </c>
      <c r="I84" s="629">
        <v>1.1749999999999998</v>
      </c>
      <c r="J84" s="629">
        <v>1500</v>
      </c>
      <c r="K84" s="630">
        <v>1760.3</v>
      </c>
    </row>
    <row r="85" spans="1:11" ht="14.4" customHeight="1" x14ac:dyDescent="0.3">
      <c r="A85" s="625" t="s">
        <v>518</v>
      </c>
      <c r="B85" s="626" t="s">
        <v>520</v>
      </c>
      <c r="C85" s="627" t="s">
        <v>538</v>
      </c>
      <c r="D85" s="628" t="s">
        <v>539</v>
      </c>
      <c r="E85" s="627" t="s">
        <v>2247</v>
      </c>
      <c r="F85" s="628" t="s">
        <v>2248</v>
      </c>
      <c r="G85" s="627" t="s">
        <v>2409</v>
      </c>
      <c r="H85" s="627" t="s">
        <v>2410</v>
      </c>
      <c r="I85" s="629">
        <v>1.01</v>
      </c>
      <c r="J85" s="629">
        <v>500</v>
      </c>
      <c r="K85" s="630">
        <v>503</v>
      </c>
    </row>
    <row r="86" spans="1:11" ht="14.4" customHeight="1" x14ac:dyDescent="0.3">
      <c r="A86" s="625" t="s">
        <v>518</v>
      </c>
      <c r="B86" s="626" t="s">
        <v>520</v>
      </c>
      <c r="C86" s="627" t="s">
        <v>538</v>
      </c>
      <c r="D86" s="628" t="s">
        <v>539</v>
      </c>
      <c r="E86" s="627" t="s">
        <v>2249</v>
      </c>
      <c r="F86" s="628" t="s">
        <v>2250</v>
      </c>
      <c r="G86" s="627" t="s">
        <v>2411</v>
      </c>
      <c r="H86" s="627" t="s">
        <v>2412</v>
      </c>
      <c r="I86" s="629">
        <v>17.48</v>
      </c>
      <c r="J86" s="629">
        <v>12</v>
      </c>
      <c r="K86" s="630">
        <v>220.7</v>
      </c>
    </row>
    <row r="87" spans="1:11" ht="14.4" customHeight="1" x14ac:dyDescent="0.3">
      <c r="A87" s="625" t="s">
        <v>518</v>
      </c>
      <c r="B87" s="626" t="s">
        <v>520</v>
      </c>
      <c r="C87" s="627" t="s">
        <v>538</v>
      </c>
      <c r="D87" s="628" t="s">
        <v>539</v>
      </c>
      <c r="E87" s="627" t="s">
        <v>2249</v>
      </c>
      <c r="F87" s="628" t="s">
        <v>2250</v>
      </c>
      <c r="G87" s="627" t="s">
        <v>2413</v>
      </c>
      <c r="H87" s="627" t="s">
        <v>2414</v>
      </c>
      <c r="I87" s="629">
        <v>3.4366666666666661</v>
      </c>
      <c r="J87" s="629">
        <v>18</v>
      </c>
      <c r="K87" s="630">
        <v>62.3</v>
      </c>
    </row>
    <row r="88" spans="1:11" ht="14.4" customHeight="1" x14ac:dyDescent="0.3">
      <c r="A88" s="625" t="s">
        <v>518</v>
      </c>
      <c r="B88" s="626" t="s">
        <v>520</v>
      </c>
      <c r="C88" s="627" t="s">
        <v>538</v>
      </c>
      <c r="D88" s="628" t="s">
        <v>539</v>
      </c>
      <c r="E88" s="627" t="s">
        <v>2249</v>
      </c>
      <c r="F88" s="628" t="s">
        <v>2250</v>
      </c>
      <c r="G88" s="627" t="s">
        <v>2307</v>
      </c>
      <c r="H88" s="627" t="s">
        <v>2308</v>
      </c>
      <c r="I88" s="629">
        <v>4.8499999999999996</v>
      </c>
      <c r="J88" s="629">
        <v>50</v>
      </c>
      <c r="K88" s="630">
        <v>242.5</v>
      </c>
    </row>
    <row r="89" spans="1:11" ht="14.4" customHeight="1" x14ac:dyDescent="0.3">
      <c r="A89" s="625" t="s">
        <v>518</v>
      </c>
      <c r="B89" s="626" t="s">
        <v>520</v>
      </c>
      <c r="C89" s="627" t="s">
        <v>538</v>
      </c>
      <c r="D89" s="628" t="s">
        <v>539</v>
      </c>
      <c r="E89" s="627" t="s">
        <v>2249</v>
      </c>
      <c r="F89" s="628" t="s">
        <v>2250</v>
      </c>
      <c r="G89" s="627" t="s">
        <v>2415</v>
      </c>
      <c r="H89" s="627" t="s">
        <v>2416</v>
      </c>
      <c r="I89" s="629">
        <v>11.066666666666668</v>
      </c>
      <c r="J89" s="629">
        <v>150</v>
      </c>
      <c r="K89" s="630">
        <v>1660</v>
      </c>
    </row>
    <row r="90" spans="1:11" ht="14.4" customHeight="1" x14ac:dyDescent="0.3">
      <c r="A90" s="625" t="s">
        <v>518</v>
      </c>
      <c r="B90" s="626" t="s">
        <v>520</v>
      </c>
      <c r="C90" s="627" t="s">
        <v>538</v>
      </c>
      <c r="D90" s="628" t="s">
        <v>539</v>
      </c>
      <c r="E90" s="627" t="s">
        <v>2249</v>
      </c>
      <c r="F90" s="628" t="s">
        <v>2250</v>
      </c>
      <c r="G90" s="627" t="s">
        <v>2309</v>
      </c>
      <c r="H90" s="627" t="s">
        <v>2310</v>
      </c>
      <c r="I90" s="629">
        <v>0.93</v>
      </c>
      <c r="J90" s="629">
        <v>600</v>
      </c>
      <c r="K90" s="630">
        <v>558</v>
      </c>
    </row>
    <row r="91" spans="1:11" ht="14.4" customHeight="1" x14ac:dyDescent="0.3">
      <c r="A91" s="625" t="s">
        <v>518</v>
      </c>
      <c r="B91" s="626" t="s">
        <v>520</v>
      </c>
      <c r="C91" s="627" t="s">
        <v>538</v>
      </c>
      <c r="D91" s="628" t="s">
        <v>539</v>
      </c>
      <c r="E91" s="627" t="s">
        <v>2249</v>
      </c>
      <c r="F91" s="628" t="s">
        <v>2250</v>
      </c>
      <c r="G91" s="627" t="s">
        <v>2311</v>
      </c>
      <c r="H91" s="627" t="s">
        <v>2312</v>
      </c>
      <c r="I91" s="629">
        <v>1.4125000000000001</v>
      </c>
      <c r="J91" s="629">
        <v>500</v>
      </c>
      <c r="K91" s="630">
        <v>708</v>
      </c>
    </row>
    <row r="92" spans="1:11" ht="14.4" customHeight="1" x14ac:dyDescent="0.3">
      <c r="A92" s="625" t="s">
        <v>518</v>
      </c>
      <c r="B92" s="626" t="s">
        <v>520</v>
      </c>
      <c r="C92" s="627" t="s">
        <v>538</v>
      </c>
      <c r="D92" s="628" t="s">
        <v>539</v>
      </c>
      <c r="E92" s="627" t="s">
        <v>2249</v>
      </c>
      <c r="F92" s="628" t="s">
        <v>2250</v>
      </c>
      <c r="G92" s="627" t="s">
        <v>2313</v>
      </c>
      <c r="H92" s="627" t="s">
        <v>2314</v>
      </c>
      <c r="I92" s="629">
        <v>0.41285714285714287</v>
      </c>
      <c r="J92" s="629">
        <v>1900</v>
      </c>
      <c r="K92" s="630">
        <v>788</v>
      </c>
    </row>
    <row r="93" spans="1:11" ht="14.4" customHeight="1" x14ac:dyDescent="0.3">
      <c r="A93" s="625" t="s">
        <v>518</v>
      </c>
      <c r="B93" s="626" t="s">
        <v>520</v>
      </c>
      <c r="C93" s="627" t="s">
        <v>538</v>
      </c>
      <c r="D93" s="628" t="s">
        <v>539</v>
      </c>
      <c r="E93" s="627" t="s">
        <v>2249</v>
      </c>
      <c r="F93" s="628" t="s">
        <v>2250</v>
      </c>
      <c r="G93" s="627" t="s">
        <v>2315</v>
      </c>
      <c r="H93" s="627" t="s">
        <v>2316</v>
      </c>
      <c r="I93" s="629">
        <v>0.57833333333333337</v>
      </c>
      <c r="J93" s="629">
        <v>900</v>
      </c>
      <c r="K93" s="630">
        <v>520</v>
      </c>
    </row>
    <row r="94" spans="1:11" ht="14.4" customHeight="1" x14ac:dyDescent="0.3">
      <c r="A94" s="625" t="s">
        <v>518</v>
      </c>
      <c r="B94" s="626" t="s">
        <v>520</v>
      </c>
      <c r="C94" s="627" t="s">
        <v>538</v>
      </c>
      <c r="D94" s="628" t="s">
        <v>539</v>
      </c>
      <c r="E94" s="627" t="s">
        <v>2249</v>
      </c>
      <c r="F94" s="628" t="s">
        <v>2250</v>
      </c>
      <c r="G94" s="627" t="s">
        <v>2321</v>
      </c>
      <c r="H94" s="627" t="s">
        <v>2322</v>
      </c>
      <c r="I94" s="629">
        <v>2.1833333333333331</v>
      </c>
      <c r="J94" s="629">
        <v>1100</v>
      </c>
      <c r="K94" s="630">
        <v>2398.0300000000002</v>
      </c>
    </row>
    <row r="95" spans="1:11" ht="14.4" customHeight="1" x14ac:dyDescent="0.3">
      <c r="A95" s="625" t="s">
        <v>518</v>
      </c>
      <c r="B95" s="626" t="s">
        <v>520</v>
      </c>
      <c r="C95" s="627" t="s">
        <v>538</v>
      </c>
      <c r="D95" s="628" t="s">
        <v>539</v>
      </c>
      <c r="E95" s="627" t="s">
        <v>2249</v>
      </c>
      <c r="F95" s="628" t="s">
        <v>2250</v>
      </c>
      <c r="G95" s="627" t="s">
        <v>2417</v>
      </c>
      <c r="H95" s="627" t="s">
        <v>2418</v>
      </c>
      <c r="I95" s="629">
        <v>66.94</v>
      </c>
      <c r="J95" s="629">
        <v>11</v>
      </c>
      <c r="K95" s="630">
        <v>736.33999999999992</v>
      </c>
    </row>
    <row r="96" spans="1:11" ht="14.4" customHeight="1" x14ac:dyDescent="0.3">
      <c r="A96" s="625" t="s">
        <v>518</v>
      </c>
      <c r="B96" s="626" t="s">
        <v>520</v>
      </c>
      <c r="C96" s="627" t="s">
        <v>538</v>
      </c>
      <c r="D96" s="628" t="s">
        <v>539</v>
      </c>
      <c r="E96" s="627" t="s">
        <v>2249</v>
      </c>
      <c r="F96" s="628" t="s">
        <v>2250</v>
      </c>
      <c r="G96" s="627" t="s">
        <v>2323</v>
      </c>
      <c r="H96" s="627" t="s">
        <v>2324</v>
      </c>
      <c r="I96" s="629">
        <v>17.875</v>
      </c>
      <c r="J96" s="629">
        <v>100</v>
      </c>
      <c r="K96" s="630">
        <v>1787.5</v>
      </c>
    </row>
    <row r="97" spans="1:11" ht="14.4" customHeight="1" x14ac:dyDescent="0.3">
      <c r="A97" s="625" t="s">
        <v>518</v>
      </c>
      <c r="B97" s="626" t="s">
        <v>520</v>
      </c>
      <c r="C97" s="627" t="s">
        <v>538</v>
      </c>
      <c r="D97" s="628" t="s">
        <v>539</v>
      </c>
      <c r="E97" s="627" t="s">
        <v>2249</v>
      </c>
      <c r="F97" s="628" t="s">
        <v>2250</v>
      </c>
      <c r="G97" s="627" t="s">
        <v>2325</v>
      </c>
      <c r="H97" s="627" t="s">
        <v>2326</v>
      </c>
      <c r="I97" s="629">
        <v>5.5114285714285725</v>
      </c>
      <c r="J97" s="629">
        <v>190</v>
      </c>
      <c r="K97" s="630">
        <v>1046.5999999999999</v>
      </c>
    </row>
    <row r="98" spans="1:11" ht="14.4" customHeight="1" x14ac:dyDescent="0.3">
      <c r="A98" s="625" t="s">
        <v>518</v>
      </c>
      <c r="B98" s="626" t="s">
        <v>520</v>
      </c>
      <c r="C98" s="627" t="s">
        <v>538</v>
      </c>
      <c r="D98" s="628" t="s">
        <v>539</v>
      </c>
      <c r="E98" s="627" t="s">
        <v>2249</v>
      </c>
      <c r="F98" s="628" t="s">
        <v>2250</v>
      </c>
      <c r="G98" s="627" t="s">
        <v>2419</v>
      </c>
      <c r="H98" s="627" t="s">
        <v>2420</v>
      </c>
      <c r="I98" s="629">
        <v>1.8</v>
      </c>
      <c r="J98" s="629">
        <v>10</v>
      </c>
      <c r="K98" s="630">
        <v>18</v>
      </c>
    </row>
    <row r="99" spans="1:11" ht="14.4" customHeight="1" x14ac:dyDescent="0.3">
      <c r="A99" s="625" t="s">
        <v>518</v>
      </c>
      <c r="B99" s="626" t="s">
        <v>520</v>
      </c>
      <c r="C99" s="627" t="s">
        <v>538</v>
      </c>
      <c r="D99" s="628" t="s">
        <v>539</v>
      </c>
      <c r="E99" s="627" t="s">
        <v>2249</v>
      </c>
      <c r="F99" s="628" t="s">
        <v>2250</v>
      </c>
      <c r="G99" s="627" t="s">
        <v>2421</v>
      </c>
      <c r="H99" s="627" t="s">
        <v>2422</v>
      </c>
      <c r="I99" s="629">
        <v>1.8</v>
      </c>
      <c r="J99" s="629">
        <v>50</v>
      </c>
      <c r="K99" s="630">
        <v>90</v>
      </c>
    </row>
    <row r="100" spans="1:11" ht="14.4" customHeight="1" x14ac:dyDescent="0.3">
      <c r="A100" s="625" t="s">
        <v>518</v>
      </c>
      <c r="B100" s="626" t="s">
        <v>520</v>
      </c>
      <c r="C100" s="627" t="s">
        <v>538</v>
      </c>
      <c r="D100" s="628" t="s">
        <v>539</v>
      </c>
      <c r="E100" s="627" t="s">
        <v>2249</v>
      </c>
      <c r="F100" s="628" t="s">
        <v>2250</v>
      </c>
      <c r="G100" s="627" t="s">
        <v>2327</v>
      </c>
      <c r="H100" s="627" t="s">
        <v>2328</v>
      </c>
      <c r="I100" s="629">
        <v>1.7749999999999999</v>
      </c>
      <c r="J100" s="629">
        <v>100</v>
      </c>
      <c r="K100" s="630">
        <v>177.5</v>
      </c>
    </row>
    <row r="101" spans="1:11" ht="14.4" customHeight="1" x14ac:dyDescent="0.3">
      <c r="A101" s="625" t="s">
        <v>518</v>
      </c>
      <c r="B101" s="626" t="s">
        <v>520</v>
      </c>
      <c r="C101" s="627" t="s">
        <v>538</v>
      </c>
      <c r="D101" s="628" t="s">
        <v>539</v>
      </c>
      <c r="E101" s="627" t="s">
        <v>2249</v>
      </c>
      <c r="F101" s="628" t="s">
        <v>2250</v>
      </c>
      <c r="G101" s="627" t="s">
        <v>2329</v>
      </c>
      <c r="H101" s="627" t="s">
        <v>2330</v>
      </c>
      <c r="I101" s="629">
        <v>1.75</v>
      </c>
      <c r="J101" s="629">
        <v>200</v>
      </c>
      <c r="K101" s="630">
        <v>350</v>
      </c>
    </row>
    <row r="102" spans="1:11" ht="14.4" customHeight="1" x14ac:dyDescent="0.3">
      <c r="A102" s="625" t="s">
        <v>518</v>
      </c>
      <c r="B102" s="626" t="s">
        <v>520</v>
      </c>
      <c r="C102" s="627" t="s">
        <v>538</v>
      </c>
      <c r="D102" s="628" t="s">
        <v>539</v>
      </c>
      <c r="E102" s="627" t="s">
        <v>2249</v>
      </c>
      <c r="F102" s="628" t="s">
        <v>2250</v>
      </c>
      <c r="G102" s="627" t="s">
        <v>2331</v>
      </c>
      <c r="H102" s="627" t="s">
        <v>2332</v>
      </c>
      <c r="I102" s="629">
        <v>1.7</v>
      </c>
      <c r="J102" s="629">
        <v>100</v>
      </c>
      <c r="K102" s="630">
        <v>170</v>
      </c>
    </row>
    <row r="103" spans="1:11" ht="14.4" customHeight="1" x14ac:dyDescent="0.3">
      <c r="A103" s="625" t="s">
        <v>518</v>
      </c>
      <c r="B103" s="626" t="s">
        <v>520</v>
      </c>
      <c r="C103" s="627" t="s">
        <v>538</v>
      </c>
      <c r="D103" s="628" t="s">
        <v>539</v>
      </c>
      <c r="E103" s="627" t="s">
        <v>2249</v>
      </c>
      <c r="F103" s="628" t="s">
        <v>2250</v>
      </c>
      <c r="G103" s="627" t="s">
        <v>2333</v>
      </c>
      <c r="H103" s="627" t="s">
        <v>2334</v>
      </c>
      <c r="I103" s="629">
        <v>1.7549999999999999</v>
      </c>
      <c r="J103" s="629">
        <v>200</v>
      </c>
      <c r="K103" s="630">
        <v>351</v>
      </c>
    </row>
    <row r="104" spans="1:11" ht="14.4" customHeight="1" x14ac:dyDescent="0.3">
      <c r="A104" s="625" t="s">
        <v>518</v>
      </c>
      <c r="B104" s="626" t="s">
        <v>520</v>
      </c>
      <c r="C104" s="627" t="s">
        <v>538</v>
      </c>
      <c r="D104" s="628" t="s">
        <v>539</v>
      </c>
      <c r="E104" s="627" t="s">
        <v>2249</v>
      </c>
      <c r="F104" s="628" t="s">
        <v>2250</v>
      </c>
      <c r="G104" s="627" t="s">
        <v>2335</v>
      </c>
      <c r="H104" s="627" t="s">
        <v>2336</v>
      </c>
      <c r="I104" s="629">
        <v>1.2500000000000001E-2</v>
      </c>
      <c r="J104" s="629">
        <v>350</v>
      </c>
      <c r="K104" s="630">
        <v>4</v>
      </c>
    </row>
    <row r="105" spans="1:11" ht="14.4" customHeight="1" x14ac:dyDescent="0.3">
      <c r="A105" s="625" t="s">
        <v>518</v>
      </c>
      <c r="B105" s="626" t="s">
        <v>520</v>
      </c>
      <c r="C105" s="627" t="s">
        <v>538</v>
      </c>
      <c r="D105" s="628" t="s">
        <v>539</v>
      </c>
      <c r="E105" s="627" t="s">
        <v>2249</v>
      </c>
      <c r="F105" s="628" t="s">
        <v>2250</v>
      </c>
      <c r="G105" s="627" t="s">
        <v>2423</v>
      </c>
      <c r="H105" s="627" t="s">
        <v>2424</v>
      </c>
      <c r="I105" s="629">
        <v>2.6933333333333334</v>
      </c>
      <c r="J105" s="629">
        <v>150</v>
      </c>
      <c r="K105" s="630">
        <v>404</v>
      </c>
    </row>
    <row r="106" spans="1:11" ht="14.4" customHeight="1" x14ac:dyDescent="0.3">
      <c r="A106" s="625" t="s">
        <v>518</v>
      </c>
      <c r="B106" s="626" t="s">
        <v>520</v>
      </c>
      <c r="C106" s="627" t="s">
        <v>538</v>
      </c>
      <c r="D106" s="628" t="s">
        <v>539</v>
      </c>
      <c r="E106" s="627" t="s">
        <v>2249</v>
      </c>
      <c r="F106" s="628" t="s">
        <v>2250</v>
      </c>
      <c r="G106" s="627" t="s">
        <v>2425</v>
      </c>
      <c r="H106" s="627" t="s">
        <v>2426</v>
      </c>
      <c r="I106" s="629">
        <v>1.9950000000000001</v>
      </c>
      <c r="J106" s="629">
        <v>100</v>
      </c>
      <c r="K106" s="630">
        <v>199.5</v>
      </c>
    </row>
    <row r="107" spans="1:11" ht="14.4" customHeight="1" x14ac:dyDescent="0.3">
      <c r="A107" s="625" t="s">
        <v>518</v>
      </c>
      <c r="B107" s="626" t="s">
        <v>520</v>
      </c>
      <c r="C107" s="627" t="s">
        <v>538</v>
      </c>
      <c r="D107" s="628" t="s">
        <v>539</v>
      </c>
      <c r="E107" s="627" t="s">
        <v>2249</v>
      </c>
      <c r="F107" s="628" t="s">
        <v>2250</v>
      </c>
      <c r="G107" s="627" t="s">
        <v>2427</v>
      </c>
      <c r="H107" s="627" t="s">
        <v>2428</v>
      </c>
      <c r="I107" s="629">
        <v>34.770000000000003</v>
      </c>
      <c r="J107" s="629">
        <v>1</v>
      </c>
      <c r="K107" s="630">
        <v>34.770000000000003</v>
      </c>
    </row>
    <row r="108" spans="1:11" ht="14.4" customHeight="1" x14ac:dyDescent="0.3">
      <c r="A108" s="625" t="s">
        <v>518</v>
      </c>
      <c r="B108" s="626" t="s">
        <v>520</v>
      </c>
      <c r="C108" s="627" t="s">
        <v>538</v>
      </c>
      <c r="D108" s="628" t="s">
        <v>539</v>
      </c>
      <c r="E108" s="627" t="s">
        <v>2249</v>
      </c>
      <c r="F108" s="628" t="s">
        <v>2250</v>
      </c>
      <c r="G108" s="627" t="s">
        <v>2337</v>
      </c>
      <c r="H108" s="627" t="s">
        <v>2338</v>
      </c>
      <c r="I108" s="629">
        <v>2.7233333333333332</v>
      </c>
      <c r="J108" s="629">
        <v>600</v>
      </c>
      <c r="K108" s="630">
        <v>1634</v>
      </c>
    </row>
    <row r="109" spans="1:11" ht="14.4" customHeight="1" x14ac:dyDescent="0.3">
      <c r="A109" s="625" t="s">
        <v>518</v>
      </c>
      <c r="B109" s="626" t="s">
        <v>520</v>
      </c>
      <c r="C109" s="627" t="s">
        <v>538</v>
      </c>
      <c r="D109" s="628" t="s">
        <v>539</v>
      </c>
      <c r="E109" s="627" t="s">
        <v>2249</v>
      </c>
      <c r="F109" s="628" t="s">
        <v>2250</v>
      </c>
      <c r="G109" s="627" t="s">
        <v>2341</v>
      </c>
      <c r="H109" s="627" t="s">
        <v>2342</v>
      </c>
      <c r="I109" s="629">
        <v>5.0674999999999999</v>
      </c>
      <c r="J109" s="629">
        <v>240</v>
      </c>
      <c r="K109" s="630">
        <v>1221.1999999999998</v>
      </c>
    </row>
    <row r="110" spans="1:11" ht="14.4" customHeight="1" x14ac:dyDescent="0.3">
      <c r="A110" s="625" t="s">
        <v>518</v>
      </c>
      <c r="B110" s="626" t="s">
        <v>520</v>
      </c>
      <c r="C110" s="627" t="s">
        <v>538</v>
      </c>
      <c r="D110" s="628" t="s">
        <v>539</v>
      </c>
      <c r="E110" s="627" t="s">
        <v>2249</v>
      </c>
      <c r="F110" s="628" t="s">
        <v>2250</v>
      </c>
      <c r="G110" s="627" t="s">
        <v>2429</v>
      </c>
      <c r="H110" s="627" t="s">
        <v>2430</v>
      </c>
      <c r="I110" s="629">
        <v>116.28</v>
      </c>
      <c r="J110" s="629">
        <v>1</v>
      </c>
      <c r="K110" s="630">
        <v>116.28</v>
      </c>
    </row>
    <row r="111" spans="1:11" ht="14.4" customHeight="1" x14ac:dyDescent="0.3">
      <c r="A111" s="625" t="s">
        <v>518</v>
      </c>
      <c r="B111" s="626" t="s">
        <v>520</v>
      </c>
      <c r="C111" s="627" t="s">
        <v>538</v>
      </c>
      <c r="D111" s="628" t="s">
        <v>539</v>
      </c>
      <c r="E111" s="627" t="s">
        <v>2249</v>
      </c>
      <c r="F111" s="628" t="s">
        <v>2250</v>
      </c>
      <c r="G111" s="627" t="s">
        <v>2343</v>
      </c>
      <c r="H111" s="627" t="s">
        <v>2344</v>
      </c>
      <c r="I111" s="629">
        <v>16.940000000000001</v>
      </c>
      <c r="J111" s="629">
        <v>50</v>
      </c>
      <c r="K111" s="630">
        <v>847</v>
      </c>
    </row>
    <row r="112" spans="1:11" ht="14.4" customHeight="1" x14ac:dyDescent="0.3">
      <c r="A112" s="625" t="s">
        <v>518</v>
      </c>
      <c r="B112" s="626" t="s">
        <v>520</v>
      </c>
      <c r="C112" s="627" t="s">
        <v>538</v>
      </c>
      <c r="D112" s="628" t="s">
        <v>539</v>
      </c>
      <c r="E112" s="627" t="s">
        <v>2249</v>
      </c>
      <c r="F112" s="628" t="s">
        <v>2250</v>
      </c>
      <c r="G112" s="627" t="s">
        <v>2431</v>
      </c>
      <c r="H112" s="627" t="s">
        <v>2432</v>
      </c>
      <c r="I112" s="629">
        <v>17.96</v>
      </c>
      <c r="J112" s="629">
        <v>100</v>
      </c>
      <c r="K112" s="630">
        <v>1796</v>
      </c>
    </row>
    <row r="113" spans="1:11" ht="14.4" customHeight="1" x14ac:dyDescent="0.3">
      <c r="A113" s="625" t="s">
        <v>518</v>
      </c>
      <c r="B113" s="626" t="s">
        <v>520</v>
      </c>
      <c r="C113" s="627" t="s">
        <v>538</v>
      </c>
      <c r="D113" s="628" t="s">
        <v>539</v>
      </c>
      <c r="E113" s="627" t="s">
        <v>2249</v>
      </c>
      <c r="F113" s="628" t="s">
        <v>2250</v>
      </c>
      <c r="G113" s="627" t="s">
        <v>2433</v>
      </c>
      <c r="H113" s="627" t="s">
        <v>2434</v>
      </c>
      <c r="I113" s="629">
        <v>17.97</v>
      </c>
      <c r="J113" s="629">
        <v>50</v>
      </c>
      <c r="K113" s="630">
        <v>898.5</v>
      </c>
    </row>
    <row r="114" spans="1:11" ht="14.4" customHeight="1" x14ac:dyDescent="0.3">
      <c r="A114" s="625" t="s">
        <v>518</v>
      </c>
      <c r="B114" s="626" t="s">
        <v>520</v>
      </c>
      <c r="C114" s="627" t="s">
        <v>538</v>
      </c>
      <c r="D114" s="628" t="s">
        <v>539</v>
      </c>
      <c r="E114" s="627" t="s">
        <v>2249</v>
      </c>
      <c r="F114" s="628" t="s">
        <v>2250</v>
      </c>
      <c r="G114" s="627" t="s">
        <v>2435</v>
      </c>
      <c r="H114" s="627" t="s">
        <v>2436</v>
      </c>
      <c r="I114" s="629">
        <v>14.994999999999999</v>
      </c>
      <c r="J114" s="629">
        <v>20</v>
      </c>
      <c r="K114" s="630">
        <v>299.89999999999998</v>
      </c>
    </row>
    <row r="115" spans="1:11" ht="14.4" customHeight="1" x14ac:dyDescent="0.3">
      <c r="A115" s="625" t="s">
        <v>518</v>
      </c>
      <c r="B115" s="626" t="s">
        <v>520</v>
      </c>
      <c r="C115" s="627" t="s">
        <v>538</v>
      </c>
      <c r="D115" s="628" t="s">
        <v>539</v>
      </c>
      <c r="E115" s="627" t="s">
        <v>2249</v>
      </c>
      <c r="F115" s="628" t="s">
        <v>2250</v>
      </c>
      <c r="G115" s="627" t="s">
        <v>2347</v>
      </c>
      <c r="H115" s="627" t="s">
        <v>2348</v>
      </c>
      <c r="I115" s="629">
        <v>2.7899999999999996</v>
      </c>
      <c r="J115" s="629">
        <v>150</v>
      </c>
      <c r="K115" s="630">
        <v>418.5</v>
      </c>
    </row>
    <row r="116" spans="1:11" ht="14.4" customHeight="1" x14ac:dyDescent="0.3">
      <c r="A116" s="625" t="s">
        <v>518</v>
      </c>
      <c r="B116" s="626" t="s">
        <v>520</v>
      </c>
      <c r="C116" s="627" t="s">
        <v>538</v>
      </c>
      <c r="D116" s="628" t="s">
        <v>539</v>
      </c>
      <c r="E116" s="627" t="s">
        <v>2249</v>
      </c>
      <c r="F116" s="628" t="s">
        <v>2250</v>
      </c>
      <c r="G116" s="627" t="s">
        <v>2437</v>
      </c>
      <c r="H116" s="627" t="s">
        <v>2438</v>
      </c>
      <c r="I116" s="629">
        <v>5.2</v>
      </c>
      <c r="J116" s="629">
        <v>25</v>
      </c>
      <c r="K116" s="630">
        <v>130</v>
      </c>
    </row>
    <row r="117" spans="1:11" ht="14.4" customHeight="1" x14ac:dyDescent="0.3">
      <c r="A117" s="625" t="s">
        <v>518</v>
      </c>
      <c r="B117" s="626" t="s">
        <v>520</v>
      </c>
      <c r="C117" s="627" t="s">
        <v>538</v>
      </c>
      <c r="D117" s="628" t="s">
        <v>539</v>
      </c>
      <c r="E117" s="627" t="s">
        <v>2249</v>
      </c>
      <c r="F117" s="628" t="s">
        <v>2250</v>
      </c>
      <c r="G117" s="627" t="s">
        <v>2349</v>
      </c>
      <c r="H117" s="627" t="s">
        <v>2350</v>
      </c>
      <c r="I117" s="629">
        <v>13.09</v>
      </c>
      <c r="J117" s="629">
        <v>100</v>
      </c>
      <c r="K117" s="630">
        <v>1312.3</v>
      </c>
    </row>
    <row r="118" spans="1:11" ht="14.4" customHeight="1" x14ac:dyDescent="0.3">
      <c r="A118" s="625" t="s">
        <v>518</v>
      </c>
      <c r="B118" s="626" t="s">
        <v>520</v>
      </c>
      <c r="C118" s="627" t="s">
        <v>538</v>
      </c>
      <c r="D118" s="628" t="s">
        <v>539</v>
      </c>
      <c r="E118" s="627" t="s">
        <v>2249</v>
      </c>
      <c r="F118" s="628" t="s">
        <v>2250</v>
      </c>
      <c r="G118" s="627" t="s">
        <v>2351</v>
      </c>
      <c r="H118" s="627" t="s">
        <v>2352</v>
      </c>
      <c r="I118" s="629">
        <v>13.036000000000001</v>
      </c>
      <c r="J118" s="629">
        <v>80</v>
      </c>
      <c r="K118" s="630">
        <v>1040</v>
      </c>
    </row>
    <row r="119" spans="1:11" ht="14.4" customHeight="1" x14ac:dyDescent="0.3">
      <c r="A119" s="625" t="s">
        <v>518</v>
      </c>
      <c r="B119" s="626" t="s">
        <v>520</v>
      </c>
      <c r="C119" s="627" t="s">
        <v>538</v>
      </c>
      <c r="D119" s="628" t="s">
        <v>539</v>
      </c>
      <c r="E119" s="627" t="s">
        <v>2249</v>
      </c>
      <c r="F119" s="628" t="s">
        <v>2250</v>
      </c>
      <c r="G119" s="627" t="s">
        <v>2353</v>
      </c>
      <c r="H119" s="627" t="s">
        <v>2354</v>
      </c>
      <c r="I119" s="629">
        <v>1.55</v>
      </c>
      <c r="J119" s="629">
        <v>75</v>
      </c>
      <c r="K119" s="630">
        <v>116.25</v>
      </c>
    </row>
    <row r="120" spans="1:11" ht="14.4" customHeight="1" x14ac:dyDescent="0.3">
      <c r="A120" s="625" t="s">
        <v>518</v>
      </c>
      <c r="B120" s="626" t="s">
        <v>520</v>
      </c>
      <c r="C120" s="627" t="s">
        <v>538</v>
      </c>
      <c r="D120" s="628" t="s">
        <v>539</v>
      </c>
      <c r="E120" s="627" t="s">
        <v>2249</v>
      </c>
      <c r="F120" s="628" t="s">
        <v>2250</v>
      </c>
      <c r="G120" s="627" t="s">
        <v>2439</v>
      </c>
      <c r="H120" s="627" t="s">
        <v>2440</v>
      </c>
      <c r="I120" s="629">
        <v>21.23</v>
      </c>
      <c r="J120" s="629">
        <v>9</v>
      </c>
      <c r="K120" s="630">
        <v>191.07</v>
      </c>
    </row>
    <row r="121" spans="1:11" ht="14.4" customHeight="1" x14ac:dyDescent="0.3">
      <c r="A121" s="625" t="s">
        <v>518</v>
      </c>
      <c r="B121" s="626" t="s">
        <v>520</v>
      </c>
      <c r="C121" s="627" t="s">
        <v>538</v>
      </c>
      <c r="D121" s="628" t="s">
        <v>539</v>
      </c>
      <c r="E121" s="627" t="s">
        <v>2249</v>
      </c>
      <c r="F121" s="628" t="s">
        <v>2250</v>
      </c>
      <c r="G121" s="627" t="s">
        <v>2441</v>
      </c>
      <c r="H121" s="627" t="s">
        <v>2442</v>
      </c>
      <c r="I121" s="629">
        <v>20.713333333333335</v>
      </c>
      <c r="J121" s="629">
        <v>30</v>
      </c>
      <c r="K121" s="630">
        <v>621.4</v>
      </c>
    </row>
    <row r="122" spans="1:11" ht="14.4" customHeight="1" x14ac:dyDescent="0.3">
      <c r="A122" s="625" t="s">
        <v>518</v>
      </c>
      <c r="B122" s="626" t="s">
        <v>520</v>
      </c>
      <c r="C122" s="627" t="s">
        <v>538</v>
      </c>
      <c r="D122" s="628" t="s">
        <v>539</v>
      </c>
      <c r="E122" s="627" t="s">
        <v>2249</v>
      </c>
      <c r="F122" s="628" t="s">
        <v>2250</v>
      </c>
      <c r="G122" s="627" t="s">
        <v>2355</v>
      </c>
      <c r="H122" s="627" t="s">
        <v>2356</v>
      </c>
      <c r="I122" s="629">
        <v>11.276666666666666</v>
      </c>
      <c r="J122" s="629">
        <v>600</v>
      </c>
      <c r="K122" s="630">
        <v>6776</v>
      </c>
    </row>
    <row r="123" spans="1:11" ht="14.4" customHeight="1" x14ac:dyDescent="0.3">
      <c r="A123" s="625" t="s">
        <v>518</v>
      </c>
      <c r="B123" s="626" t="s">
        <v>520</v>
      </c>
      <c r="C123" s="627" t="s">
        <v>538</v>
      </c>
      <c r="D123" s="628" t="s">
        <v>539</v>
      </c>
      <c r="E123" s="627" t="s">
        <v>2249</v>
      </c>
      <c r="F123" s="628" t="s">
        <v>2250</v>
      </c>
      <c r="G123" s="627" t="s">
        <v>2357</v>
      </c>
      <c r="H123" s="627" t="s">
        <v>2358</v>
      </c>
      <c r="I123" s="629">
        <v>0.46499999999999997</v>
      </c>
      <c r="J123" s="629">
        <v>200</v>
      </c>
      <c r="K123" s="630">
        <v>93</v>
      </c>
    </row>
    <row r="124" spans="1:11" ht="14.4" customHeight="1" x14ac:dyDescent="0.3">
      <c r="A124" s="625" t="s">
        <v>518</v>
      </c>
      <c r="B124" s="626" t="s">
        <v>520</v>
      </c>
      <c r="C124" s="627" t="s">
        <v>538</v>
      </c>
      <c r="D124" s="628" t="s">
        <v>539</v>
      </c>
      <c r="E124" s="627" t="s">
        <v>2249</v>
      </c>
      <c r="F124" s="628" t="s">
        <v>2250</v>
      </c>
      <c r="G124" s="627" t="s">
        <v>2361</v>
      </c>
      <c r="H124" s="627" t="s">
        <v>2362</v>
      </c>
      <c r="I124" s="629">
        <v>4.7300000000000004</v>
      </c>
      <c r="J124" s="629">
        <v>100</v>
      </c>
      <c r="K124" s="630">
        <v>473</v>
      </c>
    </row>
    <row r="125" spans="1:11" ht="14.4" customHeight="1" x14ac:dyDescent="0.3">
      <c r="A125" s="625" t="s">
        <v>518</v>
      </c>
      <c r="B125" s="626" t="s">
        <v>520</v>
      </c>
      <c r="C125" s="627" t="s">
        <v>538</v>
      </c>
      <c r="D125" s="628" t="s">
        <v>539</v>
      </c>
      <c r="E125" s="627" t="s">
        <v>2249</v>
      </c>
      <c r="F125" s="628" t="s">
        <v>2250</v>
      </c>
      <c r="G125" s="627" t="s">
        <v>2443</v>
      </c>
      <c r="H125" s="627" t="s">
        <v>2444</v>
      </c>
      <c r="I125" s="629">
        <v>14.4</v>
      </c>
      <c r="J125" s="629">
        <v>20</v>
      </c>
      <c r="K125" s="630">
        <v>288</v>
      </c>
    </row>
    <row r="126" spans="1:11" ht="14.4" customHeight="1" x14ac:dyDescent="0.3">
      <c r="A126" s="625" t="s">
        <v>518</v>
      </c>
      <c r="B126" s="626" t="s">
        <v>520</v>
      </c>
      <c r="C126" s="627" t="s">
        <v>538</v>
      </c>
      <c r="D126" s="628" t="s">
        <v>539</v>
      </c>
      <c r="E126" s="627" t="s">
        <v>2249</v>
      </c>
      <c r="F126" s="628" t="s">
        <v>2250</v>
      </c>
      <c r="G126" s="627" t="s">
        <v>2445</v>
      </c>
      <c r="H126" s="627" t="s">
        <v>2446</v>
      </c>
      <c r="I126" s="629">
        <v>203.45</v>
      </c>
      <c r="J126" s="629">
        <v>1</v>
      </c>
      <c r="K126" s="630">
        <v>203.45</v>
      </c>
    </row>
    <row r="127" spans="1:11" ht="14.4" customHeight="1" x14ac:dyDescent="0.3">
      <c r="A127" s="625" t="s">
        <v>518</v>
      </c>
      <c r="B127" s="626" t="s">
        <v>520</v>
      </c>
      <c r="C127" s="627" t="s">
        <v>538</v>
      </c>
      <c r="D127" s="628" t="s">
        <v>539</v>
      </c>
      <c r="E127" s="627" t="s">
        <v>2249</v>
      </c>
      <c r="F127" s="628" t="s">
        <v>2250</v>
      </c>
      <c r="G127" s="627" t="s">
        <v>2447</v>
      </c>
      <c r="H127" s="627" t="s">
        <v>2448</v>
      </c>
      <c r="I127" s="629">
        <v>43.08</v>
      </c>
      <c r="J127" s="629">
        <v>50</v>
      </c>
      <c r="K127" s="630">
        <v>2153.8000000000002</v>
      </c>
    </row>
    <row r="128" spans="1:11" ht="14.4" customHeight="1" x14ac:dyDescent="0.3">
      <c r="A128" s="625" t="s">
        <v>518</v>
      </c>
      <c r="B128" s="626" t="s">
        <v>520</v>
      </c>
      <c r="C128" s="627" t="s">
        <v>538</v>
      </c>
      <c r="D128" s="628" t="s">
        <v>539</v>
      </c>
      <c r="E128" s="627" t="s">
        <v>2263</v>
      </c>
      <c r="F128" s="628" t="s">
        <v>2264</v>
      </c>
      <c r="G128" s="627" t="s">
        <v>2365</v>
      </c>
      <c r="H128" s="627" t="s">
        <v>2366</v>
      </c>
      <c r="I128" s="629">
        <v>8.11</v>
      </c>
      <c r="J128" s="629">
        <v>300</v>
      </c>
      <c r="K128" s="630">
        <v>2433</v>
      </c>
    </row>
    <row r="129" spans="1:11" ht="14.4" customHeight="1" x14ac:dyDescent="0.3">
      <c r="A129" s="625" t="s">
        <v>518</v>
      </c>
      <c r="B129" s="626" t="s">
        <v>520</v>
      </c>
      <c r="C129" s="627" t="s">
        <v>538</v>
      </c>
      <c r="D129" s="628" t="s">
        <v>539</v>
      </c>
      <c r="E129" s="627" t="s">
        <v>2267</v>
      </c>
      <c r="F129" s="628" t="s">
        <v>2268</v>
      </c>
      <c r="G129" s="627" t="s">
        <v>2367</v>
      </c>
      <c r="H129" s="627" t="s">
        <v>2368</v>
      </c>
      <c r="I129" s="629">
        <v>0.28999999999999998</v>
      </c>
      <c r="J129" s="629">
        <v>100</v>
      </c>
      <c r="K129" s="630">
        <v>29</v>
      </c>
    </row>
    <row r="130" spans="1:11" ht="14.4" customHeight="1" x14ac:dyDescent="0.3">
      <c r="A130" s="625" t="s">
        <v>518</v>
      </c>
      <c r="B130" s="626" t="s">
        <v>520</v>
      </c>
      <c r="C130" s="627" t="s">
        <v>538</v>
      </c>
      <c r="D130" s="628" t="s">
        <v>539</v>
      </c>
      <c r="E130" s="627" t="s">
        <v>2267</v>
      </c>
      <c r="F130" s="628" t="s">
        <v>2268</v>
      </c>
      <c r="G130" s="627" t="s">
        <v>2369</v>
      </c>
      <c r="H130" s="627" t="s">
        <v>2370</v>
      </c>
      <c r="I130" s="629">
        <v>0.29777777777777775</v>
      </c>
      <c r="J130" s="629">
        <v>1210</v>
      </c>
      <c r="K130" s="630">
        <v>361</v>
      </c>
    </row>
    <row r="131" spans="1:11" ht="14.4" customHeight="1" x14ac:dyDescent="0.3">
      <c r="A131" s="625" t="s">
        <v>518</v>
      </c>
      <c r="B131" s="626" t="s">
        <v>520</v>
      </c>
      <c r="C131" s="627" t="s">
        <v>538</v>
      </c>
      <c r="D131" s="628" t="s">
        <v>539</v>
      </c>
      <c r="E131" s="627" t="s">
        <v>2267</v>
      </c>
      <c r="F131" s="628" t="s">
        <v>2268</v>
      </c>
      <c r="G131" s="627" t="s">
        <v>2371</v>
      </c>
      <c r="H131" s="627" t="s">
        <v>2372</v>
      </c>
      <c r="I131" s="629">
        <v>0.29799999999999999</v>
      </c>
      <c r="J131" s="629">
        <v>600</v>
      </c>
      <c r="K131" s="630">
        <v>179</v>
      </c>
    </row>
    <row r="132" spans="1:11" ht="14.4" customHeight="1" x14ac:dyDescent="0.3">
      <c r="A132" s="625" t="s">
        <v>518</v>
      </c>
      <c r="B132" s="626" t="s">
        <v>520</v>
      </c>
      <c r="C132" s="627" t="s">
        <v>538</v>
      </c>
      <c r="D132" s="628" t="s">
        <v>539</v>
      </c>
      <c r="E132" s="627" t="s">
        <v>2267</v>
      </c>
      <c r="F132" s="628" t="s">
        <v>2268</v>
      </c>
      <c r="G132" s="627" t="s">
        <v>2373</v>
      </c>
      <c r="H132" s="627" t="s">
        <v>2374</v>
      </c>
      <c r="I132" s="629">
        <v>0.29874999999999996</v>
      </c>
      <c r="J132" s="629">
        <v>1000</v>
      </c>
      <c r="K132" s="630">
        <v>299</v>
      </c>
    </row>
    <row r="133" spans="1:11" ht="14.4" customHeight="1" x14ac:dyDescent="0.3">
      <c r="A133" s="625" t="s">
        <v>518</v>
      </c>
      <c r="B133" s="626" t="s">
        <v>520</v>
      </c>
      <c r="C133" s="627" t="s">
        <v>538</v>
      </c>
      <c r="D133" s="628" t="s">
        <v>539</v>
      </c>
      <c r="E133" s="627" t="s">
        <v>2267</v>
      </c>
      <c r="F133" s="628" t="s">
        <v>2268</v>
      </c>
      <c r="G133" s="627" t="s">
        <v>2449</v>
      </c>
      <c r="H133" s="627" t="s">
        <v>2450</v>
      </c>
      <c r="I133" s="629">
        <v>46.11</v>
      </c>
      <c r="J133" s="629">
        <v>25</v>
      </c>
      <c r="K133" s="630">
        <v>1152.75</v>
      </c>
    </row>
    <row r="134" spans="1:11" ht="14.4" customHeight="1" x14ac:dyDescent="0.3">
      <c r="A134" s="625" t="s">
        <v>518</v>
      </c>
      <c r="B134" s="626" t="s">
        <v>520</v>
      </c>
      <c r="C134" s="627" t="s">
        <v>538</v>
      </c>
      <c r="D134" s="628" t="s">
        <v>539</v>
      </c>
      <c r="E134" s="627" t="s">
        <v>2269</v>
      </c>
      <c r="F134" s="628" t="s">
        <v>2270</v>
      </c>
      <c r="G134" s="627" t="s">
        <v>2375</v>
      </c>
      <c r="H134" s="627" t="s">
        <v>2376</v>
      </c>
      <c r="I134" s="629">
        <v>0.79571428571428571</v>
      </c>
      <c r="J134" s="629">
        <v>10000</v>
      </c>
      <c r="K134" s="630">
        <v>8040</v>
      </c>
    </row>
    <row r="135" spans="1:11" ht="14.4" customHeight="1" x14ac:dyDescent="0.3">
      <c r="A135" s="625" t="s">
        <v>518</v>
      </c>
      <c r="B135" s="626" t="s">
        <v>520</v>
      </c>
      <c r="C135" s="627" t="s">
        <v>538</v>
      </c>
      <c r="D135" s="628" t="s">
        <v>539</v>
      </c>
      <c r="E135" s="627" t="s">
        <v>2269</v>
      </c>
      <c r="F135" s="628" t="s">
        <v>2270</v>
      </c>
      <c r="G135" s="627" t="s">
        <v>2451</v>
      </c>
      <c r="H135" s="627" t="s">
        <v>2452</v>
      </c>
      <c r="I135" s="629">
        <v>11.01</v>
      </c>
      <c r="J135" s="629">
        <v>40</v>
      </c>
      <c r="K135" s="630">
        <v>440.4</v>
      </c>
    </row>
    <row r="136" spans="1:11" ht="14.4" customHeight="1" x14ac:dyDescent="0.3">
      <c r="A136" s="625" t="s">
        <v>518</v>
      </c>
      <c r="B136" s="626" t="s">
        <v>520</v>
      </c>
      <c r="C136" s="627" t="s">
        <v>538</v>
      </c>
      <c r="D136" s="628" t="s">
        <v>539</v>
      </c>
      <c r="E136" s="627" t="s">
        <v>2269</v>
      </c>
      <c r="F136" s="628" t="s">
        <v>2270</v>
      </c>
      <c r="G136" s="627" t="s">
        <v>2379</v>
      </c>
      <c r="H136" s="627" t="s">
        <v>2380</v>
      </c>
      <c r="I136" s="629">
        <v>10.695</v>
      </c>
      <c r="J136" s="629">
        <v>80</v>
      </c>
      <c r="K136" s="630">
        <v>855.59999999999991</v>
      </c>
    </row>
    <row r="137" spans="1:11" ht="14.4" customHeight="1" x14ac:dyDescent="0.3">
      <c r="A137" s="625" t="s">
        <v>518</v>
      </c>
      <c r="B137" s="626" t="s">
        <v>520</v>
      </c>
      <c r="C137" s="627" t="s">
        <v>538</v>
      </c>
      <c r="D137" s="628" t="s">
        <v>539</v>
      </c>
      <c r="E137" s="627" t="s">
        <v>2273</v>
      </c>
      <c r="F137" s="628" t="s">
        <v>2274</v>
      </c>
      <c r="G137" s="627" t="s">
        <v>2453</v>
      </c>
      <c r="H137" s="627" t="s">
        <v>2454</v>
      </c>
      <c r="I137" s="629">
        <v>108.01371865474501</v>
      </c>
      <c r="J137" s="629">
        <v>1</v>
      </c>
      <c r="K137" s="630">
        <v>108.01371865474501</v>
      </c>
    </row>
    <row r="138" spans="1:11" ht="14.4" customHeight="1" x14ac:dyDescent="0.3">
      <c r="A138" s="625" t="s">
        <v>518</v>
      </c>
      <c r="B138" s="626" t="s">
        <v>520</v>
      </c>
      <c r="C138" s="627" t="s">
        <v>540</v>
      </c>
      <c r="D138" s="628" t="s">
        <v>541</v>
      </c>
      <c r="E138" s="627" t="s">
        <v>2247</v>
      </c>
      <c r="F138" s="628" t="s">
        <v>2248</v>
      </c>
      <c r="G138" s="627" t="s">
        <v>2455</v>
      </c>
      <c r="H138" s="627" t="s">
        <v>2456</v>
      </c>
      <c r="I138" s="629">
        <v>0.84</v>
      </c>
      <c r="J138" s="629">
        <v>300</v>
      </c>
      <c r="K138" s="630">
        <v>252</v>
      </c>
    </row>
    <row r="139" spans="1:11" ht="14.4" customHeight="1" x14ac:dyDescent="0.3">
      <c r="A139" s="625" t="s">
        <v>518</v>
      </c>
      <c r="B139" s="626" t="s">
        <v>520</v>
      </c>
      <c r="C139" s="627" t="s">
        <v>540</v>
      </c>
      <c r="D139" s="628" t="s">
        <v>541</v>
      </c>
      <c r="E139" s="627" t="s">
        <v>2247</v>
      </c>
      <c r="F139" s="628" t="s">
        <v>2248</v>
      </c>
      <c r="G139" s="627" t="s">
        <v>2457</v>
      </c>
      <c r="H139" s="627" t="s">
        <v>2458</v>
      </c>
      <c r="I139" s="629">
        <v>22.24</v>
      </c>
      <c r="J139" s="629">
        <v>25</v>
      </c>
      <c r="K139" s="630">
        <v>556</v>
      </c>
    </row>
    <row r="140" spans="1:11" ht="14.4" customHeight="1" x14ac:dyDescent="0.3">
      <c r="A140" s="625" t="s">
        <v>518</v>
      </c>
      <c r="B140" s="626" t="s">
        <v>520</v>
      </c>
      <c r="C140" s="627" t="s">
        <v>540</v>
      </c>
      <c r="D140" s="628" t="s">
        <v>541</v>
      </c>
      <c r="E140" s="627" t="s">
        <v>2247</v>
      </c>
      <c r="F140" s="628" t="s">
        <v>2248</v>
      </c>
      <c r="G140" s="627" t="s">
        <v>2401</v>
      </c>
      <c r="H140" s="627" t="s">
        <v>2402</v>
      </c>
      <c r="I140" s="629">
        <v>0.86</v>
      </c>
      <c r="J140" s="629">
        <v>50</v>
      </c>
      <c r="K140" s="630">
        <v>43</v>
      </c>
    </row>
    <row r="141" spans="1:11" ht="14.4" customHeight="1" x14ac:dyDescent="0.3">
      <c r="A141" s="625" t="s">
        <v>518</v>
      </c>
      <c r="B141" s="626" t="s">
        <v>520</v>
      </c>
      <c r="C141" s="627" t="s">
        <v>540</v>
      </c>
      <c r="D141" s="628" t="s">
        <v>541</v>
      </c>
      <c r="E141" s="627" t="s">
        <v>2247</v>
      </c>
      <c r="F141" s="628" t="s">
        <v>2248</v>
      </c>
      <c r="G141" s="627" t="s">
        <v>2409</v>
      </c>
      <c r="H141" s="627" t="s">
        <v>2410</v>
      </c>
      <c r="I141" s="629">
        <v>1.01</v>
      </c>
      <c r="J141" s="629">
        <v>500</v>
      </c>
      <c r="K141" s="630">
        <v>503</v>
      </c>
    </row>
    <row r="142" spans="1:11" ht="14.4" customHeight="1" x14ac:dyDescent="0.3">
      <c r="A142" s="625" t="s">
        <v>518</v>
      </c>
      <c r="B142" s="626" t="s">
        <v>520</v>
      </c>
      <c r="C142" s="627" t="s">
        <v>540</v>
      </c>
      <c r="D142" s="628" t="s">
        <v>541</v>
      </c>
      <c r="E142" s="627" t="s">
        <v>2249</v>
      </c>
      <c r="F142" s="628" t="s">
        <v>2250</v>
      </c>
      <c r="G142" s="627" t="s">
        <v>2311</v>
      </c>
      <c r="H142" s="627" t="s">
        <v>2312</v>
      </c>
      <c r="I142" s="629">
        <v>1.44</v>
      </c>
      <c r="J142" s="629">
        <v>100</v>
      </c>
      <c r="K142" s="630">
        <v>144</v>
      </c>
    </row>
    <row r="143" spans="1:11" ht="14.4" customHeight="1" x14ac:dyDescent="0.3">
      <c r="A143" s="625" t="s">
        <v>518</v>
      </c>
      <c r="B143" s="626" t="s">
        <v>520</v>
      </c>
      <c r="C143" s="627" t="s">
        <v>540</v>
      </c>
      <c r="D143" s="628" t="s">
        <v>541</v>
      </c>
      <c r="E143" s="627" t="s">
        <v>2267</v>
      </c>
      <c r="F143" s="628" t="s">
        <v>2268</v>
      </c>
      <c r="G143" s="627" t="s">
        <v>2367</v>
      </c>
      <c r="H143" s="627" t="s">
        <v>2368</v>
      </c>
      <c r="I143" s="629">
        <v>0.3</v>
      </c>
      <c r="J143" s="629">
        <v>100</v>
      </c>
      <c r="K143" s="630">
        <v>30</v>
      </c>
    </row>
    <row r="144" spans="1:11" ht="14.4" customHeight="1" x14ac:dyDescent="0.3">
      <c r="A144" s="625" t="s">
        <v>518</v>
      </c>
      <c r="B144" s="626" t="s">
        <v>520</v>
      </c>
      <c r="C144" s="627" t="s">
        <v>540</v>
      </c>
      <c r="D144" s="628" t="s">
        <v>541</v>
      </c>
      <c r="E144" s="627" t="s">
        <v>2267</v>
      </c>
      <c r="F144" s="628" t="s">
        <v>2268</v>
      </c>
      <c r="G144" s="627" t="s">
        <v>2369</v>
      </c>
      <c r="H144" s="627" t="s">
        <v>2370</v>
      </c>
      <c r="I144" s="629">
        <v>0.31</v>
      </c>
      <c r="J144" s="629">
        <v>100</v>
      </c>
      <c r="K144" s="630">
        <v>31</v>
      </c>
    </row>
    <row r="145" spans="1:11" ht="14.4" customHeight="1" x14ac:dyDescent="0.3">
      <c r="A145" s="625" t="s">
        <v>518</v>
      </c>
      <c r="B145" s="626" t="s">
        <v>520</v>
      </c>
      <c r="C145" s="627" t="s">
        <v>540</v>
      </c>
      <c r="D145" s="628" t="s">
        <v>541</v>
      </c>
      <c r="E145" s="627" t="s">
        <v>2267</v>
      </c>
      <c r="F145" s="628" t="s">
        <v>2268</v>
      </c>
      <c r="G145" s="627" t="s">
        <v>2373</v>
      </c>
      <c r="H145" s="627" t="s">
        <v>2374</v>
      </c>
      <c r="I145" s="629">
        <v>0.3</v>
      </c>
      <c r="J145" s="629">
        <v>200</v>
      </c>
      <c r="K145" s="630">
        <v>60</v>
      </c>
    </row>
    <row r="146" spans="1:11" ht="14.4" customHeight="1" x14ac:dyDescent="0.3">
      <c r="A146" s="625" t="s">
        <v>518</v>
      </c>
      <c r="B146" s="626" t="s">
        <v>520</v>
      </c>
      <c r="C146" s="627" t="s">
        <v>540</v>
      </c>
      <c r="D146" s="628" t="s">
        <v>541</v>
      </c>
      <c r="E146" s="627" t="s">
        <v>2269</v>
      </c>
      <c r="F146" s="628" t="s">
        <v>2270</v>
      </c>
      <c r="G146" s="627" t="s">
        <v>2375</v>
      </c>
      <c r="H146" s="627" t="s">
        <v>2376</v>
      </c>
      <c r="I146" s="629">
        <v>0.82</v>
      </c>
      <c r="J146" s="629">
        <v>200</v>
      </c>
      <c r="K146" s="630">
        <v>164</v>
      </c>
    </row>
    <row r="147" spans="1:11" ht="14.4" customHeight="1" x14ac:dyDescent="0.3">
      <c r="A147" s="625" t="s">
        <v>518</v>
      </c>
      <c r="B147" s="626" t="s">
        <v>520</v>
      </c>
      <c r="C147" s="627" t="s">
        <v>540</v>
      </c>
      <c r="D147" s="628" t="s">
        <v>541</v>
      </c>
      <c r="E147" s="627" t="s">
        <v>2269</v>
      </c>
      <c r="F147" s="628" t="s">
        <v>2270</v>
      </c>
      <c r="G147" s="627" t="s">
        <v>2379</v>
      </c>
      <c r="H147" s="627" t="s">
        <v>2380</v>
      </c>
      <c r="I147" s="629">
        <v>10.91</v>
      </c>
      <c r="J147" s="629">
        <v>20</v>
      </c>
      <c r="K147" s="630">
        <v>218.2</v>
      </c>
    </row>
    <row r="148" spans="1:11" ht="14.4" customHeight="1" x14ac:dyDescent="0.3">
      <c r="A148" s="625" t="s">
        <v>518</v>
      </c>
      <c r="B148" s="626" t="s">
        <v>520</v>
      </c>
      <c r="C148" s="627" t="s">
        <v>540</v>
      </c>
      <c r="D148" s="628" t="s">
        <v>541</v>
      </c>
      <c r="E148" s="627" t="s">
        <v>2269</v>
      </c>
      <c r="F148" s="628" t="s">
        <v>2270</v>
      </c>
      <c r="G148" s="627" t="s">
        <v>2381</v>
      </c>
      <c r="H148" s="627" t="s">
        <v>2382</v>
      </c>
      <c r="I148" s="629">
        <v>0.82</v>
      </c>
      <c r="J148" s="629">
        <v>300</v>
      </c>
      <c r="K148" s="630">
        <v>246</v>
      </c>
    </row>
    <row r="149" spans="1:11" ht="14.4" customHeight="1" x14ac:dyDescent="0.3">
      <c r="A149" s="625" t="s">
        <v>518</v>
      </c>
      <c r="B149" s="626" t="s">
        <v>520</v>
      </c>
      <c r="C149" s="627" t="s">
        <v>542</v>
      </c>
      <c r="D149" s="628" t="s">
        <v>543</v>
      </c>
      <c r="E149" s="627" t="s">
        <v>2247</v>
      </c>
      <c r="F149" s="628" t="s">
        <v>2248</v>
      </c>
      <c r="G149" s="627" t="s">
        <v>2459</v>
      </c>
      <c r="H149" s="627" t="s">
        <v>2460</v>
      </c>
      <c r="I149" s="629">
        <v>183.51111111111106</v>
      </c>
      <c r="J149" s="629">
        <v>22</v>
      </c>
      <c r="K149" s="630">
        <v>4035.3499999999995</v>
      </c>
    </row>
    <row r="150" spans="1:11" ht="14.4" customHeight="1" x14ac:dyDescent="0.3">
      <c r="A150" s="625" t="s">
        <v>518</v>
      </c>
      <c r="B150" s="626" t="s">
        <v>520</v>
      </c>
      <c r="C150" s="627" t="s">
        <v>542</v>
      </c>
      <c r="D150" s="628" t="s">
        <v>543</v>
      </c>
      <c r="E150" s="627" t="s">
        <v>2247</v>
      </c>
      <c r="F150" s="628" t="s">
        <v>2248</v>
      </c>
      <c r="G150" s="627" t="s">
        <v>2461</v>
      </c>
      <c r="H150" s="627" t="s">
        <v>2462</v>
      </c>
      <c r="I150" s="629">
        <v>9.2949999999999999</v>
      </c>
      <c r="J150" s="629">
        <v>300</v>
      </c>
      <c r="K150" s="630">
        <v>2788.5</v>
      </c>
    </row>
    <row r="151" spans="1:11" ht="14.4" customHeight="1" x14ac:dyDescent="0.3">
      <c r="A151" s="625" t="s">
        <v>518</v>
      </c>
      <c r="B151" s="626" t="s">
        <v>520</v>
      </c>
      <c r="C151" s="627" t="s">
        <v>542</v>
      </c>
      <c r="D151" s="628" t="s">
        <v>543</v>
      </c>
      <c r="E151" s="627" t="s">
        <v>2247</v>
      </c>
      <c r="F151" s="628" t="s">
        <v>2248</v>
      </c>
      <c r="G151" s="627" t="s">
        <v>2277</v>
      </c>
      <c r="H151" s="627" t="s">
        <v>2278</v>
      </c>
      <c r="I151" s="629">
        <v>12.096666666666668</v>
      </c>
      <c r="J151" s="629">
        <v>680</v>
      </c>
      <c r="K151" s="630">
        <v>8226.7999999999993</v>
      </c>
    </row>
    <row r="152" spans="1:11" ht="14.4" customHeight="1" x14ac:dyDescent="0.3">
      <c r="A152" s="625" t="s">
        <v>518</v>
      </c>
      <c r="B152" s="626" t="s">
        <v>520</v>
      </c>
      <c r="C152" s="627" t="s">
        <v>542</v>
      </c>
      <c r="D152" s="628" t="s">
        <v>543</v>
      </c>
      <c r="E152" s="627" t="s">
        <v>2247</v>
      </c>
      <c r="F152" s="628" t="s">
        <v>2248</v>
      </c>
      <c r="G152" s="627" t="s">
        <v>2463</v>
      </c>
      <c r="H152" s="627" t="s">
        <v>2464</v>
      </c>
      <c r="I152" s="629">
        <v>14.234</v>
      </c>
      <c r="J152" s="629">
        <v>260</v>
      </c>
      <c r="K152" s="630">
        <v>3699.4</v>
      </c>
    </row>
    <row r="153" spans="1:11" ht="14.4" customHeight="1" x14ac:dyDescent="0.3">
      <c r="A153" s="625" t="s">
        <v>518</v>
      </c>
      <c r="B153" s="626" t="s">
        <v>520</v>
      </c>
      <c r="C153" s="627" t="s">
        <v>542</v>
      </c>
      <c r="D153" s="628" t="s">
        <v>543</v>
      </c>
      <c r="E153" s="627" t="s">
        <v>2247</v>
      </c>
      <c r="F153" s="628" t="s">
        <v>2248</v>
      </c>
      <c r="G153" s="627" t="s">
        <v>2383</v>
      </c>
      <c r="H153" s="627" t="s">
        <v>2384</v>
      </c>
      <c r="I153" s="629">
        <v>2.9525000000000006</v>
      </c>
      <c r="J153" s="629">
        <v>320</v>
      </c>
      <c r="K153" s="630">
        <v>944.8</v>
      </c>
    </row>
    <row r="154" spans="1:11" ht="14.4" customHeight="1" x14ac:dyDescent="0.3">
      <c r="A154" s="625" t="s">
        <v>518</v>
      </c>
      <c r="B154" s="626" t="s">
        <v>520</v>
      </c>
      <c r="C154" s="627" t="s">
        <v>542</v>
      </c>
      <c r="D154" s="628" t="s">
        <v>543</v>
      </c>
      <c r="E154" s="627" t="s">
        <v>2247</v>
      </c>
      <c r="F154" s="628" t="s">
        <v>2248</v>
      </c>
      <c r="G154" s="627" t="s">
        <v>2465</v>
      </c>
      <c r="H154" s="627" t="s">
        <v>2466</v>
      </c>
      <c r="I154" s="629">
        <v>124.45</v>
      </c>
      <c r="J154" s="629">
        <v>1</v>
      </c>
      <c r="K154" s="630">
        <v>124.45</v>
      </c>
    </row>
    <row r="155" spans="1:11" ht="14.4" customHeight="1" x14ac:dyDescent="0.3">
      <c r="A155" s="625" t="s">
        <v>518</v>
      </c>
      <c r="B155" s="626" t="s">
        <v>520</v>
      </c>
      <c r="C155" s="627" t="s">
        <v>542</v>
      </c>
      <c r="D155" s="628" t="s">
        <v>543</v>
      </c>
      <c r="E155" s="627" t="s">
        <v>2247</v>
      </c>
      <c r="F155" s="628" t="s">
        <v>2248</v>
      </c>
      <c r="G155" s="627" t="s">
        <v>2467</v>
      </c>
      <c r="H155" s="627" t="s">
        <v>2468</v>
      </c>
      <c r="I155" s="629">
        <v>0.4</v>
      </c>
      <c r="J155" s="629">
        <v>18000</v>
      </c>
      <c r="K155" s="630">
        <v>7200</v>
      </c>
    </row>
    <row r="156" spans="1:11" ht="14.4" customHeight="1" x14ac:dyDescent="0.3">
      <c r="A156" s="625" t="s">
        <v>518</v>
      </c>
      <c r="B156" s="626" t="s">
        <v>520</v>
      </c>
      <c r="C156" s="627" t="s">
        <v>542</v>
      </c>
      <c r="D156" s="628" t="s">
        <v>543</v>
      </c>
      <c r="E156" s="627" t="s">
        <v>2247</v>
      </c>
      <c r="F156" s="628" t="s">
        <v>2248</v>
      </c>
      <c r="G156" s="627" t="s">
        <v>2279</v>
      </c>
      <c r="H156" s="627" t="s">
        <v>2280</v>
      </c>
      <c r="I156" s="629">
        <v>27.135555555555555</v>
      </c>
      <c r="J156" s="629">
        <v>456</v>
      </c>
      <c r="K156" s="630">
        <v>12330.61</v>
      </c>
    </row>
    <row r="157" spans="1:11" ht="14.4" customHeight="1" x14ac:dyDescent="0.3">
      <c r="A157" s="625" t="s">
        <v>518</v>
      </c>
      <c r="B157" s="626" t="s">
        <v>520</v>
      </c>
      <c r="C157" s="627" t="s">
        <v>542</v>
      </c>
      <c r="D157" s="628" t="s">
        <v>543</v>
      </c>
      <c r="E157" s="627" t="s">
        <v>2247</v>
      </c>
      <c r="F157" s="628" t="s">
        <v>2248</v>
      </c>
      <c r="G157" s="627" t="s">
        <v>2281</v>
      </c>
      <c r="H157" s="627" t="s">
        <v>2282</v>
      </c>
      <c r="I157" s="629">
        <v>5.89</v>
      </c>
      <c r="J157" s="629">
        <v>1000</v>
      </c>
      <c r="K157" s="630">
        <v>5890</v>
      </c>
    </row>
    <row r="158" spans="1:11" ht="14.4" customHeight="1" x14ac:dyDescent="0.3">
      <c r="A158" s="625" t="s">
        <v>518</v>
      </c>
      <c r="B158" s="626" t="s">
        <v>520</v>
      </c>
      <c r="C158" s="627" t="s">
        <v>542</v>
      </c>
      <c r="D158" s="628" t="s">
        <v>543</v>
      </c>
      <c r="E158" s="627" t="s">
        <v>2247</v>
      </c>
      <c r="F158" s="628" t="s">
        <v>2248</v>
      </c>
      <c r="G158" s="627" t="s">
        <v>2455</v>
      </c>
      <c r="H158" s="627" t="s">
        <v>2456</v>
      </c>
      <c r="I158" s="629">
        <v>0.86</v>
      </c>
      <c r="J158" s="629">
        <v>1000</v>
      </c>
      <c r="K158" s="630">
        <v>860</v>
      </c>
    </row>
    <row r="159" spans="1:11" ht="14.4" customHeight="1" x14ac:dyDescent="0.3">
      <c r="A159" s="625" t="s">
        <v>518</v>
      </c>
      <c r="B159" s="626" t="s">
        <v>520</v>
      </c>
      <c r="C159" s="627" t="s">
        <v>542</v>
      </c>
      <c r="D159" s="628" t="s">
        <v>543</v>
      </c>
      <c r="E159" s="627" t="s">
        <v>2247</v>
      </c>
      <c r="F159" s="628" t="s">
        <v>2248</v>
      </c>
      <c r="G159" s="627" t="s">
        <v>2469</v>
      </c>
      <c r="H159" s="627" t="s">
        <v>2470</v>
      </c>
      <c r="I159" s="629">
        <v>129.26</v>
      </c>
      <c r="J159" s="629">
        <v>5</v>
      </c>
      <c r="K159" s="630">
        <v>646.29999999999995</v>
      </c>
    </row>
    <row r="160" spans="1:11" ht="14.4" customHeight="1" x14ac:dyDescent="0.3">
      <c r="A160" s="625" t="s">
        <v>518</v>
      </c>
      <c r="B160" s="626" t="s">
        <v>520</v>
      </c>
      <c r="C160" s="627" t="s">
        <v>542</v>
      </c>
      <c r="D160" s="628" t="s">
        <v>543</v>
      </c>
      <c r="E160" s="627" t="s">
        <v>2247</v>
      </c>
      <c r="F160" s="628" t="s">
        <v>2248</v>
      </c>
      <c r="G160" s="627" t="s">
        <v>2471</v>
      </c>
      <c r="H160" s="627" t="s">
        <v>2472</v>
      </c>
      <c r="I160" s="629">
        <v>134.89500000000001</v>
      </c>
      <c r="J160" s="629">
        <v>8</v>
      </c>
      <c r="K160" s="630">
        <v>1276.94</v>
      </c>
    </row>
    <row r="161" spans="1:11" ht="14.4" customHeight="1" x14ac:dyDescent="0.3">
      <c r="A161" s="625" t="s">
        <v>518</v>
      </c>
      <c r="B161" s="626" t="s">
        <v>520</v>
      </c>
      <c r="C161" s="627" t="s">
        <v>542</v>
      </c>
      <c r="D161" s="628" t="s">
        <v>543</v>
      </c>
      <c r="E161" s="627" t="s">
        <v>2247</v>
      </c>
      <c r="F161" s="628" t="s">
        <v>2248</v>
      </c>
      <c r="G161" s="627" t="s">
        <v>2283</v>
      </c>
      <c r="H161" s="627" t="s">
        <v>2284</v>
      </c>
      <c r="I161" s="629">
        <v>30.175000000000001</v>
      </c>
      <c r="J161" s="629">
        <v>200</v>
      </c>
      <c r="K161" s="630">
        <v>6035</v>
      </c>
    </row>
    <row r="162" spans="1:11" ht="14.4" customHeight="1" x14ac:dyDescent="0.3">
      <c r="A162" s="625" t="s">
        <v>518</v>
      </c>
      <c r="B162" s="626" t="s">
        <v>520</v>
      </c>
      <c r="C162" s="627" t="s">
        <v>542</v>
      </c>
      <c r="D162" s="628" t="s">
        <v>543</v>
      </c>
      <c r="E162" s="627" t="s">
        <v>2247</v>
      </c>
      <c r="F162" s="628" t="s">
        <v>2248</v>
      </c>
      <c r="G162" s="627" t="s">
        <v>2387</v>
      </c>
      <c r="H162" s="627" t="s">
        <v>2388</v>
      </c>
      <c r="I162" s="629">
        <v>1.165</v>
      </c>
      <c r="J162" s="629">
        <v>4400</v>
      </c>
      <c r="K162" s="630">
        <v>5124</v>
      </c>
    </row>
    <row r="163" spans="1:11" ht="14.4" customHeight="1" x14ac:dyDescent="0.3">
      <c r="A163" s="625" t="s">
        <v>518</v>
      </c>
      <c r="B163" s="626" t="s">
        <v>520</v>
      </c>
      <c r="C163" s="627" t="s">
        <v>542</v>
      </c>
      <c r="D163" s="628" t="s">
        <v>543</v>
      </c>
      <c r="E163" s="627" t="s">
        <v>2247</v>
      </c>
      <c r="F163" s="628" t="s">
        <v>2248</v>
      </c>
      <c r="G163" s="627" t="s">
        <v>2285</v>
      </c>
      <c r="H163" s="627" t="s">
        <v>2286</v>
      </c>
      <c r="I163" s="629">
        <v>1.5200000000000002</v>
      </c>
      <c r="J163" s="629">
        <v>1700</v>
      </c>
      <c r="K163" s="630">
        <v>2551</v>
      </c>
    </row>
    <row r="164" spans="1:11" ht="14.4" customHeight="1" x14ac:dyDescent="0.3">
      <c r="A164" s="625" t="s">
        <v>518</v>
      </c>
      <c r="B164" s="626" t="s">
        <v>520</v>
      </c>
      <c r="C164" s="627" t="s">
        <v>542</v>
      </c>
      <c r="D164" s="628" t="s">
        <v>543</v>
      </c>
      <c r="E164" s="627" t="s">
        <v>2247</v>
      </c>
      <c r="F164" s="628" t="s">
        <v>2248</v>
      </c>
      <c r="G164" s="627" t="s">
        <v>2473</v>
      </c>
      <c r="H164" s="627" t="s">
        <v>2474</v>
      </c>
      <c r="I164" s="629">
        <v>41.96</v>
      </c>
      <c r="J164" s="629">
        <v>10</v>
      </c>
      <c r="K164" s="630">
        <v>419.6</v>
      </c>
    </row>
    <row r="165" spans="1:11" ht="14.4" customHeight="1" x14ac:dyDescent="0.3">
      <c r="A165" s="625" t="s">
        <v>518</v>
      </c>
      <c r="B165" s="626" t="s">
        <v>520</v>
      </c>
      <c r="C165" s="627" t="s">
        <v>542</v>
      </c>
      <c r="D165" s="628" t="s">
        <v>543</v>
      </c>
      <c r="E165" s="627" t="s">
        <v>2247</v>
      </c>
      <c r="F165" s="628" t="s">
        <v>2248</v>
      </c>
      <c r="G165" s="627" t="s">
        <v>2475</v>
      </c>
      <c r="H165" s="627" t="s">
        <v>2476</v>
      </c>
      <c r="I165" s="629">
        <v>3.8885714285714283</v>
      </c>
      <c r="J165" s="629">
        <v>3750</v>
      </c>
      <c r="K165" s="630">
        <v>14550.85</v>
      </c>
    </row>
    <row r="166" spans="1:11" ht="14.4" customHeight="1" x14ac:dyDescent="0.3">
      <c r="A166" s="625" t="s">
        <v>518</v>
      </c>
      <c r="B166" s="626" t="s">
        <v>520</v>
      </c>
      <c r="C166" s="627" t="s">
        <v>542</v>
      </c>
      <c r="D166" s="628" t="s">
        <v>543</v>
      </c>
      <c r="E166" s="627" t="s">
        <v>2247</v>
      </c>
      <c r="F166" s="628" t="s">
        <v>2248</v>
      </c>
      <c r="G166" s="627" t="s">
        <v>2393</v>
      </c>
      <c r="H166" s="627" t="s">
        <v>2394</v>
      </c>
      <c r="I166" s="629">
        <v>0.44</v>
      </c>
      <c r="J166" s="629">
        <v>59000</v>
      </c>
      <c r="K166" s="630">
        <v>25960</v>
      </c>
    </row>
    <row r="167" spans="1:11" ht="14.4" customHeight="1" x14ac:dyDescent="0.3">
      <c r="A167" s="625" t="s">
        <v>518</v>
      </c>
      <c r="B167" s="626" t="s">
        <v>520</v>
      </c>
      <c r="C167" s="627" t="s">
        <v>542</v>
      </c>
      <c r="D167" s="628" t="s">
        <v>543</v>
      </c>
      <c r="E167" s="627" t="s">
        <v>2247</v>
      </c>
      <c r="F167" s="628" t="s">
        <v>2248</v>
      </c>
      <c r="G167" s="627" t="s">
        <v>2477</v>
      </c>
      <c r="H167" s="627" t="s">
        <v>2478</v>
      </c>
      <c r="I167" s="629">
        <v>0.33</v>
      </c>
      <c r="J167" s="629">
        <v>600</v>
      </c>
      <c r="K167" s="630">
        <v>196.34</v>
      </c>
    </row>
    <row r="168" spans="1:11" ht="14.4" customHeight="1" x14ac:dyDescent="0.3">
      <c r="A168" s="625" t="s">
        <v>518</v>
      </c>
      <c r="B168" s="626" t="s">
        <v>520</v>
      </c>
      <c r="C168" s="627" t="s">
        <v>542</v>
      </c>
      <c r="D168" s="628" t="s">
        <v>543</v>
      </c>
      <c r="E168" s="627" t="s">
        <v>2247</v>
      </c>
      <c r="F168" s="628" t="s">
        <v>2248</v>
      </c>
      <c r="G168" s="627" t="s">
        <v>2289</v>
      </c>
      <c r="H168" s="627" t="s">
        <v>2290</v>
      </c>
      <c r="I168" s="629">
        <v>8.6112500000000001</v>
      </c>
      <c r="J168" s="629">
        <v>432</v>
      </c>
      <c r="K168" s="630">
        <v>3720.84</v>
      </c>
    </row>
    <row r="169" spans="1:11" ht="14.4" customHeight="1" x14ac:dyDescent="0.3">
      <c r="A169" s="625" t="s">
        <v>518</v>
      </c>
      <c r="B169" s="626" t="s">
        <v>520</v>
      </c>
      <c r="C169" s="627" t="s">
        <v>542</v>
      </c>
      <c r="D169" s="628" t="s">
        <v>543</v>
      </c>
      <c r="E169" s="627" t="s">
        <v>2247</v>
      </c>
      <c r="F169" s="628" t="s">
        <v>2248</v>
      </c>
      <c r="G169" s="627" t="s">
        <v>2291</v>
      </c>
      <c r="H169" s="627" t="s">
        <v>2292</v>
      </c>
      <c r="I169" s="629">
        <v>26.647142857142853</v>
      </c>
      <c r="J169" s="629">
        <v>18</v>
      </c>
      <c r="K169" s="630">
        <v>478.18999999999994</v>
      </c>
    </row>
    <row r="170" spans="1:11" ht="14.4" customHeight="1" x14ac:dyDescent="0.3">
      <c r="A170" s="625" t="s">
        <v>518</v>
      </c>
      <c r="B170" s="626" t="s">
        <v>520</v>
      </c>
      <c r="C170" s="627" t="s">
        <v>542</v>
      </c>
      <c r="D170" s="628" t="s">
        <v>543</v>
      </c>
      <c r="E170" s="627" t="s">
        <v>2247</v>
      </c>
      <c r="F170" s="628" t="s">
        <v>2248</v>
      </c>
      <c r="G170" s="627" t="s">
        <v>2479</v>
      </c>
      <c r="H170" s="627" t="s">
        <v>2480</v>
      </c>
      <c r="I170" s="629">
        <v>0.36</v>
      </c>
      <c r="J170" s="629">
        <v>200</v>
      </c>
      <c r="K170" s="630">
        <v>72</v>
      </c>
    </row>
    <row r="171" spans="1:11" ht="14.4" customHeight="1" x14ac:dyDescent="0.3">
      <c r="A171" s="625" t="s">
        <v>518</v>
      </c>
      <c r="B171" s="626" t="s">
        <v>520</v>
      </c>
      <c r="C171" s="627" t="s">
        <v>542</v>
      </c>
      <c r="D171" s="628" t="s">
        <v>543</v>
      </c>
      <c r="E171" s="627" t="s">
        <v>2247</v>
      </c>
      <c r="F171" s="628" t="s">
        <v>2248</v>
      </c>
      <c r="G171" s="627" t="s">
        <v>2481</v>
      </c>
      <c r="H171" s="627" t="s">
        <v>2482</v>
      </c>
      <c r="I171" s="629">
        <v>98.375</v>
      </c>
      <c r="J171" s="629">
        <v>16</v>
      </c>
      <c r="K171" s="630">
        <v>1573.98</v>
      </c>
    </row>
    <row r="172" spans="1:11" ht="14.4" customHeight="1" x14ac:dyDescent="0.3">
      <c r="A172" s="625" t="s">
        <v>518</v>
      </c>
      <c r="B172" s="626" t="s">
        <v>520</v>
      </c>
      <c r="C172" s="627" t="s">
        <v>542</v>
      </c>
      <c r="D172" s="628" t="s">
        <v>543</v>
      </c>
      <c r="E172" s="627" t="s">
        <v>2247</v>
      </c>
      <c r="F172" s="628" t="s">
        <v>2248</v>
      </c>
      <c r="G172" s="627" t="s">
        <v>2483</v>
      </c>
      <c r="H172" s="627" t="s">
        <v>2484</v>
      </c>
      <c r="I172" s="629">
        <v>14.49</v>
      </c>
      <c r="J172" s="629">
        <v>30</v>
      </c>
      <c r="K172" s="630">
        <v>434.7</v>
      </c>
    </row>
    <row r="173" spans="1:11" ht="14.4" customHeight="1" x14ac:dyDescent="0.3">
      <c r="A173" s="625" t="s">
        <v>518</v>
      </c>
      <c r="B173" s="626" t="s">
        <v>520</v>
      </c>
      <c r="C173" s="627" t="s">
        <v>542</v>
      </c>
      <c r="D173" s="628" t="s">
        <v>543</v>
      </c>
      <c r="E173" s="627" t="s">
        <v>2247</v>
      </c>
      <c r="F173" s="628" t="s">
        <v>2248</v>
      </c>
      <c r="G173" s="627" t="s">
        <v>2485</v>
      </c>
      <c r="H173" s="627" t="s">
        <v>2486</v>
      </c>
      <c r="I173" s="629">
        <v>283.02</v>
      </c>
      <c r="J173" s="629">
        <v>5</v>
      </c>
      <c r="K173" s="630">
        <v>1415.12</v>
      </c>
    </row>
    <row r="174" spans="1:11" ht="14.4" customHeight="1" x14ac:dyDescent="0.3">
      <c r="A174" s="625" t="s">
        <v>518</v>
      </c>
      <c r="B174" s="626" t="s">
        <v>520</v>
      </c>
      <c r="C174" s="627" t="s">
        <v>542</v>
      </c>
      <c r="D174" s="628" t="s">
        <v>543</v>
      </c>
      <c r="E174" s="627" t="s">
        <v>2247</v>
      </c>
      <c r="F174" s="628" t="s">
        <v>2248</v>
      </c>
      <c r="G174" s="627" t="s">
        <v>2395</v>
      </c>
      <c r="H174" s="627" t="s">
        <v>2396</v>
      </c>
      <c r="I174" s="629">
        <v>380.88</v>
      </c>
      <c r="J174" s="629">
        <v>25</v>
      </c>
      <c r="K174" s="630">
        <v>9522.02</v>
      </c>
    </row>
    <row r="175" spans="1:11" ht="14.4" customHeight="1" x14ac:dyDescent="0.3">
      <c r="A175" s="625" t="s">
        <v>518</v>
      </c>
      <c r="B175" s="626" t="s">
        <v>520</v>
      </c>
      <c r="C175" s="627" t="s">
        <v>542</v>
      </c>
      <c r="D175" s="628" t="s">
        <v>543</v>
      </c>
      <c r="E175" s="627" t="s">
        <v>2247</v>
      </c>
      <c r="F175" s="628" t="s">
        <v>2248</v>
      </c>
      <c r="G175" s="627" t="s">
        <v>2397</v>
      </c>
      <c r="H175" s="627" t="s">
        <v>2398</v>
      </c>
      <c r="I175" s="629">
        <v>0.92749999999999999</v>
      </c>
      <c r="J175" s="629">
        <v>6000</v>
      </c>
      <c r="K175" s="630">
        <v>5570</v>
      </c>
    </row>
    <row r="176" spans="1:11" ht="14.4" customHeight="1" x14ac:dyDescent="0.3">
      <c r="A176" s="625" t="s">
        <v>518</v>
      </c>
      <c r="B176" s="626" t="s">
        <v>520</v>
      </c>
      <c r="C176" s="627" t="s">
        <v>542</v>
      </c>
      <c r="D176" s="628" t="s">
        <v>543</v>
      </c>
      <c r="E176" s="627" t="s">
        <v>2247</v>
      </c>
      <c r="F176" s="628" t="s">
        <v>2248</v>
      </c>
      <c r="G176" s="627" t="s">
        <v>2399</v>
      </c>
      <c r="H176" s="627" t="s">
        <v>2400</v>
      </c>
      <c r="I176" s="629">
        <v>122.07</v>
      </c>
      <c r="J176" s="629">
        <v>50</v>
      </c>
      <c r="K176" s="630">
        <v>6103.66</v>
      </c>
    </row>
    <row r="177" spans="1:11" ht="14.4" customHeight="1" x14ac:dyDescent="0.3">
      <c r="A177" s="625" t="s">
        <v>518</v>
      </c>
      <c r="B177" s="626" t="s">
        <v>520</v>
      </c>
      <c r="C177" s="627" t="s">
        <v>542</v>
      </c>
      <c r="D177" s="628" t="s">
        <v>543</v>
      </c>
      <c r="E177" s="627" t="s">
        <v>2247</v>
      </c>
      <c r="F177" s="628" t="s">
        <v>2248</v>
      </c>
      <c r="G177" s="627" t="s">
        <v>2487</v>
      </c>
      <c r="H177" s="627" t="s">
        <v>2488</v>
      </c>
      <c r="I177" s="629">
        <v>1.59</v>
      </c>
      <c r="J177" s="629">
        <v>90</v>
      </c>
      <c r="K177" s="630">
        <v>143.1</v>
      </c>
    </row>
    <row r="178" spans="1:11" ht="14.4" customHeight="1" x14ac:dyDescent="0.3">
      <c r="A178" s="625" t="s">
        <v>518</v>
      </c>
      <c r="B178" s="626" t="s">
        <v>520</v>
      </c>
      <c r="C178" s="627" t="s">
        <v>542</v>
      </c>
      <c r="D178" s="628" t="s">
        <v>543</v>
      </c>
      <c r="E178" s="627" t="s">
        <v>2247</v>
      </c>
      <c r="F178" s="628" t="s">
        <v>2248</v>
      </c>
      <c r="G178" s="627" t="s">
        <v>2401</v>
      </c>
      <c r="H178" s="627" t="s">
        <v>2402</v>
      </c>
      <c r="I178" s="629">
        <v>0.85333333333333339</v>
      </c>
      <c r="J178" s="629">
        <v>300</v>
      </c>
      <c r="K178" s="630">
        <v>255.5</v>
      </c>
    </row>
    <row r="179" spans="1:11" ht="14.4" customHeight="1" x14ac:dyDescent="0.3">
      <c r="A179" s="625" t="s">
        <v>518</v>
      </c>
      <c r="B179" s="626" t="s">
        <v>520</v>
      </c>
      <c r="C179" s="627" t="s">
        <v>542</v>
      </c>
      <c r="D179" s="628" t="s">
        <v>543</v>
      </c>
      <c r="E179" s="627" t="s">
        <v>2247</v>
      </c>
      <c r="F179" s="628" t="s">
        <v>2248</v>
      </c>
      <c r="G179" s="627" t="s">
        <v>2299</v>
      </c>
      <c r="H179" s="627" t="s">
        <v>2300</v>
      </c>
      <c r="I179" s="629">
        <v>1.52</v>
      </c>
      <c r="J179" s="629">
        <v>350</v>
      </c>
      <c r="K179" s="630">
        <v>532</v>
      </c>
    </row>
    <row r="180" spans="1:11" ht="14.4" customHeight="1" x14ac:dyDescent="0.3">
      <c r="A180" s="625" t="s">
        <v>518</v>
      </c>
      <c r="B180" s="626" t="s">
        <v>520</v>
      </c>
      <c r="C180" s="627" t="s">
        <v>542</v>
      </c>
      <c r="D180" s="628" t="s">
        <v>543</v>
      </c>
      <c r="E180" s="627" t="s">
        <v>2247</v>
      </c>
      <c r="F180" s="628" t="s">
        <v>2248</v>
      </c>
      <c r="G180" s="627" t="s">
        <v>2301</v>
      </c>
      <c r="H180" s="627" t="s">
        <v>2302</v>
      </c>
      <c r="I180" s="629">
        <v>2.0649999999999999</v>
      </c>
      <c r="J180" s="629">
        <v>300</v>
      </c>
      <c r="K180" s="630">
        <v>619.5</v>
      </c>
    </row>
    <row r="181" spans="1:11" ht="14.4" customHeight="1" x14ac:dyDescent="0.3">
      <c r="A181" s="625" t="s">
        <v>518</v>
      </c>
      <c r="B181" s="626" t="s">
        <v>520</v>
      </c>
      <c r="C181" s="627" t="s">
        <v>542</v>
      </c>
      <c r="D181" s="628" t="s">
        <v>543</v>
      </c>
      <c r="E181" s="627" t="s">
        <v>2247</v>
      </c>
      <c r="F181" s="628" t="s">
        <v>2248</v>
      </c>
      <c r="G181" s="627" t="s">
        <v>2303</v>
      </c>
      <c r="H181" s="627" t="s">
        <v>2304</v>
      </c>
      <c r="I181" s="629">
        <v>3.36</v>
      </c>
      <c r="J181" s="629">
        <v>100</v>
      </c>
      <c r="K181" s="630">
        <v>336</v>
      </c>
    </row>
    <row r="182" spans="1:11" ht="14.4" customHeight="1" x14ac:dyDescent="0.3">
      <c r="A182" s="625" t="s">
        <v>518</v>
      </c>
      <c r="B182" s="626" t="s">
        <v>520</v>
      </c>
      <c r="C182" s="627" t="s">
        <v>542</v>
      </c>
      <c r="D182" s="628" t="s">
        <v>543</v>
      </c>
      <c r="E182" s="627" t="s">
        <v>2247</v>
      </c>
      <c r="F182" s="628" t="s">
        <v>2248</v>
      </c>
      <c r="G182" s="627" t="s">
        <v>2489</v>
      </c>
      <c r="H182" s="627" t="s">
        <v>2490</v>
      </c>
      <c r="I182" s="629">
        <v>1101.67</v>
      </c>
      <c r="J182" s="629">
        <v>3</v>
      </c>
      <c r="K182" s="630">
        <v>3305</v>
      </c>
    </row>
    <row r="183" spans="1:11" ht="14.4" customHeight="1" x14ac:dyDescent="0.3">
      <c r="A183" s="625" t="s">
        <v>518</v>
      </c>
      <c r="B183" s="626" t="s">
        <v>520</v>
      </c>
      <c r="C183" s="627" t="s">
        <v>542</v>
      </c>
      <c r="D183" s="628" t="s">
        <v>543</v>
      </c>
      <c r="E183" s="627" t="s">
        <v>2247</v>
      </c>
      <c r="F183" s="628" t="s">
        <v>2248</v>
      </c>
      <c r="G183" s="627" t="s">
        <v>2491</v>
      </c>
      <c r="H183" s="627" t="s">
        <v>2492</v>
      </c>
      <c r="I183" s="629">
        <v>0.7</v>
      </c>
      <c r="J183" s="629">
        <v>990</v>
      </c>
      <c r="K183" s="630">
        <v>695.62</v>
      </c>
    </row>
    <row r="184" spans="1:11" ht="14.4" customHeight="1" x14ac:dyDescent="0.3">
      <c r="A184" s="625" t="s">
        <v>518</v>
      </c>
      <c r="B184" s="626" t="s">
        <v>520</v>
      </c>
      <c r="C184" s="627" t="s">
        <v>542</v>
      </c>
      <c r="D184" s="628" t="s">
        <v>543</v>
      </c>
      <c r="E184" s="627" t="s">
        <v>2247</v>
      </c>
      <c r="F184" s="628" t="s">
        <v>2248</v>
      </c>
      <c r="G184" s="627" t="s">
        <v>2305</v>
      </c>
      <c r="H184" s="627" t="s">
        <v>2306</v>
      </c>
      <c r="I184" s="629">
        <v>1.18</v>
      </c>
      <c r="J184" s="629">
        <v>2000</v>
      </c>
      <c r="K184" s="630">
        <v>2360</v>
      </c>
    </row>
    <row r="185" spans="1:11" ht="14.4" customHeight="1" x14ac:dyDescent="0.3">
      <c r="A185" s="625" t="s">
        <v>518</v>
      </c>
      <c r="B185" s="626" t="s">
        <v>520</v>
      </c>
      <c r="C185" s="627" t="s">
        <v>542</v>
      </c>
      <c r="D185" s="628" t="s">
        <v>543</v>
      </c>
      <c r="E185" s="627" t="s">
        <v>2247</v>
      </c>
      <c r="F185" s="628" t="s">
        <v>2248</v>
      </c>
      <c r="G185" s="627" t="s">
        <v>2493</v>
      </c>
      <c r="H185" s="627" t="s">
        <v>2494</v>
      </c>
      <c r="I185" s="629">
        <v>47.53</v>
      </c>
      <c r="J185" s="629">
        <v>15</v>
      </c>
      <c r="K185" s="630">
        <v>713</v>
      </c>
    </row>
    <row r="186" spans="1:11" ht="14.4" customHeight="1" x14ac:dyDescent="0.3">
      <c r="A186" s="625" t="s">
        <v>518</v>
      </c>
      <c r="B186" s="626" t="s">
        <v>520</v>
      </c>
      <c r="C186" s="627" t="s">
        <v>542</v>
      </c>
      <c r="D186" s="628" t="s">
        <v>543</v>
      </c>
      <c r="E186" s="627" t="s">
        <v>2247</v>
      </c>
      <c r="F186" s="628" t="s">
        <v>2248</v>
      </c>
      <c r="G186" s="627" t="s">
        <v>2495</v>
      </c>
      <c r="H186" s="627" t="s">
        <v>2496</v>
      </c>
      <c r="I186" s="629">
        <v>96.19</v>
      </c>
      <c r="J186" s="629">
        <v>2</v>
      </c>
      <c r="K186" s="630">
        <v>192.38</v>
      </c>
    </row>
    <row r="187" spans="1:11" ht="14.4" customHeight="1" x14ac:dyDescent="0.3">
      <c r="A187" s="625" t="s">
        <v>518</v>
      </c>
      <c r="B187" s="626" t="s">
        <v>520</v>
      </c>
      <c r="C187" s="627" t="s">
        <v>542</v>
      </c>
      <c r="D187" s="628" t="s">
        <v>543</v>
      </c>
      <c r="E187" s="627" t="s">
        <v>2247</v>
      </c>
      <c r="F187" s="628" t="s">
        <v>2248</v>
      </c>
      <c r="G187" s="627" t="s">
        <v>2497</v>
      </c>
      <c r="H187" s="627" t="s">
        <v>2498</v>
      </c>
      <c r="I187" s="629">
        <v>175.8</v>
      </c>
      <c r="J187" s="629">
        <v>25</v>
      </c>
      <c r="K187" s="630">
        <v>4395.12</v>
      </c>
    </row>
    <row r="188" spans="1:11" ht="14.4" customHeight="1" x14ac:dyDescent="0.3">
      <c r="A188" s="625" t="s">
        <v>518</v>
      </c>
      <c r="B188" s="626" t="s">
        <v>520</v>
      </c>
      <c r="C188" s="627" t="s">
        <v>542</v>
      </c>
      <c r="D188" s="628" t="s">
        <v>543</v>
      </c>
      <c r="E188" s="627" t="s">
        <v>2249</v>
      </c>
      <c r="F188" s="628" t="s">
        <v>2250</v>
      </c>
      <c r="G188" s="627" t="s">
        <v>2499</v>
      </c>
      <c r="H188" s="627" t="s">
        <v>2500</v>
      </c>
      <c r="I188" s="629">
        <v>63.37</v>
      </c>
      <c r="J188" s="629">
        <v>150</v>
      </c>
      <c r="K188" s="630">
        <v>9504.7999999999993</v>
      </c>
    </row>
    <row r="189" spans="1:11" ht="14.4" customHeight="1" x14ac:dyDescent="0.3">
      <c r="A189" s="625" t="s">
        <v>518</v>
      </c>
      <c r="B189" s="626" t="s">
        <v>520</v>
      </c>
      <c r="C189" s="627" t="s">
        <v>542</v>
      </c>
      <c r="D189" s="628" t="s">
        <v>543</v>
      </c>
      <c r="E189" s="627" t="s">
        <v>2249</v>
      </c>
      <c r="F189" s="628" t="s">
        <v>2250</v>
      </c>
      <c r="G189" s="627" t="s">
        <v>2501</v>
      </c>
      <c r="H189" s="627" t="s">
        <v>2502</v>
      </c>
      <c r="I189" s="629">
        <v>246.05799999999999</v>
      </c>
      <c r="J189" s="629">
        <v>100</v>
      </c>
      <c r="K189" s="630">
        <v>25379.8</v>
      </c>
    </row>
    <row r="190" spans="1:11" ht="14.4" customHeight="1" x14ac:dyDescent="0.3">
      <c r="A190" s="625" t="s">
        <v>518</v>
      </c>
      <c r="B190" s="626" t="s">
        <v>520</v>
      </c>
      <c r="C190" s="627" t="s">
        <v>542</v>
      </c>
      <c r="D190" s="628" t="s">
        <v>543</v>
      </c>
      <c r="E190" s="627" t="s">
        <v>2249</v>
      </c>
      <c r="F190" s="628" t="s">
        <v>2250</v>
      </c>
      <c r="G190" s="627" t="s">
        <v>2503</v>
      </c>
      <c r="H190" s="627" t="s">
        <v>2504</v>
      </c>
      <c r="I190" s="629">
        <v>266.96375</v>
      </c>
      <c r="J190" s="629">
        <v>240</v>
      </c>
      <c r="K190" s="630">
        <v>63965.630000000005</v>
      </c>
    </row>
    <row r="191" spans="1:11" ht="14.4" customHeight="1" x14ac:dyDescent="0.3">
      <c r="A191" s="625" t="s">
        <v>518</v>
      </c>
      <c r="B191" s="626" t="s">
        <v>520</v>
      </c>
      <c r="C191" s="627" t="s">
        <v>542</v>
      </c>
      <c r="D191" s="628" t="s">
        <v>543</v>
      </c>
      <c r="E191" s="627" t="s">
        <v>2249</v>
      </c>
      <c r="F191" s="628" t="s">
        <v>2250</v>
      </c>
      <c r="G191" s="627" t="s">
        <v>2413</v>
      </c>
      <c r="H191" s="627" t="s">
        <v>2414</v>
      </c>
      <c r="I191" s="629">
        <v>3.5049999999999999</v>
      </c>
      <c r="J191" s="629">
        <v>70</v>
      </c>
      <c r="K191" s="630">
        <v>245.5</v>
      </c>
    </row>
    <row r="192" spans="1:11" ht="14.4" customHeight="1" x14ac:dyDescent="0.3">
      <c r="A192" s="625" t="s">
        <v>518</v>
      </c>
      <c r="B192" s="626" t="s">
        <v>520</v>
      </c>
      <c r="C192" s="627" t="s">
        <v>542</v>
      </c>
      <c r="D192" s="628" t="s">
        <v>543</v>
      </c>
      <c r="E192" s="627" t="s">
        <v>2249</v>
      </c>
      <c r="F192" s="628" t="s">
        <v>2250</v>
      </c>
      <c r="G192" s="627" t="s">
        <v>2505</v>
      </c>
      <c r="H192" s="627" t="s">
        <v>2506</v>
      </c>
      <c r="I192" s="629">
        <v>15.623333333333331</v>
      </c>
      <c r="J192" s="629">
        <v>1250</v>
      </c>
      <c r="K192" s="630">
        <v>19529</v>
      </c>
    </row>
    <row r="193" spans="1:11" ht="14.4" customHeight="1" x14ac:dyDescent="0.3">
      <c r="A193" s="625" t="s">
        <v>518</v>
      </c>
      <c r="B193" s="626" t="s">
        <v>520</v>
      </c>
      <c r="C193" s="627" t="s">
        <v>542</v>
      </c>
      <c r="D193" s="628" t="s">
        <v>543</v>
      </c>
      <c r="E193" s="627" t="s">
        <v>2249</v>
      </c>
      <c r="F193" s="628" t="s">
        <v>2250</v>
      </c>
      <c r="G193" s="627" t="s">
        <v>2507</v>
      </c>
      <c r="H193" s="627" t="s">
        <v>2508</v>
      </c>
      <c r="I193" s="629">
        <v>7.3009999999999993</v>
      </c>
      <c r="J193" s="629">
        <v>5300</v>
      </c>
      <c r="K193" s="630">
        <v>38691</v>
      </c>
    </row>
    <row r="194" spans="1:11" ht="14.4" customHeight="1" x14ac:dyDescent="0.3">
      <c r="A194" s="625" t="s">
        <v>518</v>
      </c>
      <c r="B194" s="626" t="s">
        <v>520</v>
      </c>
      <c r="C194" s="627" t="s">
        <v>542</v>
      </c>
      <c r="D194" s="628" t="s">
        <v>543</v>
      </c>
      <c r="E194" s="627" t="s">
        <v>2249</v>
      </c>
      <c r="F194" s="628" t="s">
        <v>2250</v>
      </c>
      <c r="G194" s="627" t="s">
        <v>2309</v>
      </c>
      <c r="H194" s="627" t="s">
        <v>2310</v>
      </c>
      <c r="I194" s="629">
        <v>0.9177777777777778</v>
      </c>
      <c r="J194" s="629">
        <v>6900</v>
      </c>
      <c r="K194" s="630">
        <v>6334</v>
      </c>
    </row>
    <row r="195" spans="1:11" ht="14.4" customHeight="1" x14ac:dyDescent="0.3">
      <c r="A195" s="625" t="s">
        <v>518</v>
      </c>
      <c r="B195" s="626" t="s">
        <v>520</v>
      </c>
      <c r="C195" s="627" t="s">
        <v>542</v>
      </c>
      <c r="D195" s="628" t="s">
        <v>543</v>
      </c>
      <c r="E195" s="627" t="s">
        <v>2249</v>
      </c>
      <c r="F195" s="628" t="s">
        <v>2250</v>
      </c>
      <c r="G195" s="627" t="s">
        <v>2311</v>
      </c>
      <c r="H195" s="627" t="s">
        <v>2312</v>
      </c>
      <c r="I195" s="629">
        <v>1.4249999999999998</v>
      </c>
      <c r="J195" s="629">
        <v>4600</v>
      </c>
      <c r="K195" s="630">
        <v>6539</v>
      </c>
    </row>
    <row r="196" spans="1:11" ht="14.4" customHeight="1" x14ac:dyDescent="0.3">
      <c r="A196" s="625" t="s">
        <v>518</v>
      </c>
      <c r="B196" s="626" t="s">
        <v>520</v>
      </c>
      <c r="C196" s="627" t="s">
        <v>542</v>
      </c>
      <c r="D196" s="628" t="s">
        <v>543</v>
      </c>
      <c r="E196" s="627" t="s">
        <v>2249</v>
      </c>
      <c r="F196" s="628" t="s">
        <v>2250</v>
      </c>
      <c r="G196" s="627" t="s">
        <v>2313</v>
      </c>
      <c r="H196" s="627" t="s">
        <v>2314</v>
      </c>
      <c r="I196" s="629">
        <v>0.41222222222222221</v>
      </c>
      <c r="J196" s="629">
        <v>6000</v>
      </c>
      <c r="K196" s="630">
        <v>2485</v>
      </c>
    </row>
    <row r="197" spans="1:11" ht="14.4" customHeight="1" x14ac:dyDescent="0.3">
      <c r="A197" s="625" t="s">
        <v>518</v>
      </c>
      <c r="B197" s="626" t="s">
        <v>520</v>
      </c>
      <c r="C197" s="627" t="s">
        <v>542</v>
      </c>
      <c r="D197" s="628" t="s">
        <v>543</v>
      </c>
      <c r="E197" s="627" t="s">
        <v>2249</v>
      </c>
      <c r="F197" s="628" t="s">
        <v>2250</v>
      </c>
      <c r="G197" s="627" t="s">
        <v>2315</v>
      </c>
      <c r="H197" s="627" t="s">
        <v>2316</v>
      </c>
      <c r="I197" s="629">
        <v>0.56999999999999995</v>
      </c>
      <c r="J197" s="629">
        <v>3600</v>
      </c>
      <c r="K197" s="630">
        <v>2055</v>
      </c>
    </row>
    <row r="198" spans="1:11" ht="14.4" customHeight="1" x14ac:dyDescent="0.3">
      <c r="A198" s="625" t="s">
        <v>518</v>
      </c>
      <c r="B198" s="626" t="s">
        <v>520</v>
      </c>
      <c r="C198" s="627" t="s">
        <v>542</v>
      </c>
      <c r="D198" s="628" t="s">
        <v>543</v>
      </c>
      <c r="E198" s="627" t="s">
        <v>2249</v>
      </c>
      <c r="F198" s="628" t="s">
        <v>2250</v>
      </c>
      <c r="G198" s="627" t="s">
        <v>2509</v>
      </c>
      <c r="H198" s="627" t="s">
        <v>2510</v>
      </c>
      <c r="I198" s="629">
        <v>3.13</v>
      </c>
      <c r="J198" s="629">
        <v>300</v>
      </c>
      <c r="K198" s="630">
        <v>939</v>
      </c>
    </row>
    <row r="199" spans="1:11" ht="14.4" customHeight="1" x14ac:dyDescent="0.3">
      <c r="A199" s="625" t="s">
        <v>518</v>
      </c>
      <c r="B199" s="626" t="s">
        <v>520</v>
      </c>
      <c r="C199" s="627" t="s">
        <v>542</v>
      </c>
      <c r="D199" s="628" t="s">
        <v>543</v>
      </c>
      <c r="E199" s="627" t="s">
        <v>2249</v>
      </c>
      <c r="F199" s="628" t="s">
        <v>2250</v>
      </c>
      <c r="G199" s="627" t="s">
        <v>2511</v>
      </c>
      <c r="H199" s="627" t="s">
        <v>2512</v>
      </c>
      <c r="I199" s="629">
        <v>185.76</v>
      </c>
      <c r="J199" s="629">
        <v>600</v>
      </c>
      <c r="K199" s="630">
        <v>111455.51000000001</v>
      </c>
    </row>
    <row r="200" spans="1:11" ht="14.4" customHeight="1" x14ac:dyDescent="0.3">
      <c r="A200" s="625" t="s">
        <v>518</v>
      </c>
      <c r="B200" s="626" t="s">
        <v>520</v>
      </c>
      <c r="C200" s="627" t="s">
        <v>542</v>
      </c>
      <c r="D200" s="628" t="s">
        <v>543</v>
      </c>
      <c r="E200" s="627" t="s">
        <v>2249</v>
      </c>
      <c r="F200" s="628" t="s">
        <v>2250</v>
      </c>
      <c r="G200" s="627" t="s">
        <v>2513</v>
      </c>
      <c r="H200" s="627" t="s">
        <v>2514</v>
      </c>
      <c r="I200" s="629">
        <v>5.3233333333333333</v>
      </c>
      <c r="J200" s="629">
        <v>300</v>
      </c>
      <c r="K200" s="630">
        <v>1597.6</v>
      </c>
    </row>
    <row r="201" spans="1:11" ht="14.4" customHeight="1" x14ac:dyDescent="0.3">
      <c r="A201" s="625" t="s">
        <v>518</v>
      </c>
      <c r="B201" s="626" t="s">
        <v>520</v>
      </c>
      <c r="C201" s="627" t="s">
        <v>542</v>
      </c>
      <c r="D201" s="628" t="s">
        <v>543</v>
      </c>
      <c r="E201" s="627" t="s">
        <v>2249</v>
      </c>
      <c r="F201" s="628" t="s">
        <v>2250</v>
      </c>
      <c r="G201" s="627" t="s">
        <v>2321</v>
      </c>
      <c r="H201" s="627" t="s">
        <v>2322</v>
      </c>
      <c r="I201" s="629">
        <v>2.19</v>
      </c>
      <c r="J201" s="629">
        <v>1300</v>
      </c>
      <c r="K201" s="630">
        <v>2853.2</v>
      </c>
    </row>
    <row r="202" spans="1:11" ht="14.4" customHeight="1" x14ac:dyDescent="0.3">
      <c r="A202" s="625" t="s">
        <v>518</v>
      </c>
      <c r="B202" s="626" t="s">
        <v>520</v>
      </c>
      <c r="C202" s="627" t="s">
        <v>542</v>
      </c>
      <c r="D202" s="628" t="s">
        <v>543</v>
      </c>
      <c r="E202" s="627" t="s">
        <v>2249</v>
      </c>
      <c r="F202" s="628" t="s">
        <v>2250</v>
      </c>
      <c r="G202" s="627" t="s">
        <v>2515</v>
      </c>
      <c r="H202" s="627" t="s">
        <v>2516</v>
      </c>
      <c r="I202" s="629">
        <v>1140.43</v>
      </c>
      <c r="J202" s="629">
        <v>6</v>
      </c>
      <c r="K202" s="630">
        <v>6842.43</v>
      </c>
    </row>
    <row r="203" spans="1:11" ht="14.4" customHeight="1" x14ac:dyDescent="0.3">
      <c r="A203" s="625" t="s">
        <v>518</v>
      </c>
      <c r="B203" s="626" t="s">
        <v>520</v>
      </c>
      <c r="C203" s="627" t="s">
        <v>542</v>
      </c>
      <c r="D203" s="628" t="s">
        <v>543</v>
      </c>
      <c r="E203" s="627" t="s">
        <v>2249</v>
      </c>
      <c r="F203" s="628" t="s">
        <v>2250</v>
      </c>
      <c r="G203" s="627" t="s">
        <v>2517</v>
      </c>
      <c r="H203" s="627" t="s">
        <v>2518</v>
      </c>
      <c r="I203" s="629">
        <v>79.65285714285713</v>
      </c>
      <c r="J203" s="629">
        <v>240</v>
      </c>
      <c r="K203" s="630">
        <v>19080</v>
      </c>
    </row>
    <row r="204" spans="1:11" ht="14.4" customHeight="1" x14ac:dyDescent="0.3">
      <c r="A204" s="625" t="s">
        <v>518</v>
      </c>
      <c r="B204" s="626" t="s">
        <v>520</v>
      </c>
      <c r="C204" s="627" t="s">
        <v>542</v>
      </c>
      <c r="D204" s="628" t="s">
        <v>543</v>
      </c>
      <c r="E204" s="627" t="s">
        <v>2249</v>
      </c>
      <c r="F204" s="628" t="s">
        <v>2250</v>
      </c>
      <c r="G204" s="627" t="s">
        <v>2325</v>
      </c>
      <c r="H204" s="627" t="s">
        <v>2326</v>
      </c>
      <c r="I204" s="629">
        <v>5.3949999999999996</v>
      </c>
      <c r="J204" s="629">
        <v>60</v>
      </c>
      <c r="K204" s="630">
        <v>320.60000000000002</v>
      </c>
    </row>
    <row r="205" spans="1:11" ht="14.4" customHeight="1" x14ac:dyDescent="0.3">
      <c r="A205" s="625" t="s">
        <v>518</v>
      </c>
      <c r="B205" s="626" t="s">
        <v>520</v>
      </c>
      <c r="C205" s="627" t="s">
        <v>542</v>
      </c>
      <c r="D205" s="628" t="s">
        <v>543</v>
      </c>
      <c r="E205" s="627" t="s">
        <v>2249</v>
      </c>
      <c r="F205" s="628" t="s">
        <v>2250</v>
      </c>
      <c r="G205" s="627" t="s">
        <v>2519</v>
      </c>
      <c r="H205" s="627" t="s">
        <v>2520</v>
      </c>
      <c r="I205" s="629">
        <v>64.903749999999988</v>
      </c>
      <c r="J205" s="629">
        <v>325</v>
      </c>
      <c r="K205" s="630">
        <v>21094.32</v>
      </c>
    </row>
    <row r="206" spans="1:11" ht="14.4" customHeight="1" x14ac:dyDescent="0.3">
      <c r="A206" s="625" t="s">
        <v>518</v>
      </c>
      <c r="B206" s="626" t="s">
        <v>520</v>
      </c>
      <c r="C206" s="627" t="s">
        <v>542</v>
      </c>
      <c r="D206" s="628" t="s">
        <v>543</v>
      </c>
      <c r="E206" s="627" t="s">
        <v>2249</v>
      </c>
      <c r="F206" s="628" t="s">
        <v>2250</v>
      </c>
      <c r="G206" s="627" t="s">
        <v>2521</v>
      </c>
      <c r="H206" s="627" t="s">
        <v>2522</v>
      </c>
      <c r="I206" s="629">
        <v>16.97</v>
      </c>
      <c r="J206" s="629">
        <v>10</v>
      </c>
      <c r="K206" s="630">
        <v>169.7</v>
      </c>
    </row>
    <row r="207" spans="1:11" ht="14.4" customHeight="1" x14ac:dyDescent="0.3">
      <c r="A207" s="625" t="s">
        <v>518</v>
      </c>
      <c r="B207" s="626" t="s">
        <v>520</v>
      </c>
      <c r="C207" s="627" t="s">
        <v>542</v>
      </c>
      <c r="D207" s="628" t="s">
        <v>543</v>
      </c>
      <c r="E207" s="627" t="s">
        <v>2249</v>
      </c>
      <c r="F207" s="628" t="s">
        <v>2250</v>
      </c>
      <c r="G207" s="627" t="s">
        <v>2523</v>
      </c>
      <c r="H207" s="627" t="s">
        <v>2524</v>
      </c>
      <c r="I207" s="629">
        <v>17.059999999999999</v>
      </c>
      <c r="J207" s="629">
        <v>10</v>
      </c>
      <c r="K207" s="630">
        <v>170.6</v>
      </c>
    </row>
    <row r="208" spans="1:11" ht="14.4" customHeight="1" x14ac:dyDescent="0.3">
      <c r="A208" s="625" t="s">
        <v>518</v>
      </c>
      <c r="B208" s="626" t="s">
        <v>520</v>
      </c>
      <c r="C208" s="627" t="s">
        <v>542</v>
      </c>
      <c r="D208" s="628" t="s">
        <v>543</v>
      </c>
      <c r="E208" s="627" t="s">
        <v>2249</v>
      </c>
      <c r="F208" s="628" t="s">
        <v>2250</v>
      </c>
      <c r="G208" s="627" t="s">
        <v>2525</v>
      </c>
      <c r="H208" s="627" t="s">
        <v>2526</v>
      </c>
      <c r="I208" s="629">
        <v>17.815000000000001</v>
      </c>
      <c r="J208" s="629">
        <v>20</v>
      </c>
      <c r="K208" s="630">
        <v>356.3</v>
      </c>
    </row>
    <row r="209" spans="1:11" ht="14.4" customHeight="1" x14ac:dyDescent="0.3">
      <c r="A209" s="625" t="s">
        <v>518</v>
      </c>
      <c r="B209" s="626" t="s">
        <v>520</v>
      </c>
      <c r="C209" s="627" t="s">
        <v>542</v>
      </c>
      <c r="D209" s="628" t="s">
        <v>543</v>
      </c>
      <c r="E209" s="627" t="s">
        <v>2249</v>
      </c>
      <c r="F209" s="628" t="s">
        <v>2250</v>
      </c>
      <c r="G209" s="627" t="s">
        <v>2527</v>
      </c>
      <c r="H209" s="627" t="s">
        <v>2528</v>
      </c>
      <c r="I209" s="629">
        <v>16.95</v>
      </c>
      <c r="J209" s="629">
        <v>10</v>
      </c>
      <c r="K209" s="630">
        <v>169.5</v>
      </c>
    </row>
    <row r="210" spans="1:11" ht="14.4" customHeight="1" x14ac:dyDescent="0.3">
      <c r="A210" s="625" t="s">
        <v>518</v>
      </c>
      <c r="B210" s="626" t="s">
        <v>520</v>
      </c>
      <c r="C210" s="627" t="s">
        <v>542</v>
      </c>
      <c r="D210" s="628" t="s">
        <v>543</v>
      </c>
      <c r="E210" s="627" t="s">
        <v>2249</v>
      </c>
      <c r="F210" s="628" t="s">
        <v>2250</v>
      </c>
      <c r="G210" s="627" t="s">
        <v>2529</v>
      </c>
      <c r="H210" s="627" t="s">
        <v>2530</v>
      </c>
      <c r="I210" s="629">
        <v>16.350000000000001</v>
      </c>
      <c r="J210" s="629">
        <v>100</v>
      </c>
      <c r="K210" s="630">
        <v>1635</v>
      </c>
    </row>
    <row r="211" spans="1:11" ht="14.4" customHeight="1" x14ac:dyDescent="0.3">
      <c r="A211" s="625" t="s">
        <v>518</v>
      </c>
      <c r="B211" s="626" t="s">
        <v>520</v>
      </c>
      <c r="C211" s="627" t="s">
        <v>542</v>
      </c>
      <c r="D211" s="628" t="s">
        <v>543</v>
      </c>
      <c r="E211" s="627" t="s">
        <v>2249</v>
      </c>
      <c r="F211" s="628" t="s">
        <v>2250</v>
      </c>
      <c r="G211" s="627" t="s">
        <v>2531</v>
      </c>
      <c r="H211" s="627" t="s">
        <v>2532</v>
      </c>
      <c r="I211" s="629">
        <v>159.72</v>
      </c>
      <c r="J211" s="629">
        <v>50</v>
      </c>
      <c r="K211" s="630">
        <v>7986</v>
      </c>
    </row>
    <row r="212" spans="1:11" ht="14.4" customHeight="1" x14ac:dyDescent="0.3">
      <c r="A212" s="625" t="s">
        <v>518</v>
      </c>
      <c r="B212" s="626" t="s">
        <v>520</v>
      </c>
      <c r="C212" s="627" t="s">
        <v>542</v>
      </c>
      <c r="D212" s="628" t="s">
        <v>543</v>
      </c>
      <c r="E212" s="627" t="s">
        <v>2249</v>
      </c>
      <c r="F212" s="628" t="s">
        <v>2250</v>
      </c>
      <c r="G212" s="627" t="s">
        <v>2533</v>
      </c>
      <c r="H212" s="627" t="s">
        <v>2534</v>
      </c>
      <c r="I212" s="629">
        <v>35.039999999999992</v>
      </c>
      <c r="J212" s="629">
        <v>650</v>
      </c>
      <c r="K212" s="630">
        <v>22883.919999999998</v>
      </c>
    </row>
    <row r="213" spans="1:11" ht="14.4" customHeight="1" x14ac:dyDescent="0.3">
      <c r="A213" s="625" t="s">
        <v>518</v>
      </c>
      <c r="B213" s="626" t="s">
        <v>520</v>
      </c>
      <c r="C213" s="627" t="s">
        <v>542</v>
      </c>
      <c r="D213" s="628" t="s">
        <v>543</v>
      </c>
      <c r="E213" s="627" t="s">
        <v>2249</v>
      </c>
      <c r="F213" s="628" t="s">
        <v>2250</v>
      </c>
      <c r="G213" s="627" t="s">
        <v>2327</v>
      </c>
      <c r="H213" s="627" t="s">
        <v>2328</v>
      </c>
      <c r="I213" s="629">
        <v>1.7649999999999999</v>
      </c>
      <c r="J213" s="629">
        <v>1200</v>
      </c>
      <c r="K213" s="630">
        <v>2114</v>
      </c>
    </row>
    <row r="214" spans="1:11" ht="14.4" customHeight="1" x14ac:dyDescent="0.3">
      <c r="A214" s="625" t="s">
        <v>518</v>
      </c>
      <c r="B214" s="626" t="s">
        <v>520</v>
      </c>
      <c r="C214" s="627" t="s">
        <v>542</v>
      </c>
      <c r="D214" s="628" t="s">
        <v>543</v>
      </c>
      <c r="E214" s="627" t="s">
        <v>2249</v>
      </c>
      <c r="F214" s="628" t="s">
        <v>2250</v>
      </c>
      <c r="G214" s="627" t="s">
        <v>2329</v>
      </c>
      <c r="H214" s="627" t="s">
        <v>2330</v>
      </c>
      <c r="I214" s="629">
        <v>1.7700000000000002</v>
      </c>
      <c r="J214" s="629">
        <v>200</v>
      </c>
      <c r="K214" s="630">
        <v>354.5</v>
      </c>
    </row>
    <row r="215" spans="1:11" ht="14.4" customHeight="1" x14ac:dyDescent="0.3">
      <c r="A215" s="625" t="s">
        <v>518</v>
      </c>
      <c r="B215" s="626" t="s">
        <v>520</v>
      </c>
      <c r="C215" s="627" t="s">
        <v>542</v>
      </c>
      <c r="D215" s="628" t="s">
        <v>543</v>
      </c>
      <c r="E215" s="627" t="s">
        <v>2249</v>
      </c>
      <c r="F215" s="628" t="s">
        <v>2250</v>
      </c>
      <c r="G215" s="627" t="s">
        <v>2535</v>
      </c>
      <c r="H215" s="627" t="s">
        <v>2536</v>
      </c>
      <c r="I215" s="629">
        <v>2.746</v>
      </c>
      <c r="J215" s="629">
        <v>300</v>
      </c>
      <c r="K215" s="630">
        <v>823.5</v>
      </c>
    </row>
    <row r="216" spans="1:11" ht="14.4" customHeight="1" x14ac:dyDescent="0.3">
      <c r="A216" s="625" t="s">
        <v>518</v>
      </c>
      <c r="B216" s="626" t="s">
        <v>520</v>
      </c>
      <c r="C216" s="627" t="s">
        <v>542</v>
      </c>
      <c r="D216" s="628" t="s">
        <v>543</v>
      </c>
      <c r="E216" s="627" t="s">
        <v>2249</v>
      </c>
      <c r="F216" s="628" t="s">
        <v>2250</v>
      </c>
      <c r="G216" s="627" t="s">
        <v>2537</v>
      </c>
      <c r="H216" s="627" t="s">
        <v>2538</v>
      </c>
      <c r="I216" s="629">
        <v>1.74</v>
      </c>
      <c r="J216" s="629">
        <v>300</v>
      </c>
      <c r="K216" s="630">
        <v>520</v>
      </c>
    </row>
    <row r="217" spans="1:11" ht="14.4" customHeight="1" x14ac:dyDescent="0.3">
      <c r="A217" s="625" t="s">
        <v>518</v>
      </c>
      <c r="B217" s="626" t="s">
        <v>520</v>
      </c>
      <c r="C217" s="627" t="s">
        <v>542</v>
      </c>
      <c r="D217" s="628" t="s">
        <v>543</v>
      </c>
      <c r="E217" s="627" t="s">
        <v>2249</v>
      </c>
      <c r="F217" s="628" t="s">
        <v>2250</v>
      </c>
      <c r="G217" s="627" t="s">
        <v>2331</v>
      </c>
      <c r="H217" s="627" t="s">
        <v>2332</v>
      </c>
      <c r="I217" s="629">
        <v>1.7</v>
      </c>
      <c r="J217" s="629">
        <v>100</v>
      </c>
      <c r="K217" s="630">
        <v>170</v>
      </c>
    </row>
    <row r="218" spans="1:11" ht="14.4" customHeight="1" x14ac:dyDescent="0.3">
      <c r="A218" s="625" t="s">
        <v>518</v>
      </c>
      <c r="B218" s="626" t="s">
        <v>520</v>
      </c>
      <c r="C218" s="627" t="s">
        <v>542</v>
      </c>
      <c r="D218" s="628" t="s">
        <v>543</v>
      </c>
      <c r="E218" s="627" t="s">
        <v>2249</v>
      </c>
      <c r="F218" s="628" t="s">
        <v>2250</v>
      </c>
      <c r="G218" s="627" t="s">
        <v>2333</v>
      </c>
      <c r="H218" s="627" t="s">
        <v>2334</v>
      </c>
      <c r="I218" s="629">
        <v>1.7542857142857142</v>
      </c>
      <c r="J218" s="629">
        <v>800</v>
      </c>
      <c r="K218" s="630">
        <v>1403</v>
      </c>
    </row>
    <row r="219" spans="1:11" ht="14.4" customHeight="1" x14ac:dyDescent="0.3">
      <c r="A219" s="625" t="s">
        <v>518</v>
      </c>
      <c r="B219" s="626" t="s">
        <v>520</v>
      </c>
      <c r="C219" s="627" t="s">
        <v>542</v>
      </c>
      <c r="D219" s="628" t="s">
        <v>543</v>
      </c>
      <c r="E219" s="627" t="s">
        <v>2249</v>
      </c>
      <c r="F219" s="628" t="s">
        <v>2250</v>
      </c>
      <c r="G219" s="627" t="s">
        <v>2335</v>
      </c>
      <c r="H219" s="627" t="s">
        <v>2336</v>
      </c>
      <c r="I219" s="629">
        <v>0.01</v>
      </c>
      <c r="J219" s="629">
        <v>2600</v>
      </c>
      <c r="K219" s="630">
        <v>26</v>
      </c>
    </row>
    <row r="220" spans="1:11" ht="14.4" customHeight="1" x14ac:dyDescent="0.3">
      <c r="A220" s="625" t="s">
        <v>518</v>
      </c>
      <c r="B220" s="626" t="s">
        <v>520</v>
      </c>
      <c r="C220" s="627" t="s">
        <v>542</v>
      </c>
      <c r="D220" s="628" t="s">
        <v>543</v>
      </c>
      <c r="E220" s="627" t="s">
        <v>2249</v>
      </c>
      <c r="F220" s="628" t="s">
        <v>2250</v>
      </c>
      <c r="G220" s="627" t="s">
        <v>2539</v>
      </c>
      <c r="H220" s="627" t="s">
        <v>2540</v>
      </c>
      <c r="I220" s="629">
        <v>2.0166666666666666</v>
      </c>
      <c r="J220" s="629">
        <v>1200</v>
      </c>
      <c r="K220" s="630">
        <v>2432</v>
      </c>
    </row>
    <row r="221" spans="1:11" ht="14.4" customHeight="1" x14ac:dyDescent="0.3">
      <c r="A221" s="625" t="s">
        <v>518</v>
      </c>
      <c r="B221" s="626" t="s">
        <v>520</v>
      </c>
      <c r="C221" s="627" t="s">
        <v>542</v>
      </c>
      <c r="D221" s="628" t="s">
        <v>543</v>
      </c>
      <c r="E221" s="627" t="s">
        <v>2249</v>
      </c>
      <c r="F221" s="628" t="s">
        <v>2250</v>
      </c>
      <c r="G221" s="627" t="s">
        <v>2423</v>
      </c>
      <c r="H221" s="627" t="s">
        <v>2424</v>
      </c>
      <c r="I221" s="629">
        <v>2.7262500000000003</v>
      </c>
      <c r="J221" s="629">
        <v>1700</v>
      </c>
      <c r="K221" s="630">
        <v>4629.5</v>
      </c>
    </row>
    <row r="222" spans="1:11" ht="14.4" customHeight="1" x14ac:dyDescent="0.3">
      <c r="A222" s="625" t="s">
        <v>518</v>
      </c>
      <c r="B222" s="626" t="s">
        <v>520</v>
      </c>
      <c r="C222" s="627" t="s">
        <v>542</v>
      </c>
      <c r="D222" s="628" t="s">
        <v>543</v>
      </c>
      <c r="E222" s="627" t="s">
        <v>2249</v>
      </c>
      <c r="F222" s="628" t="s">
        <v>2250</v>
      </c>
      <c r="G222" s="627" t="s">
        <v>2425</v>
      </c>
      <c r="H222" s="627" t="s">
        <v>2426</v>
      </c>
      <c r="I222" s="629">
        <v>1.9742857142857144</v>
      </c>
      <c r="J222" s="629">
        <v>650</v>
      </c>
      <c r="K222" s="630">
        <v>1279</v>
      </c>
    </row>
    <row r="223" spans="1:11" ht="14.4" customHeight="1" x14ac:dyDescent="0.3">
      <c r="A223" s="625" t="s">
        <v>518</v>
      </c>
      <c r="B223" s="626" t="s">
        <v>520</v>
      </c>
      <c r="C223" s="627" t="s">
        <v>542</v>
      </c>
      <c r="D223" s="628" t="s">
        <v>543</v>
      </c>
      <c r="E223" s="627" t="s">
        <v>2249</v>
      </c>
      <c r="F223" s="628" t="s">
        <v>2250</v>
      </c>
      <c r="G223" s="627" t="s">
        <v>2541</v>
      </c>
      <c r="H223" s="627" t="s">
        <v>2542</v>
      </c>
      <c r="I223" s="629">
        <v>8.76</v>
      </c>
      <c r="J223" s="629">
        <v>750</v>
      </c>
      <c r="K223" s="630">
        <v>6570.4999999999991</v>
      </c>
    </row>
    <row r="224" spans="1:11" ht="14.4" customHeight="1" x14ac:dyDescent="0.3">
      <c r="A224" s="625" t="s">
        <v>518</v>
      </c>
      <c r="B224" s="626" t="s">
        <v>520</v>
      </c>
      <c r="C224" s="627" t="s">
        <v>542</v>
      </c>
      <c r="D224" s="628" t="s">
        <v>543</v>
      </c>
      <c r="E224" s="627" t="s">
        <v>2249</v>
      </c>
      <c r="F224" s="628" t="s">
        <v>2250</v>
      </c>
      <c r="G224" s="627" t="s">
        <v>2543</v>
      </c>
      <c r="H224" s="627" t="s">
        <v>2544</v>
      </c>
      <c r="I224" s="629">
        <v>36.766249999999999</v>
      </c>
      <c r="J224" s="629">
        <v>1000</v>
      </c>
      <c r="K224" s="630">
        <v>36610</v>
      </c>
    </row>
    <row r="225" spans="1:11" ht="14.4" customHeight="1" x14ac:dyDescent="0.3">
      <c r="A225" s="625" t="s">
        <v>518</v>
      </c>
      <c r="B225" s="626" t="s">
        <v>520</v>
      </c>
      <c r="C225" s="627" t="s">
        <v>542</v>
      </c>
      <c r="D225" s="628" t="s">
        <v>543</v>
      </c>
      <c r="E225" s="627" t="s">
        <v>2249</v>
      </c>
      <c r="F225" s="628" t="s">
        <v>2250</v>
      </c>
      <c r="G225" s="627" t="s">
        <v>2427</v>
      </c>
      <c r="H225" s="627" t="s">
        <v>2428</v>
      </c>
      <c r="I225" s="629">
        <v>34.770000000000003</v>
      </c>
      <c r="J225" s="629">
        <v>1</v>
      </c>
      <c r="K225" s="630">
        <v>34.770000000000003</v>
      </c>
    </row>
    <row r="226" spans="1:11" ht="14.4" customHeight="1" x14ac:dyDescent="0.3">
      <c r="A226" s="625" t="s">
        <v>518</v>
      </c>
      <c r="B226" s="626" t="s">
        <v>520</v>
      </c>
      <c r="C226" s="627" t="s">
        <v>542</v>
      </c>
      <c r="D226" s="628" t="s">
        <v>543</v>
      </c>
      <c r="E226" s="627" t="s">
        <v>2249</v>
      </c>
      <c r="F226" s="628" t="s">
        <v>2250</v>
      </c>
      <c r="G226" s="627" t="s">
        <v>2337</v>
      </c>
      <c r="H226" s="627" t="s">
        <v>2338</v>
      </c>
      <c r="I226" s="629">
        <v>2.3912499999999999</v>
      </c>
      <c r="J226" s="629">
        <v>1900</v>
      </c>
      <c r="K226" s="630">
        <v>4480</v>
      </c>
    </row>
    <row r="227" spans="1:11" ht="14.4" customHeight="1" x14ac:dyDescent="0.3">
      <c r="A227" s="625" t="s">
        <v>518</v>
      </c>
      <c r="B227" s="626" t="s">
        <v>520</v>
      </c>
      <c r="C227" s="627" t="s">
        <v>542</v>
      </c>
      <c r="D227" s="628" t="s">
        <v>543</v>
      </c>
      <c r="E227" s="627" t="s">
        <v>2249</v>
      </c>
      <c r="F227" s="628" t="s">
        <v>2250</v>
      </c>
      <c r="G227" s="627" t="s">
        <v>2545</v>
      </c>
      <c r="H227" s="627" t="s">
        <v>2546</v>
      </c>
      <c r="I227" s="629">
        <v>649.77</v>
      </c>
      <c r="J227" s="629">
        <v>3</v>
      </c>
      <c r="K227" s="630">
        <v>1949.31</v>
      </c>
    </row>
    <row r="228" spans="1:11" ht="14.4" customHeight="1" x14ac:dyDescent="0.3">
      <c r="A228" s="625" t="s">
        <v>518</v>
      </c>
      <c r="B228" s="626" t="s">
        <v>520</v>
      </c>
      <c r="C228" s="627" t="s">
        <v>542</v>
      </c>
      <c r="D228" s="628" t="s">
        <v>543</v>
      </c>
      <c r="E228" s="627" t="s">
        <v>2249</v>
      </c>
      <c r="F228" s="628" t="s">
        <v>2250</v>
      </c>
      <c r="G228" s="627" t="s">
        <v>2547</v>
      </c>
      <c r="H228" s="627" t="s">
        <v>2548</v>
      </c>
      <c r="I228" s="629">
        <v>58.917500000000004</v>
      </c>
      <c r="J228" s="629">
        <v>200</v>
      </c>
      <c r="K228" s="630">
        <v>11782.99</v>
      </c>
    </row>
    <row r="229" spans="1:11" ht="14.4" customHeight="1" x14ac:dyDescent="0.3">
      <c r="A229" s="625" t="s">
        <v>518</v>
      </c>
      <c r="B229" s="626" t="s">
        <v>520</v>
      </c>
      <c r="C229" s="627" t="s">
        <v>542</v>
      </c>
      <c r="D229" s="628" t="s">
        <v>543</v>
      </c>
      <c r="E229" s="627" t="s">
        <v>2249</v>
      </c>
      <c r="F229" s="628" t="s">
        <v>2250</v>
      </c>
      <c r="G229" s="627" t="s">
        <v>2549</v>
      </c>
      <c r="H229" s="627" t="s">
        <v>2550</v>
      </c>
      <c r="I229" s="629">
        <v>34.729999999999997</v>
      </c>
      <c r="J229" s="629">
        <v>80</v>
      </c>
      <c r="K229" s="630">
        <v>2778</v>
      </c>
    </row>
    <row r="230" spans="1:11" ht="14.4" customHeight="1" x14ac:dyDescent="0.3">
      <c r="A230" s="625" t="s">
        <v>518</v>
      </c>
      <c r="B230" s="626" t="s">
        <v>520</v>
      </c>
      <c r="C230" s="627" t="s">
        <v>542</v>
      </c>
      <c r="D230" s="628" t="s">
        <v>543</v>
      </c>
      <c r="E230" s="627" t="s">
        <v>2249</v>
      </c>
      <c r="F230" s="628" t="s">
        <v>2250</v>
      </c>
      <c r="G230" s="627" t="s">
        <v>2551</v>
      </c>
      <c r="H230" s="627" t="s">
        <v>2552</v>
      </c>
      <c r="I230" s="629">
        <v>370.03499999999997</v>
      </c>
      <c r="J230" s="629">
        <v>120</v>
      </c>
      <c r="K230" s="630">
        <v>44214.1</v>
      </c>
    </row>
    <row r="231" spans="1:11" ht="14.4" customHeight="1" x14ac:dyDescent="0.3">
      <c r="A231" s="625" t="s">
        <v>518</v>
      </c>
      <c r="B231" s="626" t="s">
        <v>520</v>
      </c>
      <c r="C231" s="627" t="s">
        <v>542</v>
      </c>
      <c r="D231" s="628" t="s">
        <v>543</v>
      </c>
      <c r="E231" s="627" t="s">
        <v>2249</v>
      </c>
      <c r="F231" s="628" t="s">
        <v>2250</v>
      </c>
      <c r="G231" s="627" t="s">
        <v>2553</v>
      </c>
      <c r="H231" s="627" t="s">
        <v>2554</v>
      </c>
      <c r="I231" s="629">
        <v>608.09</v>
      </c>
      <c r="J231" s="629">
        <v>60</v>
      </c>
      <c r="K231" s="630">
        <v>37098.630000000005</v>
      </c>
    </row>
    <row r="232" spans="1:11" ht="14.4" customHeight="1" x14ac:dyDescent="0.3">
      <c r="A232" s="625" t="s">
        <v>518</v>
      </c>
      <c r="B232" s="626" t="s">
        <v>520</v>
      </c>
      <c r="C232" s="627" t="s">
        <v>542</v>
      </c>
      <c r="D232" s="628" t="s">
        <v>543</v>
      </c>
      <c r="E232" s="627" t="s">
        <v>2249</v>
      </c>
      <c r="F232" s="628" t="s">
        <v>2250</v>
      </c>
      <c r="G232" s="627" t="s">
        <v>2555</v>
      </c>
      <c r="H232" s="627" t="s">
        <v>2556</v>
      </c>
      <c r="I232" s="629">
        <v>264.31428571428575</v>
      </c>
      <c r="J232" s="629">
        <v>400</v>
      </c>
      <c r="K232" s="630">
        <v>106480.07</v>
      </c>
    </row>
    <row r="233" spans="1:11" ht="14.4" customHeight="1" x14ac:dyDescent="0.3">
      <c r="A233" s="625" t="s">
        <v>518</v>
      </c>
      <c r="B233" s="626" t="s">
        <v>520</v>
      </c>
      <c r="C233" s="627" t="s">
        <v>542</v>
      </c>
      <c r="D233" s="628" t="s">
        <v>543</v>
      </c>
      <c r="E233" s="627" t="s">
        <v>2249</v>
      </c>
      <c r="F233" s="628" t="s">
        <v>2250</v>
      </c>
      <c r="G233" s="627" t="s">
        <v>2339</v>
      </c>
      <c r="H233" s="627" t="s">
        <v>2340</v>
      </c>
      <c r="I233" s="629">
        <v>1.21</v>
      </c>
      <c r="J233" s="629">
        <v>50</v>
      </c>
      <c r="K233" s="630">
        <v>60.5</v>
      </c>
    </row>
    <row r="234" spans="1:11" ht="14.4" customHeight="1" x14ac:dyDescent="0.3">
      <c r="A234" s="625" t="s">
        <v>518</v>
      </c>
      <c r="B234" s="626" t="s">
        <v>520</v>
      </c>
      <c r="C234" s="627" t="s">
        <v>542</v>
      </c>
      <c r="D234" s="628" t="s">
        <v>543</v>
      </c>
      <c r="E234" s="627" t="s">
        <v>2249</v>
      </c>
      <c r="F234" s="628" t="s">
        <v>2250</v>
      </c>
      <c r="G234" s="627" t="s">
        <v>2557</v>
      </c>
      <c r="H234" s="627" t="s">
        <v>2558</v>
      </c>
      <c r="I234" s="629">
        <v>1.5562500000000001</v>
      </c>
      <c r="J234" s="629">
        <v>4100</v>
      </c>
      <c r="K234" s="630">
        <v>6382</v>
      </c>
    </row>
    <row r="235" spans="1:11" ht="14.4" customHeight="1" x14ac:dyDescent="0.3">
      <c r="A235" s="625" t="s">
        <v>518</v>
      </c>
      <c r="B235" s="626" t="s">
        <v>520</v>
      </c>
      <c r="C235" s="627" t="s">
        <v>542</v>
      </c>
      <c r="D235" s="628" t="s">
        <v>543</v>
      </c>
      <c r="E235" s="627" t="s">
        <v>2249</v>
      </c>
      <c r="F235" s="628" t="s">
        <v>2250</v>
      </c>
      <c r="G235" s="627" t="s">
        <v>2559</v>
      </c>
      <c r="H235" s="627" t="s">
        <v>2560</v>
      </c>
      <c r="I235" s="629">
        <v>34.577999999999996</v>
      </c>
      <c r="J235" s="629">
        <v>260</v>
      </c>
      <c r="K235" s="630">
        <v>8988.880000000001</v>
      </c>
    </row>
    <row r="236" spans="1:11" ht="14.4" customHeight="1" x14ac:dyDescent="0.3">
      <c r="A236" s="625" t="s">
        <v>518</v>
      </c>
      <c r="B236" s="626" t="s">
        <v>520</v>
      </c>
      <c r="C236" s="627" t="s">
        <v>542</v>
      </c>
      <c r="D236" s="628" t="s">
        <v>543</v>
      </c>
      <c r="E236" s="627" t="s">
        <v>2249</v>
      </c>
      <c r="F236" s="628" t="s">
        <v>2250</v>
      </c>
      <c r="G236" s="627" t="s">
        <v>2341</v>
      </c>
      <c r="H236" s="627" t="s">
        <v>2342</v>
      </c>
      <c r="I236" s="629">
        <v>5.0200000000000005</v>
      </c>
      <c r="J236" s="629">
        <v>1360</v>
      </c>
      <c r="K236" s="630">
        <v>6778</v>
      </c>
    </row>
    <row r="237" spans="1:11" ht="14.4" customHeight="1" x14ac:dyDescent="0.3">
      <c r="A237" s="625" t="s">
        <v>518</v>
      </c>
      <c r="B237" s="626" t="s">
        <v>520</v>
      </c>
      <c r="C237" s="627" t="s">
        <v>542</v>
      </c>
      <c r="D237" s="628" t="s">
        <v>543</v>
      </c>
      <c r="E237" s="627" t="s">
        <v>2249</v>
      </c>
      <c r="F237" s="628" t="s">
        <v>2250</v>
      </c>
      <c r="G237" s="627" t="s">
        <v>2561</v>
      </c>
      <c r="H237" s="627" t="s">
        <v>2562</v>
      </c>
      <c r="I237" s="629">
        <v>8.0000000000000018</v>
      </c>
      <c r="J237" s="629">
        <v>1340</v>
      </c>
      <c r="K237" s="630">
        <v>10790.800000000001</v>
      </c>
    </row>
    <row r="238" spans="1:11" ht="14.4" customHeight="1" x14ac:dyDescent="0.3">
      <c r="A238" s="625" t="s">
        <v>518</v>
      </c>
      <c r="B238" s="626" t="s">
        <v>520</v>
      </c>
      <c r="C238" s="627" t="s">
        <v>542</v>
      </c>
      <c r="D238" s="628" t="s">
        <v>543</v>
      </c>
      <c r="E238" s="627" t="s">
        <v>2249</v>
      </c>
      <c r="F238" s="628" t="s">
        <v>2250</v>
      </c>
      <c r="G238" s="627" t="s">
        <v>2429</v>
      </c>
      <c r="H238" s="627" t="s">
        <v>2430</v>
      </c>
      <c r="I238" s="629">
        <v>116.28</v>
      </c>
      <c r="J238" s="629">
        <v>3</v>
      </c>
      <c r="K238" s="630">
        <v>348.84</v>
      </c>
    </row>
    <row r="239" spans="1:11" ht="14.4" customHeight="1" x14ac:dyDescent="0.3">
      <c r="A239" s="625" t="s">
        <v>518</v>
      </c>
      <c r="B239" s="626" t="s">
        <v>520</v>
      </c>
      <c r="C239" s="627" t="s">
        <v>542</v>
      </c>
      <c r="D239" s="628" t="s">
        <v>543</v>
      </c>
      <c r="E239" s="627" t="s">
        <v>2249</v>
      </c>
      <c r="F239" s="628" t="s">
        <v>2250</v>
      </c>
      <c r="G239" s="627" t="s">
        <v>2563</v>
      </c>
      <c r="H239" s="627" t="s">
        <v>2564</v>
      </c>
      <c r="I239" s="629">
        <v>635.86</v>
      </c>
      <c r="J239" s="629">
        <v>90</v>
      </c>
      <c r="K239" s="630">
        <v>57226.950000000004</v>
      </c>
    </row>
    <row r="240" spans="1:11" ht="14.4" customHeight="1" x14ac:dyDescent="0.3">
      <c r="A240" s="625" t="s">
        <v>518</v>
      </c>
      <c r="B240" s="626" t="s">
        <v>520</v>
      </c>
      <c r="C240" s="627" t="s">
        <v>542</v>
      </c>
      <c r="D240" s="628" t="s">
        <v>543</v>
      </c>
      <c r="E240" s="627" t="s">
        <v>2249</v>
      </c>
      <c r="F240" s="628" t="s">
        <v>2250</v>
      </c>
      <c r="G240" s="627" t="s">
        <v>2565</v>
      </c>
      <c r="H240" s="627" t="s">
        <v>2566</v>
      </c>
      <c r="I240" s="629">
        <v>142.77285714285716</v>
      </c>
      <c r="J240" s="629">
        <v>240</v>
      </c>
      <c r="K240" s="630">
        <v>34499.29</v>
      </c>
    </row>
    <row r="241" spans="1:11" ht="14.4" customHeight="1" x14ac:dyDescent="0.3">
      <c r="A241" s="625" t="s">
        <v>518</v>
      </c>
      <c r="B241" s="626" t="s">
        <v>520</v>
      </c>
      <c r="C241" s="627" t="s">
        <v>542</v>
      </c>
      <c r="D241" s="628" t="s">
        <v>543</v>
      </c>
      <c r="E241" s="627" t="s">
        <v>2249</v>
      </c>
      <c r="F241" s="628" t="s">
        <v>2250</v>
      </c>
      <c r="G241" s="627" t="s">
        <v>2567</v>
      </c>
      <c r="H241" s="627" t="s">
        <v>2568</v>
      </c>
      <c r="I241" s="629">
        <v>21.24</v>
      </c>
      <c r="J241" s="629">
        <v>300</v>
      </c>
      <c r="K241" s="630">
        <v>6370.6500000000005</v>
      </c>
    </row>
    <row r="242" spans="1:11" ht="14.4" customHeight="1" x14ac:dyDescent="0.3">
      <c r="A242" s="625" t="s">
        <v>518</v>
      </c>
      <c r="B242" s="626" t="s">
        <v>520</v>
      </c>
      <c r="C242" s="627" t="s">
        <v>542</v>
      </c>
      <c r="D242" s="628" t="s">
        <v>543</v>
      </c>
      <c r="E242" s="627" t="s">
        <v>2249</v>
      </c>
      <c r="F242" s="628" t="s">
        <v>2250</v>
      </c>
      <c r="G242" s="627" t="s">
        <v>2569</v>
      </c>
      <c r="H242" s="627" t="s">
        <v>2570</v>
      </c>
      <c r="I242" s="629">
        <v>127.38</v>
      </c>
      <c r="J242" s="629">
        <v>70</v>
      </c>
      <c r="K242" s="630">
        <v>8916.36</v>
      </c>
    </row>
    <row r="243" spans="1:11" ht="14.4" customHeight="1" x14ac:dyDescent="0.3">
      <c r="A243" s="625" t="s">
        <v>518</v>
      </c>
      <c r="B243" s="626" t="s">
        <v>520</v>
      </c>
      <c r="C243" s="627" t="s">
        <v>542</v>
      </c>
      <c r="D243" s="628" t="s">
        <v>543</v>
      </c>
      <c r="E243" s="627" t="s">
        <v>2249</v>
      </c>
      <c r="F243" s="628" t="s">
        <v>2250</v>
      </c>
      <c r="G243" s="627" t="s">
        <v>2571</v>
      </c>
      <c r="H243" s="627" t="s">
        <v>2572</v>
      </c>
      <c r="I243" s="629">
        <v>23.15</v>
      </c>
      <c r="J243" s="629">
        <v>200</v>
      </c>
      <c r="K243" s="630">
        <v>4629.87</v>
      </c>
    </row>
    <row r="244" spans="1:11" ht="14.4" customHeight="1" x14ac:dyDescent="0.3">
      <c r="A244" s="625" t="s">
        <v>518</v>
      </c>
      <c r="B244" s="626" t="s">
        <v>520</v>
      </c>
      <c r="C244" s="627" t="s">
        <v>542</v>
      </c>
      <c r="D244" s="628" t="s">
        <v>543</v>
      </c>
      <c r="E244" s="627" t="s">
        <v>2249</v>
      </c>
      <c r="F244" s="628" t="s">
        <v>2250</v>
      </c>
      <c r="G244" s="627" t="s">
        <v>2573</v>
      </c>
      <c r="H244" s="627" t="s">
        <v>2574</v>
      </c>
      <c r="I244" s="629">
        <v>43.16</v>
      </c>
      <c r="J244" s="629">
        <v>150</v>
      </c>
      <c r="K244" s="630">
        <v>6474.11</v>
      </c>
    </row>
    <row r="245" spans="1:11" ht="14.4" customHeight="1" x14ac:dyDescent="0.3">
      <c r="A245" s="625" t="s">
        <v>518</v>
      </c>
      <c r="B245" s="626" t="s">
        <v>520</v>
      </c>
      <c r="C245" s="627" t="s">
        <v>542</v>
      </c>
      <c r="D245" s="628" t="s">
        <v>543</v>
      </c>
      <c r="E245" s="627" t="s">
        <v>2249</v>
      </c>
      <c r="F245" s="628" t="s">
        <v>2250</v>
      </c>
      <c r="G245" s="627" t="s">
        <v>2575</v>
      </c>
      <c r="H245" s="627" t="s">
        <v>2576</v>
      </c>
      <c r="I245" s="629">
        <v>406.55</v>
      </c>
      <c r="J245" s="629">
        <v>3</v>
      </c>
      <c r="K245" s="630">
        <v>1219.6600000000001</v>
      </c>
    </row>
    <row r="246" spans="1:11" ht="14.4" customHeight="1" x14ac:dyDescent="0.3">
      <c r="A246" s="625" t="s">
        <v>518</v>
      </c>
      <c r="B246" s="626" t="s">
        <v>520</v>
      </c>
      <c r="C246" s="627" t="s">
        <v>542</v>
      </c>
      <c r="D246" s="628" t="s">
        <v>543</v>
      </c>
      <c r="E246" s="627" t="s">
        <v>2249</v>
      </c>
      <c r="F246" s="628" t="s">
        <v>2250</v>
      </c>
      <c r="G246" s="627" t="s">
        <v>2577</v>
      </c>
      <c r="H246" s="627" t="s">
        <v>2578</v>
      </c>
      <c r="I246" s="629">
        <v>44.26</v>
      </c>
      <c r="J246" s="629">
        <v>150</v>
      </c>
      <c r="K246" s="630">
        <v>6639.25</v>
      </c>
    </row>
    <row r="247" spans="1:11" ht="14.4" customHeight="1" x14ac:dyDescent="0.3">
      <c r="A247" s="625" t="s">
        <v>518</v>
      </c>
      <c r="B247" s="626" t="s">
        <v>520</v>
      </c>
      <c r="C247" s="627" t="s">
        <v>542</v>
      </c>
      <c r="D247" s="628" t="s">
        <v>543</v>
      </c>
      <c r="E247" s="627" t="s">
        <v>2249</v>
      </c>
      <c r="F247" s="628" t="s">
        <v>2250</v>
      </c>
      <c r="G247" s="627" t="s">
        <v>2343</v>
      </c>
      <c r="H247" s="627" t="s">
        <v>2344</v>
      </c>
      <c r="I247" s="629">
        <v>17.98</v>
      </c>
      <c r="J247" s="629">
        <v>100</v>
      </c>
      <c r="K247" s="630">
        <v>1798</v>
      </c>
    </row>
    <row r="248" spans="1:11" ht="14.4" customHeight="1" x14ac:dyDescent="0.3">
      <c r="A248" s="625" t="s">
        <v>518</v>
      </c>
      <c r="B248" s="626" t="s">
        <v>520</v>
      </c>
      <c r="C248" s="627" t="s">
        <v>542</v>
      </c>
      <c r="D248" s="628" t="s">
        <v>543</v>
      </c>
      <c r="E248" s="627" t="s">
        <v>2249</v>
      </c>
      <c r="F248" s="628" t="s">
        <v>2250</v>
      </c>
      <c r="G248" s="627" t="s">
        <v>2431</v>
      </c>
      <c r="H248" s="627" t="s">
        <v>2432</v>
      </c>
      <c r="I248" s="629">
        <v>17.762</v>
      </c>
      <c r="J248" s="629">
        <v>350</v>
      </c>
      <c r="K248" s="630">
        <v>6238.5</v>
      </c>
    </row>
    <row r="249" spans="1:11" ht="14.4" customHeight="1" x14ac:dyDescent="0.3">
      <c r="A249" s="625" t="s">
        <v>518</v>
      </c>
      <c r="B249" s="626" t="s">
        <v>520</v>
      </c>
      <c r="C249" s="627" t="s">
        <v>542</v>
      </c>
      <c r="D249" s="628" t="s">
        <v>543</v>
      </c>
      <c r="E249" s="627" t="s">
        <v>2249</v>
      </c>
      <c r="F249" s="628" t="s">
        <v>2250</v>
      </c>
      <c r="G249" s="627" t="s">
        <v>2435</v>
      </c>
      <c r="H249" s="627" t="s">
        <v>2436</v>
      </c>
      <c r="I249" s="629">
        <v>14.97875</v>
      </c>
      <c r="J249" s="629">
        <v>310</v>
      </c>
      <c r="K249" s="630">
        <v>4644.5999999999995</v>
      </c>
    </row>
    <row r="250" spans="1:11" ht="14.4" customHeight="1" x14ac:dyDescent="0.3">
      <c r="A250" s="625" t="s">
        <v>518</v>
      </c>
      <c r="B250" s="626" t="s">
        <v>520</v>
      </c>
      <c r="C250" s="627" t="s">
        <v>542</v>
      </c>
      <c r="D250" s="628" t="s">
        <v>543</v>
      </c>
      <c r="E250" s="627" t="s">
        <v>2249</v>
      </c>
      <c r="F250" s="628" t="s">
        <v>2250</v>
      </c>
      <c r="G250" s="627" t="s">
        <v>2347</v>
      </c>
      <c r="H250" s="627" t="s">
        <v>2348</v>
      </c>
      <c r="I250" s="629">
        <v>2.84</v>
      </c>
      <c r="J250" s="629">
        <v>450</v>
      </c>
      <c r="K250" s="630">
        <v>1278.5</v>
      </c>
    </row>
    <row r="251" spans="1:11" ht="14.4" customHeight="1" x14ac:dyDescent="0.3">
      <c r="A251" s="625" t="s">
        <v>518</v>
      </c>
      <c r="B251" s="626" t="s">
        <v>520</v>
      </c>
      <c r="C251" s="627" t="s">
        <v>542</v>
      </c>
      <c r="D251" s="628" t="s">
        <v>543</v>
      </c>
      <c r="E251" s="627" t="s">
        <v>2249</v>
      </c>
      <c r="F251" s="628" t="s">
        <v>2250</v>
      </c>
      <c r="G251" s="627" t="s">
        <v>2349</v>
      </c>
      <c r="H251" s="627" t="s">
        <v>2350</v>
      </c>
      <c r="I251" s="629">
        <v>13.18</v>
      </c>
      <c r="J251" s="629">
        <v>70</v>
      </c>
      <c r="K251" s="630">
        <v>921.60000000000014</v>
      </c>
    </row>
    <row r="252" spans="1:11" ht="14.4" customHeight="1" x14ac:dyDescent="0.3">
      <c r="A252" s="625" t="s">
        <v>518</v>
      </c>
      <c r="B252" s="626" t="s">
        <v>520</v>
      </c>
      <c r="C252" s="627" t="s">
        <v>542</v>
      </c>
      <c r="D252" s="628" t="s">
        <v>543</v>
      </c>
      <c r="E252" s="627" t="s">
        <v>2249</v>
      </c>
      <c r="F252" s="628" t="s">
        <v>2250</v>
      </c>
      <c r="G252" s="627" t="s">
        <v>2351</v>
      </c>
      <c r="H252" s="627" t="s">
        <v>2352</v>
      </c>
      <c r="I252" s="629">
        <v>13.07</v>
      </c>
      <c r="J252" s="629">
        <v>50</v>
      </c>
      <c r="K252" s="630">
        <v>652.20000000000005</v>
      </c>
    </row>
    <row r="253" spans="1:11" ht="14.4" customHeight="1" x14ac:dyDescent="0.3">
      <c r="A253" s="625" t="s">
        <v>518</v>
      </c>
      <c r="B253" s="626" t="s">
        <v>520</v>
      </c>
      <c r="C253" s="627" t="s">
        <v>542</v>
      </c>
      <c r="D253" s="628" t="s">
        <v>543</v>
      </c>
      <c r="E253" s="627" t="s">
        <v>2249</v>
      </c>
      <c r="F253" s="628" t="s">
        <v>2250</v>
      </c>
      <c r="G253" s="627" t="s">
        <v>2579</v>
      </c>
      <c r="H253" s="627" t="s">
        <v>2580</v>
      </c>
      <c r="I253" s="629">
        <v>13.18</v>
      </c>
      <c r="J253" s="629">
        <v>22</v>
      </c>
      <c r="K253" s="630">
        <v>289.91999999999996</v>
      </c>
    </row>
    <row r="254" spans="1:11" ht="14.4" customHeight="1" x14ac:dyDescent="0.3">
      <c r="A254" s="625" t="s">
        <v>518</v>
      </c>
      <c r="B254" s="626" t="s">
        <v>520</v>
      </c>
      <c r="C254" s="627" t="s">
        <v>542</v>
      </c>
      <c r="D254" s="628" t="s">
        <v>543</v>
      </c>
      <c r="E254" s="627" t="s">
        <v>2249</v>
      </c>
      <c r="F254" s="628" t="s">
        <v>2250</v>
      </c>
      <c r="G254" s="627" t="s">
        <v>2353</v>
      </c>
      <c r="H254" s="627" t="s">
        <v>2354</v>
      </c>
      <c r="I254" s="629">
        <v>1.5500000000000003</v>
      </c>
      <c r="J254" s="629">
        <v>4725</v>
      </c>
      <c r="K254" s="630">
        <v>7323.75</v>
      </c>
    </row>
    <row r="255" spans="1:11" ht="14.4" customHeight="1" x14ac:dyDescent="0.3">
      <c r="A255" s="625" t="s">
        <v>518</v>
      </c>
      <c r="B255" s="626" t="s">
        <v>520</v>
      </c>
      <c r="C255" s="627" t="s">
        <v>542</v>
      </c>
      <c r="D255" s="628" t="s">
        <v>543</v>
      </c>
      <c r="E255" s="627" t="s">
        <v>2249</v>
      </c>
      <c r="F255" s="628" t="s">
        <v>2250</v>
      </c>
      <c r="G255" s="627" t="s">
        <v>2439</v>
      </c>
      <c r="H255" s="627" t="s">
        <v>2440</v>
      </c>
      <c r="I255" s="629">
        <v>21.2075</v>
      </c>
      <c r="J255" s="629">
        <v>80</v>
      </c>
      <c r="K255" s="630">
        <v>1695.6</v>
      </c>
    </row>
    <row r="256" spans="1:11" ht="14.4" customHeight="1" x14ac:dyDescent="0.3">
      <c r="A256" s="625" t="s">
        <v>518</v>
      </c>
      <c r="B256" s="626" t="s">
        <v>520</v>
      </c>
      <c r="C256" s="627" t="s">
        <v>542</v>
      </c>
      <c r="D256" s="628" t="s">
        <v>543</v>
      </c>
      <c r="E256" s="627" t="s">
        <v>2249</v>
      </c>
      <c r="F256" s="628" t="s">
        <v>2250</v>
      </c>
      <c r="G256" s="627" t="s">
        <v>2441</v>
      </c>
      <c r="H256" s="627" t="s">
        <v>2442</v>
      </c>
      <c r="I256" s="629">
        <v>20.813333333333333</v>
      </c>
      <c r="J256" s="629">
        <v>200</v>
      </c>
      <c r="K256" s="630">
        <v>4183.5</v>
      </c>
    </row>
    <row r="257" spans="1:11" ht="14.4" customHeight="1" x14ac:dyDescent="0.3">
      <c r="A257" s="625" t="s">
        <v>518</v>
      </c>
      <c r="B257" s="626" t="s">
        <v>520</v>
      </c>
      <c r="C257" s="627" t="s">
        <v>542</v>
      </c>
      <c r="D257" s="628" t="s">
        <v>543</v>
      </c>
      <c r="E257" s="627" t="s">
        <v>2249</v>
      </c>
      <c r="F257" s="628" t="s">
        <v>2250</v>
      </c>
      <c r="G257" s="627" t="s">
        <v>2581</v>
      </c>
      <c r="H257" s="627" t="s">
        <v>2582</v>
      </c>
      <c r="I257" s="629">
        <v>8.1425000000000001</v>
      </c>
      <c r="J257" s="629">
        <v>350</v>
      </c>
      <c r="K257" s="630">
        <v>2847</v>
      </c>
    </row>
    <row r="258" spans="1:11" ht="14.4" customHeight="1" x14ac:dyDescent="0.3">
      <c r="A258" s="625" t="s">
        <v>518</v>
      </c>
      <c r="B258" s="626" t="s">
        <v>520</v>
      </c>
      <c r="C258" s="627" t="s">
        <v>542</v>
      </c>
      <c r="D258" s="628" t="s">
        <v>543</v>
      </c>
      <c r="E258" s="627" t="s">
        <v>2249</v>
      </c>
      <c r="F258" s="628" t="s">
        <v>2250</v>
      </c>
      <c r="G258" s="627" t="s">
        <v>2583</v>
      </c>
      <c r="H258" s="627" t="s">
        <v>2584</v>
      </c>
      <c r="I258" s="629">
        <v>8.9700000000000006</v>
      </c>
      <c r="J258" s="629">
        <v>10</v>
      </c>
      <c r="K258" s="630">
        <v>89.7</v>
      </c>
    </row>
    <row r="259" spans="1:11" ht="14.4" customHeight="1" x14ac:dyDescent="0.3">
      <c r="A259" s="625" t="s">
        <v>518</v>
      </c>
      <c r="B259" s="626" t="s">
        <v>520</v>
      </c>
      <c r="C259" s="627" t="s">
        <v>542</v>
      </c>
      <c r="D259" s="628" t="s">
        <v>543</v>
      </c>
      <c r="E259" s="627" t="s">
        <v>2249</v>
      </c>
      <c r="F259" s="628" t="s">
        <v>2250</v>
      </c>
      <c r="G259" s="627" t="s">
        <v>2585</v>
      </c>
      <c r="H259" s="627" t="s">
        <v>2586</v>
      </c>
      <c r="I259" s="629">
        <v>655.94</v>
      </c>
      <c r="J259" s="629">
        <v>20</v>
      </c>
      <c r="K259" s="630">
        <v>13118.82</v>
      </c>
    </row>
    <row r="260" spans="1:11" ht="14.4" customHeight="1" x14ac:dyDescent="0.3">
      <c r="A260" s="625" t="s">
        <v>518</v>
      </c>
      <c r="B260" s="626" t="s">
        <v>520</v>
      </c>
      <c r="C260" s="627" t="s">
        <v>542</v>
      </c>
      <c r="D260" s="628" t="s">
        <v>543</v>
      </c>
      <c r="E260" s="627" t="s">
        <v>2249</v>
      </c>
      <c r="F260" s="628" t="s">
        <v>2250</v>
      </c>
      <c r="G260" s="627" t="s">
        <v>2587</v>
      </c>
      <c r="H260" s="627" t="s">
        <v>2588</v>
      </c>
      <c r="I260" s="629">
        <v>6.3450000000000006</v>
      </c>
      <c r="J260" s="629">
        <v>30</v>
      </c>
      <c r="K260" s="630">
        <v>190.10000000000002</v>
      </c>
    </row>
    <row r="261" spans="1:11" ht="14.4" customHeight="1" x14ac:dyDescent="0.3">
      <c r="A261" s="625" t="s">
        <v>518</v>
      </c>
      <c r="B261" s="626" t="s">
        <v>520</v>
      </c>
      <c r="C261" s="627" t="s">
        <v>542</v>
      </c>
      <c r="D261" s="628" t="s">
        <v>543</v>
      </c>
      <c r="E261" s="627" t="s">
        <v>2249</v>
      </c>
      <c r="F261" s="628" t="s">
        <v>2250</v>
      </c>
      <c r="G261" s="627" t="s">
        <v>2355</v>
      </c>
      <c r="H261" s="627" t="s">
        <v>2356</v>
      </c>
      <c r="I261" s="629">
        <v>11.337999999999999</v>
      </c>
      <c r="J261" s="629">
        <v>2400</v>
      </c>
      <c r="K261" s="630">
        <v>27170.5</v>
      </c>
    </row>
    <row r="262" spans="1:11" ht="14.4" customHeight="1" x14ac:dyDescent="0.3">
      <c r="A262" s="625" t="s">
        <v>518</v>
      </c>
      <c r="B262" s="626" t="s">
        <v>520</v>
      </c>
      <c r="C262" s="627" t="s">
        <v>542</v>
      </c>
      <c r="D262" s="628" t="s">
        <v>543</v>
      </c>
      <c r="E262" s="627" t="s">
        <v>2249</v>
      </c>
      <c r="F262" s="628" t="s">
        <v>2250</v>
      </c>
      <c r="G262" s="627" t="s">
        <v>2589</v>
      </c>
      <c r="H262" s="627" t="s">
        <v>2590</v>
      </c>
      <c r="I262" s="629">
        <v>18.150000000000002</v>
      </c>
      <c r="J262" s="629">
        <v>1400</v>
      </c>
      <c r="K262" s="630">
        <v>25410</v>
      </c>
    </row>
    <row r="263" spans="1:11" ht="14.4" customHeight="1" x14ac:dyDescent="0.3">
      <c r="A263" s="625" t="s">
        <v>518</v>
      </c>
      <c r="B263" s="626" t="s">
        <v>520</v>
      </c>
      <c r="C263" s="627" t="s">
        <v>542</v>
      </c>
      <c r="D263" s="628" t="s">
        <v>543</v>
      </c>
      <c r="E263" s="627" t="s">
        <v>2249</v>
      </c>
      <c r="F263" s="628" t="s">
        <v>2250</v>
      </c>
      <c r="G263" s="627" t="s">
        <v>2591</v>
      </c>
      <c r="H263" s="627" t="s">
        <v>2592</v>
      </c>
      <c r="I263" s="629">
        <v>6.375</v>
      </c>
      <c r="J263" s="629">
        <v>30</v>
      </c>
      <c r="K263" s="630">
        <v>190.7</v>
      </c>
    </row>
    <row r="264" spans="1:11" ht="14.4" customHeight="1" x14ac:dyDescent="0.3">
      <c r="A264" s="625" t="s">
        <v>518</v>
      </c>
      <c r="B264" s="626" t="s">
        <v>520</v>
      </c>
      <c r="C264" s="627" t="s">
        <v>542</v>
      </c>
      <c r="D264" s="628" t="s">
        <v>543</v>
      </c>
      <c r="E264" s="627" t="s">
        <v>2249</v>
      </c>
      <c r="F264" s="628" t="s">
        <v>2250</v>
      </c>
      <c r="G264" s="627" t="s">
        <v>2593</v>
      </c>
      <c r="H264" s="627" t="s">
        <v>2594</v>
      </c>
      <c r="I264" s="629">
        <v>6.65</v>
      </c>
      <c r="J264" s="629">
        <v>10</v>
      </c>
      <c r="K264" s="630">
        <v>66.55</v>
      </c>
    </row>
    <row r="265" spans="1:11" ht="14.4" customHeight="1" x14ac:dyDescent="0.3">
      <c r="A265" s="625" t="s">
        <v>518</v>
      </c>
      <c r="B265" s="626" t="s">
        <v>520</v>
      </c>
      <c r="C265" s="627" t="s">
        <v>542</v>
      </c>
      <c r="D265" s="628" t="s">
        <v>543</v>
      </c>
      <c r="E265" s="627" t="s">
        <v>2249</v>
      </c>
      <c r="F265" s="628" t="s">
        <v>2250</v>
      </c>
      <c r="G265" s="627" t="s">
        <v>2595</v>
      </c>
      <c r="H265" s="627" t="s">
        <v>2596</v>
      </c>
      <c r="I265" s="629">
        <v>114.95</v>
      </c>
      <c r="J265" s="629">
        <v>50</v>
      </c>
      <c r="K265" s="630">
        <v>5747.5</v>
      </c>
    </row>
    <row r="266" spans="1:11" ht="14.4" customHeight="1" x14ac:dyDescent="0.3">
      <c r="A266" s="625" t="s">
        <v>518</v>
      </c>
      <c r="B266" s="626" t="s">
        <v>520</v>
      </c>
      <c r="C266" s="627" t="s">
        <v>542</v>
      </c>
      <c r="D266" s="628" t="s">
        <v>543</v>
      </c>
      <c r="E266" s="627" t="s">
        <v>2249</v>
      </c>
      <c r="F266" s="628" t="s">
        <v>2250</v>
      </c>
      <c r="G266" s="627" t="s">
        <v>2597</v>
      </c>
      <c r="H266" s="627" t="s">
        <v>2598</v>
      </c>
      <c r="I266" s="629">
        <v>0.45900000000000007</v>
      </c>
      <c r="J266" s="629">
        <v>6800</v>
      </c>
      <c r="K266" s="630">
        <v>3110</v>
      </c>
    </row>
    <row r="267" spans="1:11" ht="14.4" customHeight="1" x14ac:dyDescent="0.3">
      <c r="A267" s="625" t="s">
        <v>518</v>
      </c>
      <c r="B267" s="626" t="s">
        <v>520</v>
      </c>
      <c r="C267" s="627" t="s">
        <v>542</v>
      </c>
      <c r="D267" s="628" t="s">
        <v>543</v>
      </c>
      <c r="E267" s="627" t="s">
        <v>2249</v>
      </c>
      <c r="F267" s="628" t="s">
        <v>2250</v>
      </c>
      <c r="G267" s="627" t="s">
        <v>2599</v>
      </c>
      <c r="H267" s="627" t="s">
        <v>2600</v>
      </c>
      <c r="I267" s="629">
        <v>2.57</v>
      </c>
      <c r="J267" s="629">
        <v>200</v>
      </c>
      <c r="K267" s="630">
        <v>514</v>
      </c>
    </row>
    <row r="268" spans="1:11" ht="14.4" customHeight="1" x14ac:dyDescent="0.3">
      <c r="A268" s="625" t="s">
        <v>518</v>
      </c>
      <c r="B268" s="626" t="s">
        <v>520</v>
      </c>
      <c r="C268" s="627" t="s">
        <v>542</v>
      </c>
      <c r="D268" s="628" t="s">
        <v>543</v>
      </c>
      <c r="E268" s="627" t="s">
        <v>2249</v>
      </c>
      <c r="F268" s="628" t="s">
        <v>2250</v>
      </c>
      <c r="G268" s="627" t="s">
        <v>2601</v>
      </c>
      <c r="H268" s="627" t="s">
        <v>2602</v>
      </c>
      <c r="I268" s="629">
        <v>2.5640000000000005</v>
      </c>
      <c r="J268" s="629">
        <v>3400</v>
      </c>
      <c r="K268" s="630">
        <v>8706</v>
      </c>
    </row>
    <row r="269" spans="1:11" ht="14.4" customHeight="1" x14ac:dyDescent="0.3">
      <c r="A269" s="625" t="s">
        <v>518</v>
      </c>
      <c r="B269" s="626" t="s">
        <v>520</v>
      </c>
      <c r="C269" s="627" t="s">
        <v>542</v>
      </c>
      <c r="D269" s="628" t="s">
        <v>543</v>
      </c>
      <c r="E269" s="627" t="s">
        <v>2249</v>
      </c>
      <c r="F269" s="628" t="s">
        <v>2250</v>
      </c>
      <c r="G269" s="627" t="s">
        <v>2603</v>
      </c>
      <c r="H269" s="627" t="s">
        <v>2604</v>
      </c>
      <c r="I269" s="629">
        <v>2.544285714285714</v>
      </c>
      <c r="J269" s="629">
        <v>2800</v>
      </c>
      <c r="K269" s="630">
        <v>7136</v>
      </c>
    </row>
    <row r="270" spans="1:11" ht="14.4" customHeight="1" x14ac:dyDescent="0.3">
      <c r="A270" s="625" t="s">
        <v>518</v>
      </c>
      <c r="B270" s="626" t="s">
        <v>520</v>
      </c>
      <c r="C270" s="627" t="s">
        <v>542</v>
      </c>
      <c r="D270" s="628" t="s">
        <v>543</v>
      </c>
      <c r="E270" s="627" t="s">
        <v>2249</v>
      </c>
      <c r="F270" s="628" t="s">
        <v>2250</v>
      </c>
      <c r="G270" s="627" t="s">
        <v>2605</v>
      </c>
      <c r="H270" s="627" t="s">
        <v>2606</v>
      </c>
      <c r="I270" s="629">
        <v>2407.9</v>
      </c>
      <c r="J270" s="629">
        <v>10</v>
      </c>
      <c r="K270" s="630">
        <v>24079</v>
      </c>
    </row>
    <row r="271" spans="1:11" ht="14.4" customHeight="1" x14ac:dyDescent="0.3">
      <c r="A271" s="625" t="s">
        <v>518</v>
      </c>
      <c r="B271" s="626" t="s">
        <v>520</v>
      </c>
      <c r="C271" s="627" t="s">
        <v>542</v>
      </c>
      <c r="D271" s="628" t="s">
        <v>543</v>
      </c>
      <c r="E271" s="627" t="s">
        <v>2249</v>
      </c>
      <c r="F271" s="628" t="s">
        <v>2250</v>
      </c>
      <c r="G271" s="627" t="s">
        <v>2607</v>
      </c>
      <c r="H271" s="627" t="s">
        <v>2608</v>
      </c>
      <c r="I271" s="629">
        <v>594.81999999999994</v>
      </c>
      <c r="J271" s="629">
        <v>10</v>
      </c>
      <c r="K271" s="630">
        <v>5948.18</v>
      </c>
    </row>
    <row r="272" spans="1:11" ht="14.4" customHeight="1" x14ac:dyDescent="0.3">
      <c r="A272" s="625" t="s">
        <v>518</v>
      </c>
      <c r="B272" s="626" t="s">
        <v>520</v>
      </c>
      <c r="C272" s="627" t="s">
        <v>542</v>
      </c>
      <c r="D272" s="628" t="s">
        <v>543</v>
      </c>
      <c r="E272" s="627" t="s">
        <v>2249</v>
      </c>
      <c r="F272" s="628" t="s">
        <v>2250</v>
      </c>
      <c r="G272" s="627" t="s">
        <v>2609</v>
      </c>
      <c r="H272" s="627" t="s">
        <v>2610</v>
      </c>
      <c r="I272" s="629">
        <v>45.15</v>
      </c>
      <c r="J272" s="629">
        <v>20</v>
      </c>
      <c r="K272" s="630">
        <v>903</v>
      </c>
    </row>
    <row r="273" spans="1:11" ht="14.4" customHeight="1" x14ac:dyDescent="0.3">
      <c r="A273" s="625" t="s">
        <v>518</v>
      </c>
      <c r="B273" s="626" t="s">
        <v>520</v>
      </c>
      <c r="C273" s="627" t="s">
        <v>542</v>
      </c>
      <c r="D273" s="628" t="s">
        <v>543</v>
      </c>
      <c r="E273" s="627" t="s">
        <v>2249</v>
      </c>
      <c r="F273" s="628" t="s">
        <v>2250</v>
      </c>
      <c r="G273" s="627" t="s">
        <v>2611</v>
      </c>
      <c r="H273" s="627" t="s">
        <v>2612</v>
      </c>
      <c r="I273" s="629">
        <v>47190</v>
      </c>
      <c r="J273" s="629">
        <v>2</v>
      </c>
      <c r="K273" s="630">
        <v>94380</v>
      </c>
    </row>
    <row r="274" spans="1:11" ht="14.4" customHeight="1" x14ac:dyDescent="0.3">
      <c r="A274" s="625" t="s">
        <v>518</v>
      </c>
      <c r="B274" s="626" t="s">
        <v>520</v>
      </c>
      <c r="C274" s="627" t="s">
        <v>542</v>
      </c>
      <c r="D274" s="628" t="s">
        <v>543</v>
      </c>
      <c r="E274" s="627" t="s">
        <v>2249</v>
      </c>
      <c r="F274" s="628" t="s">
        <v>2250</v>
      </c>
      <c r="G274" s="627" t="s">
        <v>2613</v>
      </c>
      <c r="H274" s="627" t="s">
        <v>2614</v>
      </c>
      <c r="I274" s="629">
        <v>61.06</v>
      </c>
      <c r="J274" s="629">
        <v>500</v>
      </c>
      <c r="K274" s="630">
        <v>30528.3</v>
      </c>
    </row>
    <row r="275" spans="1:11" ht="14.4" customHeight="1" x14ac:dyDescent="0.3">
      <c r="A275" s="625" t="s">
        <v>518</v>
      </c>
      <c r="B275" s="626" t="s">
        <v>520</v>
      </c>
      <c r="C275" s="627" t="s">
        <v>542</v>
      </c>
      <c r="D275" s="628" t="s">
        <v>543</v>
      </c>
      <c r="E275" s="627" t="s">
        <v>2249</v>
      </c>
      <c r="F275" s="628" t="s">
        <v>2250</v>
      </c>
      <c r="G275" s="627" t="s">
        <v>2615</v>
      </c>
      <c r="H275" s="627" t="s">
        <v>2616</v>
      </c>
      <c r="I275" s="629">
        <v>471.9</v>
      </c>
      <c r="J275" s="629">
        <v>3</v>
      </c>
      <c r="K275" s="630">
        <v>1415.7</v>
      </c>
    </row>
    <row r="276" spans="1:11" ht="14.4" customHeight="1" x14ac:dyDescent="0.3">
      <c r="A276" s="625" t="s">
        <v>518</v>
      </c>
      <c r="B276" s="626" t="s">
        <v>520</v>
      </c>
      <c r="C276" s="627" t="s">
        <v>542</v>
      </c>
      <c r="D276" s="628" t="s">
        <v>543</v>
      </c>
      <c r="E276" s="627" t="s">
        <v>2249</v>
      </c>
      <c r="F276" s="628" t="s">
        <v>2250</v>
      </c>
      <c r="G276" s="627" t="s">
        <v>2617</v>
      </c>
      <c r="H276" s="627" t="s">
        <v>2618</v>
      </c>
      <c r="I276" s="629">
        <v>365.27</v>
      </c>
      <c r="J276" s="629">
        <v>100</v>
      </c>
      <c r="K276" s="630">
        <v>36527.449999999997</v>
      </c>
    </row>
    <row r="277" spans="1:11" ht="14.4" customHeight="1" x14ac:dyDescent="0.3">
      <c r="A277" s="625" t="s">
        <v>518</v>
      </c>
      <c r="B277" s="626" t="s">
        <v>520</v>
      </c>
      <c r="C277" s="627" t="s">
        <v>542</v>
      </c>
      <c r="D277" s="628" t="s">
        <v>543</v>
      </c>
      <c r="E277" s="627" t="s">
        <v>2249</v>
      </c>
      <c r="F277" s="628" t="s">
        <v>2250</v>
      </c>
      <c r="G277" s="627" t="s">
        <v>2619</v>
      </c>
      <c r="H277" s="627" t="s">
        <v>2620</v>
      </c>
      <c r="I277" s="629">
        <v>582.005</v>
      </c>
      <c r="J277" s="629">
        <v>36</v>
      </c>
      <c r="K277" s="630">
        <v>20952.16</v>
      </c>
    </row>
    <row r="278" spans="1:11" ht="14.4" customHeight="1" x14ac:dyDescent="0.3">
      <c r="A278" s="625" t="s">
        <v>518</v>
      </c>
      <c r="B278" s="626" t="s">
        <v>520</v>
      </c>
      <c r="C278" s="627" t="s">
        <v>542</v>
      </c>
      <c r="D278" s="628" t="s">
        <v>543</v>
      </c>
      <c r="E278" s="627" t="s">
        <v>2249</v>
      </c>
      <c r="F278" s="628" t="s">
        <v>2250</v>
      </c>
      <c r="G278" s="627" t="s">
        <v>2621</v>
      </c>
      <c r="H278" s="627" t="s">
        <v>2622</v>
      </c>
      <c r="I278" s="629">
        <v>27.114999999999998</v>
      </c>
      <c r="J278" s="629">
        <v>350</v>
      </c>
      <c r="K278" s="630">
        <v>9471.81</v>
      </c>
    </row>
    <row r="279" spans="1:11" ht="14.4" customHeight="1" x14ac:dyDescent="0.3">
      <c r="A279" s="625" t="s">
        <v>518</v>
      </c>
      <c r="B279" s="626" t="s">
        <v>520</v>
      </c>
      <c r="C279" s="627" t="s">
        <v>542</v>
      </c>
      <c r="D279" s="628" t="s">
        <v>543</v>
      </c>
      <c r="E279" s="627" t="s">
        <v>2249</v>
      </c>
      <c r="F279" s="628" t="s">
        <v>2250</v>
      </c>
      <c r="G279" s="627" t="s">
        <v>2623</v>
      </c>
      <c r="H279" s="627" t="s">
        <v>2356</v>
      </c>
      <c r="I279" s="629">
        <v>8.57</v>
      </c>
      <c r="J279" s="629">
        <v>150</v>
      </c>
      <c r="K279" s="630">
        <v>1285.5</v>
      </c>
    </row>
    <row r="280" spans="1:11" ht="14.4" customHeight="1" x14ac:dyDescent="0.3">
      <c r="A280" s="625" t="s">
        <v>518</v>
      </c>
      <c r="B280" s="626" t="s">
        <v>520</v>
      </c>
      <c r="C280" s="627" t="s">
        <v>542</v>
      </c>
      <c r="D280" s="628" t="s">
        <v>543</v>
      </c>
      <c r="E280" s="627" t="s">
        <v>2249</v>
      </c>
      <c r="F280" s="628" t="s">
        <v>2250</v>
      </c>
      <c r="G280" s="627" t="s">
        <v>2624</v>
      </c>
      <c r="H280" s="627" t="s">
        <v>2625</v>
      </c>
      <c r="I280" s="629">
        <v>67.194999999999993</v>
      </c>
      <c r="J280" s="629">
        <v>100</v>
      </c>
      <c r="K280" s="630">
        <v>6978.05</v>
      </c>
    </row>
    <row r="281" spans="1:11" ht="14.4" customHeight="1" x14ac:dyDescent="0.3">
      <c r="A281" s="625" t="s">
        <v>518</v>
      </c>
      <c r="B281" s="626" t="s">
        <v>520</v>
      </c>
      <c r="C281" s="627" t="s">
        <v>542</v>
      </c>
      <c r="D281" s="628" t="s">
        <v>543</v>
      </c>
      <c r="E281" s="627" t="s">
        <v>2249</v>
      </c>
      <c r="F281" s="628" t="s">
        <v>2250</v>
      </c>
      <c r="G281" s="627" t="s">
        <v>2626</v>
      </c>
      <c r="H281" s="627" t="s">
        <v>2627</v>
      </c>
      <c r="I281" s="629">
        <v>42.35</v>
      </c>
      <c r="J281" s="629">
        <v>250</v>
      </c>
      <c r="K281" s="630">
        <v>10587.5</v>
      </c>
    </row>
    <row r="282" spans="1:11" ht="14.4" customHeight="1" x14ac:dyDescent="0.3">
      <c r="A282" s="625" t="s">
        <v>518</v>
      </c>
      <c r="B282" s="626" t="s">
        <v>520</v>
      </c>
      <c r="C282" s="627" t="s">
        <v>542</v>
      </c>
      <c r="D282" s="628" t="s">
        <v>543</v>
      </c>
      <c r="E282" s="627" t="s">
        <v>2249</v>
      </c>
      <c r="F282" s="628" t="s">
        <v>2250</v>
      </c>
      <c r="G282" s="627" t="s">
        <v>2628</v>
      </c>
      <c r="H282" s="627" t="s">
        <v>2629</v>
      </c>
      <c r="I282" s="629">
        <v>907.5</v>
      </c>
      <c r="J282" s="629">
        <v>96</v>
      </c>
      <c r="K282" s="630">
        <v>87120</v>
      </c>
    </row>
    <row r="283" spans="1:11" ht="14.4" customHeight="1" x14ac:dyDescent="0.3">
      <c r="A283" s="625" t="s">
        <v>518</v>
      </c>
      <c r="B283" s="626" t="s">
        <v>520</v>
      </c>
      <c r="C283" s="627" t="s">
        <v>542</v>
      </c>
      <c r="D283" s="628" t="s">
        <v>543</v>
      </c>
      <c r="E283" s="627" t="s">
        <v>2249</v>
      </c>
      <c r="F283" s="628" t="s">
        <v>2250</v>
      </c>
      <c r="G283" s="627" t="s">
        <v>2630</v>
      </c>
      <c r="H283" s="627" t="s">
        <v>2631</v>
      </c>
      <c r="I283" s="629">
        <v>47.47</v>
      </c>
      <c r="J283" s="629">
        <v>10</v>
      </c>
      <c r="K283" s="630">
        <v>474.7</v>
      </c>
    </row>
    <row r="284" spans="1:11" ht="14.4" customHeight="1" x14ac:dyDescent="0.3">
      <c r="A284" s="625" t="s">
        <v>518</v>
      </c>
      <c r="B284" s="626" t="s">
        <v>520</v>
      </c>
      <c r="C284" s="627" t="s">
        <v>542</v>
      </c>
      <c r="D284" s="628" t="s">
        <v>543</v>
      </c>
      <c r="E284" s="627" t="s">
        <v>2249</v>
      </c>
      <c r="F284" s="628" t="s">
        <v>2250</v>
      </c>
      <c r="G284" s="627" t="s">
        <v>2632</v>
      </c>
      <c r="H284" s="627" t="s">
        <v>2633</v>
      </c>
      <c r="I284" s="629">
        <v>47.47</v>
      </c>
      <c r="J284" s="629">
        <v>20</v>
      </c>
      <c r="K284" s="630">
        <v>949.4</v>
      </c>
    </row>
    <row r="285" spans="1:11" ht="14.4" customHeight="1" x14ac:dyDescent="0.3">
      <c r="A285" s="625" t="s">
        <v>518</v>
      </c>
      <c r="B285" s="626" t="s">
        <v>520</v>
      </c>
      <c r="C285" s="627" t="s">
        <v>542</v>
      </c>
      <c r="D285" s="628" t="s">
        <v>543</v>
      </c>
      <c r="E285" s="627" t="s">
        <v>2249</v>
      </c>
      <c r="F285" s="628" t="s">
        <v>2250</v>
      </c>
      <c r="G285" s="627" t="s">
        <v>2634</v>
      </c>
      <c r="H285" s="627" t="s">
        <v>2635</v>
      </c>
      <c r="I285" s="629">
        <v>47.47</v>
      </c>
      <c r="J285" s="629">
        <v>10</v>
      </c>
      <c r="K285" s="630">
        <v>474.7</v>
      </c>
    </row>
    <row r="286" spans="1:11" ht="14.4" customHeight="1" x14ac:dyDescent="0.3">
      <c r="A286" s="625" t="s">
        <v>518</v>
      </c>
      <c r="B286" s="626" t="s">
        <v>520</v>
      </c>
      <c r="C286" s="627" t="s">
        <v>542</v>
      </c>
      <c r="D286" s="628" t="s">
        <v>543</v>
      </c>
      <c r="E286" s="627" t="s">
        <v>2249</v>
      </c>
      <c r="F286" s="628" t="s">
        <v>2250</v>
      </c>
      <c r="G286" s="627" t="s">
        <v>2636</v>
      </c>
      <c r="H286" s="627" t="s">
        <v>2637</v>
      </c>
      <c r="I286" s="629">
        <v>8.9700000000000006</v>
      </c>
      <c r="J286" s="629">
        <v>10</v>
      </c>
      <c r="K286" s="630">
        <v>89.7</v>
      </c>
    </row>
    <row r="287" spans="1:11" ht="14.4" customHeight="1" x14ac:dyDescent="0.3">
      <c r="A287" s="625" t="s">
        <v>518</v>
      </c>
      <c r="B287" s="626" t="s">
        <v>520</v>
      </c>
      <c r="C287" s="627" t="s">
        <v>542</v>
      </c>
      <c r="D287" s="628" t="s">
        <v>543</v>
      </c>
      <c r="E287" s="627" t="s">
        <v>2249</v>
      </c>
      <c r="F287" s="628" t="s">
        <v>2250</v>
      </c>
      <c r="G287" s="627" t="s">
        <v>2638</v>
      </c>
      <c r="H287" s="627" t="s">
        <v>2639</v>
      </c>
      <c r="I287" s="629">
        <v>8.9700000000000006</v>
      </c>
      <c r="J287" s="629">
        <v>10</v>
      </c>
      <c r="K287" s="630">
        <v>89.7</v>
      </c>
    </row>
    <row r="288" spans="1:11" ht="14.4" customHeight="1" x14ac:dyDescent="0.3">
      <c r="A288" s="625" t="s">
        <v>518</v>
      </c>
      <c r="B288" s="626" t="s">
        <v>520</v>
      </c>
      <c r="C288" s="627" t="s">
        <v>542</v>
      </c>
      <c r="D288" s="628" t="s">
        <v>543</v>
      </c>
      <c r="E288" s="627" t="s">
        <v>2249</v>
      </c>
      <c r="F288" s="628" t="s">
        <v>2250</v>
      </c>
      <c r="G288" s="627" t="s">
        <v>2640</v>
      </c>
      <c r="H288" s="627" t="s">
        <v>2641</v>
      </c>
      <c r="I288" s="629">
        <v>8.9700000000000006</v>
      </c>
      <c r="J288" s="629">
        <v>10</v>
      </c>
      <c r="K288" s="630">
        <v>89.7</v>
      </c>
    </row>
    <row r="289" spans="1:11" ht="14.4" customHeight="1" x14ac:dyDescent="0.3">
      <c r="A289" s="625" t="s">
        <v>518</v>
      </c>
      <c r="B289" s="626" t="s">
        <v>520</v>
      </c>
      <c r="C289" s="627" t="s">
        <v>542</v>
      </c>
      <c r="D289" s="628" t="s">
        <v>543</v>
      </c>
      <c r="E289" s="627" t="s">
        <v>2249</v>
      </c>
      <c r="F289" s="628" t="s">
        <v>2250</v>
      </c>
      <c r="G289" s="627" t="s">
        <v>2642</v>
      </c>
      <c r="H289" s="627" t="s">
        <v>2643</v>
      </c>
      <c r="I289" s="629">
        <v>8.9700000000000006</v>
      </c>
      <c r="J289" s="629">
        <v>10</v>
      </c>
      <c r="K289" s="630">
        <v>89.7</v>
      </c>
    </row>
    <row r="290" spans="1:11" ht="14.4" customHeight="1" x14ac:dyDescent="0.3">
      <c r="A290" s="625" t="s">
        <v>518</v>
      </c>
      <c r="B290" s="626" t="s">
        <v>520</v>
      </c>
      <c r="C290" s="627" t="s">
        <v>542</v>
      </c>
      <c r="D290" s="628" t="s">
        <v>543</v>
      </c>
      <c r="E290" s="627" t="s">
        <v>2249</v>
      </c>
      <c r="F290" s="628" t="s">
        <v>2250</v>
      </c>
      <c r="G290" s="627" t="s">
        <v>2644</v>
      </c>
      <c r="H290" s="627" t="s">
        <v>2645</v>
      </c>
      <c r="I290" s="629">
        <v>8.9700000000000006</v>
      </c>
      <c r="J290" s="629">
        <v>10</v>
      </c>
      <c r="K290" s="630">
        <v>89.7</v>
      </c>
    </row>
    <row r="291" spans="1:11" ht="14.4" customHeight="1" x14ac:dyDescent="0.3">
      <c r="A291" s="625" t="s">
        <v>518</v>
      </c>
      <c r="B291" s="626" t="s">
        <v>520</v>
      </c>
      <c r="C291" s="627" t="s">
        <v>542</v>
      </c>
      <c r="D291" s="628" t="s">
        <v>543</v>
      </c>
      <c r="E291" s="627" t="s">
        <v>2249</v>
      </c>
      <c r="F291" s="628" t="s">
        <v>2250</v>
      </c>
      <c r="G291" s="627" t="s">
        <v>2646</v>
      </c>
      <c r="H291" s="627" t="s">
        <v>2647</v>
      </c>
      <c r="I291" s="629">
        <v>350.9</v>
      </c>
      <c r="J291" s="629">
        <v>2</v>
      </c>
      <c r="K291" s="630">
        <v>701.8</v>
      </c>
    </row>
    <row r="292" spans="1:11" ht="14.4" customHeight="1" x14ac:dyDescent="0.3">
      <c r="A292" s="625" t="s">
        <v>518</v>
      </c>
      <c r="B292" s="626" t="s">
        <v>520</v>
      </c>
      <c r="C292" s="627" t="s">
        <v>542</v>
      </c>
      <c r="D292" s="628" t="s">
        <v>543</v>
      </c>
      <c r="E292" s="627" t="s">
        <v>2249</v>
      </c>
      <c r="F292" s="628" t="s">
        <v>2250</v>
      </c>
      <c r="G292" s="627" t="s">
        <v>2648</v>
      </c>
      <c r="H292" s="627" t="s">
        <v>2649</v>
      </c>
      <c r="I292" s="629">
        <v>350.9</v>
      </c>
      <c r="J292" s="629">
        <v>1</v>
      </c>
      <c r="K292" s="630">
        <v>350.9</v>
      </c>
    </row>
    <row r="293" spans="1:11" ht="14.4" customHeight="1" x14ac:dyDescent="0.3">
      <c r="A293" s="625" t="s">
        <v>518</v>
      </c>
      <c r="B293" s="626" t="s">
        <v>520</v>
      </c>
      <c r="C293" s="627" t="s">
        <v>542</v>
      </c>
      <c r="D293" s="628" t="s">
        <v>543</v>
      </c>
      <c r="E293" s="627" t="s">
        <v>2249</v>
      </c>
      <c r="F293" s="628" t="s">
        <v>2250</v>
      </c>
      <c r="G293" s="627" t="s">
        <v>2650</v>
      </c>
      <c r="H293" s="627" t="s">
        <v>2651</v>
      </c>
      <c r="I293" s="629">
        <v>14.22</v>
      </c>
      <c r="J293" s="629">
        <v>600</v>
      </c>
      <c r="K293" s="630">
        <v>8530.5</v>
      </c>
    </row>
    <row r="294" spans="1:11" ht="14.4" customHeight="1" x14ac:dyDescent="0.3">
      <c r="A294" s="625" t="s">
        <v>518</v>
      </c>
      <c r="B294" s="626" t="s">
        <v>520</v>
      </c>
      <c r="C294" s="627" t="s">
        <v>542</v>
      </c>
      <c r="D294" s="628" t="s">
        <v>543</v>
      </c>
      <c r="E294" s="627" t="s">
        <v>2249</v>
      </c>
      <c r="F294" s="628" t="s">
        <v>2250</v>
      </c>
      <c r="G294" s="627" t="s">
        <v>2652</v>
      </c>
      <c r="H294" s="627" t="s">
        <v>2653</v>
      </c>
      <c r="I294" s="629">
        <v>30.25</v>
      </c>
      <c r="J294" s="629">
        <v>100</v>
      </c>
      <c r="K294" s="630">
        <v>3025</v>
      </c>
    </row>
    <row r="295" spans="1:11" ht="14.4" customHeight="1" x14ac:dyDescent="0.3">
      <c r="A295" s="625" t="s">
        <v>518</v>
      </c>
      <c r="B295" s="626" t="s">
        <v>520</v>
      </c>
      <c r="C295" s="627" t="s">
        <v>542</v>
      </c>
      <c r="D295" s="628" t="s">
        <v>543</v>
      </c>
      <c r="E295" s="627" t="s">
        <v>2249</v>
      </c>
      <c r="F295" s="628" t="s">
        <v>2250</v>
      </c>
      <c r="G295" s="627" t="s">
        <v>2654</v>
      </c>
      <c r="H295" s="627" t="s">
        <v>2655</v>
      </c>
      <c r="I295" s="629">
        <v>30.25</v>
      </c>
      <c r="J295" s="629">
        <v>150</v>
      </c>
      <c r="K295" s="630">
        <v>4537.5</v>
      </c>
    </row>
    <row r="296" spans="1:11" ht="14.4" customHeight="1" x14ac:dyDescent="0.3">
      <c r="A296" s="625" t="s">
        <v>518</v>
      </c>
      <c r="B296" s="626" t="s">
        <v>520</v>
      </c>
      <c r="C296" s="627" t="s">
        <v>542</v>
      </c>
      <c r="D296" s="628" t="s">
        <v>543</v>
      </c>
      <c r="E296" s="627" t="s">
        <v>2249</v>
      </c>
      <c r="F296" s="628" t="s">
        <v>2250</v>
      </c>
      <c r="G296" s="627" t="s">
        <v>2656</v>
      </c>
      <c r="H296" s="627" t="s">
        <v>2657</v>
      </c>
      <c r="I296" s="629">
        <v>365.27</v>
      </c>
      <c r="J296" s="629">
        <v>40</v>
      </c>
      <c r="K296" s="630">
        <v>14610.98</v>
      </c>
    </row>
    <row r="297" spans="1:11" ht="14.4" customHeight="1" x14ac:dyDescent="0.3">
      <c r="A297" s="625" t="s">
        <v>518</v>
      </c>
      <c r="B297" s="626" t="s">
        <v>520</v>
      </c>
      <c r="C297" s="627" t="s">
        <v>542</v>
      </c>
      <c r="D297" s="628" t="s">
        <v>543</v>
      </c>
      <c r="E297" s="627" t="s">
        <v>2249</v>
      </c>
      <c r="F297" s="628" t="s">
        <v>2250</v>
      </c>
      <c r="G297" s="627" t="s">
        <v>2658</v>
      </c>
      <c r="H297" s="627" t="s">
        <v>2659</v>
      </c>
      <c r="I297" s="629">
        <v>365.27</v>
      </c>
      <c r="J297" s="629">
        <v>20</v>
      </c>
      <c r="K297" s="630">
        <v>7305.49</v>
      </c>
    </row>
    <row r="298" spans="1:11" ht="14.4" customHeight="1" x14ac:dyDescent="0.3">
      <c r="A298" s="625" t="s">
        <v>518</v>
      </c>
      <c r="B298" s="626" t="s">
        <v>520</v>
      </c>
      <c r="C298" s="627" t="s">
        <v>542</v>
      </c>
      <c r="D298" s="628" t="s">
        <v>543</v>
      </c>
      <c r="E298" s="627" t="s">
        <v>2249</v>
      </c>
      <c r="F298" s="628" t="s">
        <v>2250</v>
      </c>
      <c r="G298" s="627" t="s">
        <v>2660</v>
      </c>
      <c r="H298" s="627" t="s">
        <v>2661</v>
      </c>
      <c r="I298" s="629">
        <v>582.01</v>
      </c>
      <c r="J298" s="629">
        <v>8</v>
      </c>
      <c r="K298" s="630">
        <v>4656.08</v>
      </c>
    </row>
    <row r="299" spans="1:11" ht="14.4" customHeight="1" x14ac:dyDescent="0.3">
      <c r="A299" s="625" t="s">
        <v>518</v>
      </c>
      <c r="B299" s="626" t="s">
        <v>520</v>
      </c>
      <c r="C299" s="627" t="s">
        <v>542</v>
      </c>
      <c r="D299" s="628" t="s">
        <v>543</v>
      </c>
      <c r="E299" s="627" t="s">
        <v>2249</v>
      </c>
      <c r="F299" s="628" t="s">
        <v>2250</v>
      </c>
      <c r="G299" s="627" t="s">
        <v>2662</v>
      </c>
      <c r="H299" s="627" t="s">
        <v>2663</v>
      </c>
      <c r="I299" s="629">
        <v>2.4</v>
      </c>
      <c r="J299" s="629">
        <v>400</v>
      </c>
      <c r="K299" s="630">
        <v>960</v>
      </c>
    </row>
    <row r="300" spans="1:11" ht="14.4" customHeight="1" x14ac:dyDescent="0.3">
      <c r="A300" s="625" t="s">
        <v>518</v>
      </c>
      <c r="B300" s="626" t="s">
        <v>520</v>
      </c>
      <c r="C300" s="627" t="s">
        <v>542</v>
      </c>
      <c r="D300" s="628" t="s">
        <v>543</v>
      </c>
      <c r="E300" s="627" t="s">
        <v>2249</v>
      </c>
      <c r="F300" s="628" t="s">
        <v>2250</v>
      </c>
      <c r="G300" s="627" t="s">
        <v>2664</v>
      </c>
      <c r="H300" s="627" t="s">
        <v>2665</v>
      </c>
      <c r="I300" s="629">
        <v>9.44</v>
      </c>
      <c r="J300" s="629">
        <v>10</v>
      </c>
      <c r="K300" s="630">
        <v>94.4</v>
      </c>
    </row>
    <row r="301" spans="1:11" ht="14.4" customHeight="1" x14ac:dyDescent="0.3">
      <c r="A301" s="625" t="s">
        <v>518</v>
      </c>
      <c r="B301" s="626" t="s">
        <v>520</v>
      </c>
      <c r="C301" s="627" t="s">
        <v>542</v>
      </c>
      <c r="D301" s="628" t="s">
        <v>543</v>
      </c>
      <c r="E301" s="627" t="s">
        <v>2249</v>
      </c>
      <c r="F301" s="628" t="s">
        <v>2250</v>
      </c>
      <c r="G301" s="627" t="s">
        <v>2666</v>
      </c>
      <c r="H301" s="627" t="s">
        <v>2667</v>
      </c>
      <c r="I301" s="629">
        <v>9.1999999999999993</v>
      </c>
      <c r="J301" s="629">
        <v>400</v>
      </c>
      <c r="K301" s="630">
        <v>3680</v>
      </c>
    </row>
    <row r="302" spans="1:11" ht="14.4" customHeight="1" x14ac:dyDescent="0.3">
      <c r="A302" s="625" t="s">
        <v>518</v>
      </c>
      <c r="B302" s="626" t="s">
        <v>520</v>
      </c>
      <c r="C302" s="627" t="s">
        <v>542</v>
      </c>
      <c r="D302" s="628" t="s">
        <v>543</v>
      </c>
      <c r="E302" s="627" t="s">
        <v>2249</v>
      </c>
      <c r="F302" s="628" t="s">
        <v>2250</v>
      </c>
      <c r="G302" s="627" t="s">
        <v>2668</v>
      </c>
      <c r="H302" s="627" t="s">
        <v>2669</v>
      </c>
      <c r="I302" s="629">
        <v>172.5</v>
      </c>
      <c r="J302" s="629">
        <v>1</v>
      </c>
      <c r="K302" s="630">
        <v>172.5</v>
      </c>
    </row>
    <row r="303" spans="1:11" ht="14.4" customHeight="1" x14ac:dyDescent="0.3">
      <c r="A303" s="625" t="s">
        <v>518</v>
      </c>
      <c r="B303" s="626" t="s">
        <v>520</v>
      </c>
      <c r="C303" s="627" t="s">
        <v>542</v>
      </c>
      <c r="D303" s="628" t="s">
        <v>543</v>
      </c>
      <c r="E303" s="627" t="s">
        <v>2251</v>
      </c>
      <c r="F303" s="628" t="s">
        <v>2252</v>
      </c>
      <c r="G303" s="627" t="s">
        <v>2670</v>
      </c>
      <c r="H303" s="627" t="s">
        <v>2671</v>
      </c>
      <c r="I303" s="629">
        <v>8.2733333333333334</v>
      </c>
      <c r="J303" s="629">
        <v>50</v>
      </c>
      <c r="K303" s="630">
        <v>416.4</v>
      </c>
    </row>
    <row r="304" spans="1:11" ht="14.4" customHeight="1" x14ac:dyDescent="0.3">
      <c r="A304" s="625" t="s">
        <v>518</v>
      </c>
      <c r="B304" s="626" t="s">
        <v>520</v>
      </c>
      <c r="C304" s="627" t="s">
        <v>542</v>
      </c>
      <c r="D304" s="628" t="s">
        <v>543</v>
      </c>
      <c r="E304" s="627" t="s">
        <v>2253</v>
      </c>
      <c r="F304" s="628" t="s">
        <v>2254</v>
      </c>
      <c r="G304" s="627" t="s">
        <v>2672</v>
      </c>
      <c r="H304" s="627" t="s">
        <v>2673</v>
      </c>
      <c r="I304" s="629">
        <v>127.07</v>
      </c>
      <c r="J304" s="629">
        <v>5</v>
      </c>
      <c r="K304" s="630">
        <v>635.37</v>
      </c>
    </row>
    <row r="305" spans="1:11" ht="14.4" customHeight="1" x14ac:dyDescent="0.3">
      <c r="A305" s="625" t="s">
        <v>518</v>
      </c>
      <c r="B305" s="626" t="s">
        <v>520</v>
      </c>
      <c r="C305" s="627" t="s">
        <v>542</v>
      </c>
      <c r="D305" s="628" t="s">
        <v>543</v>
      </c>
      <c r="E305" s="627" t="s">
        <v>2253</v>
      </c>
      <c r="F305" s="628" t="s">
        <v>2254</v>
      </c>
      <c r="G305" s="627" t="s">
        <v>2674</v>
      </c>
      <c r="H305" s="627" t="s">
        <v>2675</v>
      </c>
      <c r="I305" s="629">
        <v>159.16</v>
      </c>
      <c r="J305" s="629">
        <v>4</v>
      </c>
      <c r="K305" s="630">
        <v>636.65</v>
      </c>
    </row>
    <row r="306" spans="1:11" ht="14.4" customHeight="1" x14ac:dyDescent="0.3">
      <c r="A306" s="625" t="s">
        <v>518</v>
      </c>
      <c r="B306" s="626" t="s">
        <v>520</v>
      </c>
      <c r="C306" s="627" t="s">
        <v>542</v>
      </c>
      <c r="D306" s="628" t="s">
        <v>543</v>
      </c>
      <c r="E306" s="627" t="s">
        <v>2259</v>
      </c>
      <c r="F306" s="628" t="s">
        <v>2260</v>
      </c>
      <c r="G306" s="627" t="s">
        <v>2676</v>
      </c>
      <c r="H306" s="627" t="s">
        <v>2677</v>
      </c>
      <c r="I306" s="629">
        <v>1186.6500000000001</v>
      </c>
      <c r="J306" s="629">
        <v>70</v>
      </c>
      <c r="K306" s="630">
        <v>83065.279999999999</v>
      </c>
    </row>
    <row r="307" spans="1:11" ht="14.4" customHeight="1" x14ac:dyDescent="0.3">
      <c r="A307" s="625" t="s">
        <v>518</v>
      </c>
      <c r="B307" s="626" t="s">
        <v>520</v>
      </c>
      <c r="C307" s="627" t="s">
        <v>542</v>
      </c>
      <c r="D307" s="628" t="s">
        <v>543</v>
      </c>
      <c r="E307" s="627" t="s">
        <v>2259</v>
      </c>
      <c r="F307" s="628" t="s">
        <v>2260</v>
      </c>
      <c r="G307" s="627" t="s">
        <v>2678</v>
      </c>
      <c r="H307" s="627" t="s">
        <v>2679</v>
      </c>
      <c r="I307" s="629">
        <v>928.2</v>
      </c>
      <c r="J307" s="629">
        <v>10</v>
      </c>
      <c r="K307" s="630">
        <v>9282</v>
      </c>
    </row>
    <row r="308" spans="1:11" ht="14.4" customHeight="1" x14ac:dyDescent="0.3">
      <c r="A308" s="625" t="s">
        <v>518</v>
      </c>
      <c r="B308" s="626" t="s">
        <v>520</v>
      </c>
      <c r="C308" s="627" t="s">
        <v>542</v>
      </c>
      <c r="D308" s="628" t="s">
        <v>543</v>
      </c>
      <c r="E308" s="627" t="s">
        <v>2259</v>
      </c>
      <c r="F308" s="628" t="s">
        <v>2260</v>
      </c>
      <c r="G308" s="627" t="s">
        <v>2680</v>
      </c>
      <c r="H308" s="627" t="s">
        <v>2681</v>
      </c>
      <c r="I308" s="629">
        <v>319.91000000000003</v>
      </c>
      <c r="J308" s="629">
        <v>120</v>
      </c>
      <c r="K308" s="630">
        <v>38389.399999999994</v>
      </c>
    </row>
    <row r="309" spans="1:11" ht="14.4" customHeight="1" x14ac:dyDescent="0.3">
      <c r="A309" s="625" t="s">
        <v>518</v>
      </c>
      <c r="B309" s="626" t="s">
        <v>520</v>
      </c>
      <c r="C309" s="627" t="s">
        <v>542</v>
      </c>
      <c r="D309" s="628" t="s">
        <v>543</v>
      </c>
      <c r="E309" s="627" t="s">
        <v>2259</v>
      </c>
      <c r="F309" s="628" t="s">
        <v>2260</v>
      </c>
      <c r="G309" s="627" t="s">
        <v>2682</v>
      </c>
      <c r="H309" s="627" t="s">
        <v>2683</v>
      </c>
      <c r="I309" s="629">
        <v>19399.965</v>
      </c>
      <c r="J309" s="629">
        <v>5</v>
      </c>
      <c r="K309" s="630">
        <v>96999.790000000008</v>
      </c>
    </row>
    <row r="310" spans="1:11" ht="14.4" customHeight="1" x14ac:dyDescent="0.3">
      <c r="A310" s="625" t="s">
        <v>518</v>
      </c>
      <c r="B310" s="626" t="s">
        <v>520</v>
      </c>
      <c r="C310" s="627" t="s">
        <v>542</v>
      </c>
      <c r="D310" s="628" t="s">
        <v>543</v>
      </c>
      <c r="E310" s="627" t="s">
        <v>2259</v>
      </c>
      <c r="F310" s="628" t="s">
        <v>2260</v>
      </c>
      <c r="G310" s="627" t="s">
        <v>2684</v>
      </c>
      <c r="H310" s="627" t="s">
        <v>2685</v>
      </c>
      <c r="I310" s="629">
        <v>928.2</v>
      </c>
      <c r="J310" s="629">
        <v>20</v>
      </c>
      <c r="K310" s="630">
        <v>18564.03</v>
      </c>
    </row>
    <row r="311" spans="1:11" ht="14.4" customHeight="1" x14ac:dyDescent="0.3">
      <c r="A311" s="625" t="s">
        <v>518</v>
      </c>
      <c r="B311" s="626" t="s">
        <v>520</v>
      </c>
      <c r="C311" s="627" t="s">
        <v>542</v>
      </c>
      <c r="D311" s="628" t="s">
        <v>543</v>
      </c>
      <c r="E311" s="627" t="s">
        <v>2263</v>
      </c>
      <c r="F311" s="628" t="s">
        <v>2264</v>
      </c>
      <c r="G311" s="627" t="s">
        <v>2365</v>
      </c>
      <c r="H311" s="627" t="s">
        <v>2366</v>
      </c>
      <c r="I311" s="629">
        <v>8.0355555555555558</v>
      </c>
      <c r="J311" s="629">
        <v>4700</v>
      </c>
      <c r="K311" s="630">
        <v>37746</v>
      </c>
    </row>
    <row r="312" spans="1:11" ht="14.4" customHeight="1" x14ac:dyDescent="0.3">
      <c r="A312" s="625" t="s">
        <v>518</v>
      </c>
      <c r="B312" s="626" t="s">
        <v>520</v>
      </c>
      <c r="C312" s="627" t="s">
        <v>542</v>
      </c>
      <c r="D312" s="628" t="s">
        <v>543</v>
      </c>
      <c r="E312" s="627" t="s">
        <v>2263</v>
      </c>
      <c r="F312" s="628" t="s">
        <v>2264</v>
      </c>
      <c r="G312" s="627" t="s">
        <v>2686</v>
      </c>
      <c r="H312" s="627" t="s">
        <v>2687</v>
      </c>
      <c r="I312" s="629">
        <v>12.3125</v>
      </c>
      <c r="J312" s="629">
        <v>250</v>
      </c>
      <c r="K312" s="630">
        <v>3061</v>
      </c>
    </row>
    <row r="313" spans="1:11" ht="14.4" customHeight="1" x14ac:dyDescent="0.3">
      <c r="A313" s="625" t="s">
        <v>518</v>
      </c>
      <c r="B313" s="626" t="s">
        <v>520</v>
      </c>
      <c r="C313" s="627" t="s">
        <v>542</v>
      </c>
      <c r="D313" s="628" t="s">
        <v>543</v>
      </c>
      <c r="E313" s="627" t="s">
        <v>2263</v>
      </c>
      <c r="F313" s="628" t="s">
        <v>2264</v>
      </c>
      <c r="G313" s="627" t="s">
        <v>2688</v>
      </c>
      <c r="H313" s="627" t="s">
        <v>2689</v>
      </c>
      <c r="I313" s="629">
        <v>25.57</v>
      </c>
      <c r="J313" s="629">
        <v>600</v>
      </c>
      <c r="K313" s="630">
        <v>15341.189999999999</v>
      </c>
    </row>
    <row r="314" spans="1:11" ht="14.4" customHeight="1" x14ac:dyDescent="0.3">
      <c r="A314" s="625" t="s">
        <v>518</v>
      </c>
      <c r="B314" s="626" t="s">
        <v>520</v>
      </c>
      <c r="C314" s="627" t="s">
        <v>542</v>
      </c>
      <c r="D314" s="628" t="s">
        <v>543</v>
      </c>
      <c r="E314" s="627" t="s">
        <v>2267</v>
      </c>
      <c r="F314" s="628" t="s">
        <v>2268</v>
      </c>
      <c r="G314" s="627" t="s">
        <v>2690</v>
      </c>
      <c r="H314" s="627" t="s">
        <v>2691</v>
      </c>
      <c r="I314" s="629">
        <v>0.29428571428571432</v>
      </c>
      <c r="J314" s="629">
        <v>1300</v>
      </c>
      <c r="K314" s="630">
        <v>384</v>
      </c>
    </row>
    <row r="315" spans="1:11" ht="14.4" customHeight="1" x14ac:dyDescent="0.3">
      <c r="A315" s="625" t="s">
        <v>518</v>
      </c>
      <c r="B315" s="626" t="s">
        <v>520</v>
      </c>
      <c r="C315" s="627" t="s">
        <v>542</v>
      </c>
      <c r="D315" s="628" t="s">
        <v>543</v>
      </c>
      <c r="E315" s="627" t="s">
        <v>2267</v>
      </c>
      <c r="F315" s="628" t="s">
        <v>2268</v>
      </c>
      <c r="G315" s="627" t="s">
        <v>2367</v>
      </c>
      <c r="H315" s="627" t="s">
        <v>2368</v>
      </c>
      <c r="I315" s="629">
        <v>0.29571428571428571</v>
      </c>
      <c r="J315" s="629">
        <v>1100</v>
      </c>
      <c r="K315" s="630">
        <v>325</v>
      </c>
    </row>
    <row r="316" spans="1:11" ht="14.4" customHeight="1" x14ac:dyDescent="0.3">
      <c r="A316" s="625" t="s">
        <v>518</v>
      </c>
      <c r="B316" s="626" t="s">
        <v>520</v>
      </c>
      <c r="C316" s="627" t="s">
        <v>542</v>
      </c>
      <c r="D316" s="628" t="s">
        <v>543</v>
      </c>
      <c r="E316" s="627" t="s">
        <v>2267</v>
      </c>
      <c r="F316" s="628" t="s">
        <v>2268</v>
      </c>
      <c r="G316" s="627" t="s">
        <v>2369</v>
      </c>
      <c r="H316" s="627" t="s">
        <v>2370</v>
      </c>
      <c r="I316" s="629">
        <v>0.29749999999999999</v>
      </c>
      <c r="J316" s="629">
        <v>3400</v>
      </c>
      <c r="K316" s="630">
        <v>1019</v>
      </c>
    </row>
    <row r="317" spans="1:11" ht="14.4" customHeight="1" x14ac:dyDescent="0.3">
      <c r="A317" s="625" t="s">
        <v>518</v>
      </c>
      <c r="B317" s="626" t="s">
        <v>520</v>
      </c>
      <c r="C317" s="627" t="s">
        <v>542</v>
      </c>
      <c r="D317" s="628" t="s">
        <v>543</v>
      </c>
      <c r="E317" s="627" t="s">
        <v>2267</v>
      </c>
      <c r="F317" s="628" t="s">
        <v>2268</v>
      </c>
      <c r="G317" s="627" t="s">
        <v>2373</v>
      </c>
      <c r="H317" s="627" t="s">
        <v>2374</v>
      </c>
      <c r="I317" s="629">
        <v>0.29818181818181816</v>
      </c>
      <c r="J317" s="629">
        <v>12700</v>
      </c>
      <c r="K317" s="630">
        <v>3782</v>
      </c>
    </row>
    <row r="318" spans="1:11" ht="14.4" customHeight="1" x14ac:dyDescent="0.3">
      <c r="A318" s="625" t="s">
        <v>518</v>
      </c>
      <c r="B318" s="626" t="s">
        <v>520</v>
      </c>
      <c r="C318" s="627" t="s">
        <v>542</v>
      </c>
      <c r="D318" s="628" t="s">
        <v>543</v>
      </c>
      <c r="E318" s="627" t="s">
        <v>2269</v>
      </c>
      <c r="F318" s="628" t="s">
        <v>2270</v>
      </c>
      <c r="G318" s="627" t="s">
        <v>2375</v>
      </c>
      <c r="H318" s="627" t="s">
        <v>2376</v>
      </c>
      <c r="I318" s="629">
        <v>0.78625</v>
      </c>
      <c r="J318" s="629">
        <v>94000</v>
      </c>
      <c r="K318" s="630">
        <v>74740</v>
      </c>
    </row>
    <row r="319" spans="1:11" ht="14.4" customHeight="1" x14ac:dyDescent="0.3">
      <c r="A319" s="625" t="s">
        <v>518</v>
      </c>
      <c r="B319" s="626" t="s">
        <v>520</v>
      </c>
      <c r="C319" s="627" t="s">
        <v>542</v>
      </c>
      <c r="D319" s="628" t="s">
        <v>543</v>
      </c>
      <c r="E319" s="627" t="s">
        <v>2269</v>
      </c>
      <c r="F319" s="628" t="s">
        <v>2270</v>
      </c>
      <c r="G319" s="627" t="s">
        <v>2692</v>
      </c>
      <c r="H319" s="627" t="s">
        <v>2693</v>
      </c>
      <c r="I319" s="629">
        <v>11.01</v>
      </c>
      <c r="J319" s="629">
        <v>40</v>
      </c>
      <c r="K319" s="630">
        <v>440.4</v>
      </c>
    </row>
    <row r="320" spans="1:11" ht="14.4" customHeight="1" x14ac:dyDescent="0.3">
      <c r="A320" s="625" t="s">
        <v>518</v>
      </c>
      <c r="B320" s="626" t="s">
        <v>520</v>
      </c>
      <c r="C320" s="627" t="s">
        <v>542</v>
      </c>
      <c r="D320" s="628" t="s">
        <v>543</v>
      </c>
      <c r="E320" s="627" t="s">
        <v>2269</v>
      </c>
      <c r="F320" s="628" t="s">
        <v>2270</v>
      </c>
      <c r="G320" s="627" t="s">
        <v>2451</v>
      </c>
      <c r="H320" s="627" t="s">
        <v>2452</v>
      </c>
      <c r="I320" s="629">
        <v>11.01</v>
      </c>
      <c r="J320" s="629">
        <v>160</v>
      </c>
      <c r="K320" s="630">
        <v>1761.6</v>
      </c>
    </row>
    <row r="321" spans="1:11" ht="14.4" customHeight="1" x14ac:dyDescent="0.3">
      <c r="A321" s="625" t="s">
        <v>518</v>
      </c>
      <c r="B321" s="626" t="s">
        <v>520</v>
      </c>
      <c r="C321" s="627" t="s">
        <v>542</v>
      </c>
      <c r="D321" s="628" t="s">
        <v>543</v>
      </c>
      <c r="E321" s="627" t="s">
        <v>2269</v>
      </c>
      <c r="F321" s="628" t="s">
        <v>2270</v>
      </c>
      <c r="G321" s="627" t="s">
        <v>2377</v>
      </c>
      <c r="H321" s="627" t="s">
        <v>2378</v>
      </c>
      <c r="I321" s="629">
        <v>10.69</v>
      </c>
      <c r="J321" s="629">
        <v>120</v>
      </c>
      <c r="K321" s="630">
        <v>1295.5999999999999</v>
      </c>
    </row>
    <row r="322" spans="1:11" ht="14.4" customHeight="1" x14ac:dyDescent="0.3">
      <c r="A322" s="625" t="s">
        <v>518</v>
      </c>
      <c r="B322" s="626" t="s">
        <v>520</v>
      </c>
      <c r="C322" s="627" t="s">
        <v>542</v>
      </c>
      <c r="D322" s="628" t="s">
        <v>543</v>
      </c>
      <c r="E322" s="627" t="s">
        <v>2269</v>
      </c>
      <c r="F322" s="628" t="s">
        <v>2270</v>
      </c>
      <c r="G322" s="627" t="s">
        <v>2379</v>
      </c>
      <c r="H322" s="627" t="s">
        <v>2380</v>
      </c>
      <c r="I322" s="629">
        <v>10.815555555555555</v>
      </c>
      <c r="J322" s="629">
        <v>680</v>
      </c>
      <c r="K322" s="630">
        <v>7321.6</v>
      </c>
    </row>
    <row r="323" spans="1:11" ht="14.4" customHeight="1" x14ac:dyDescent="0.3">
      <c r="A323" s="625" t="s">
        <v>518</v>
      </c>
      <c r="B323" s="626" t="s">
        <v>520</v>
      </c>
      <c r="C323" s="627" t="s">
        <v>542</v>
      </c>
      <c r="D323" s="628" t="s">
        <v>543</v>
      </c>
      <c r="E323" s="627" t="s">
        <v>2269</v>
      </c>
      <c r="F323" s="628" t="s">
        <v>2270</v>
      </c>
      <c r="G323" s="627" t="s">
        <v>2381</v>
      </c>
      <c r="H323" s="627" t="s">
        <v>2382</v>
      </c>
      <c r="I323" s="629">
        <v>0.79333333333333333</v>
      </c>
      <c r="J323" s="629">
        <v>11000</v>
      </c>
      <c r="K323" s="630">
        <v>8670</v>
      </c>
    </row>
    <row r="324" spans="1:11" ht="14.4" customHeight="1" x14ac:dyDescent="0.3">
      <c r="A324" s="625" t="s">
        <v>518</v>
      </c>
      <c r="B324" s="626" t="s">
        <v>520</v>
      </c>
      <c r="C324" s="627" t="s">
        <v>542</v>
      </c>
      <c r="D324" s="628" t="s">
        <v>543</v>
      </c>
      <c r="E324" s="627" t="s">
        <v>2269</v>
      </c>
      <c r="F324" s="628" t="s">
        <v>2270</v>
      </c>
      <c r="G324" s="627" t="s">
        <v>2694</v>
      </c>
      <c r="H324" s="627" t="s">
        <v>2695</v>
      </c>
      <c r="I324" s="629">
        <v>0.77499999999999991</v>
      </c>
      <c r="J324" s="629">
        <v>12000</v>
      </c>
      <c r="K324" s="630">
        <v>9660</v>
      </c>
    </row>
    <row r="325" spans="1:11" ht="14.4" customHeight="1" x14ac:dyDescent="0.3">
      <c r="A325" s="625" t="s">
        <v>518</v>
      </c>
      <c r="B325" s="626" t="s">
        <v>520</v>
      </c>
      <c r="C325" s="627" t="s">
        <v>542</v>
      </c>
      <c r="D325" s="628" t="s">
        <v>543</v>
      </c>
      <c r="E325" s="627" t="s">
        <v>2273</v>
      </c>
      <c r="F325" s="628" t="s">
        <v>2274</v>
      </c>
      <c r="G325" s="627" t="s">
        <v>2696</v>
      </c>
      <c r="H325" s="627" t="s">
        <v>2697</v>
      </c>
      <c r="I325" s="629">
        <v>152.46</v>
      </c>
      <c r="J325" s="629">
        <v>10</v>
      </c>
      <c r="K325" s="630">
        <v>1524.6</v>
      </c>
    </row>
    <row r="326" spans="1:11" ht="14.4" customHeight="1" x14ac:dyDescent="0.3">
      <c r="A326" s="625" t="s">
        <v>518</v>
      </c>
      <c r="B326" s="626" t="s">
        <v>520</v>
      </c>
      <c r="C326" s="627" t="s">
        <v>542</v>
      </c>
      <c r="D326" s="628" t="s">
        <v>543</v>
      </c>
      <c r="E326" s="627" t="s">
        <v>2273</v>
      </c>
      <c r="F326" s="628" t="s">
        <v>2274</v>
      </c>
      <c r="G326" s="627" t="s">
        <v>2698</v>
      </c>
      <c r="H326" s="627" t="s">
        <v>2699</v>
      </c>
      <c r="I326" s="629">
        <v>139.43803976728799</v>
      </c>
      <c r="J326" s="629">
        <v>36</v>
      </c>
      <c r="K326" s="630">
        <v>5019.7689165124903</v>
      </c>
    </row>
    <row r="327" spans="1:11" ht="14.4" customHeight="1" x14ac:dyDescent="0.3">
      <c r="A327" s="625" t="s">
        <v>518</v>
      </c>
      <c r="B327" s="626" t="s">
        <v>520</v>
      </c>
      <c r="C327" s="627" t="s">
        <v>542</v>
      </c>
      <c r="D327" s="628" t="s">
        <v>543</v>
      </c>
      <c r="E327" s="627" t="s">
        <v>2273</v>
      </c>
      <c r="F327" s="628" t="s">
        <v>2274</v>
      </c>
      <c r="G327" s="627" t="s">
        <v>2700</v>
      </c>
      <c r="H327" s="627" t="s">
        <v>2701</v>
      </c>
      <c r="I327" s="629">
        <v>139.43810891014729</v>
      </c>
      <c r="J327" s="629">
        <v>36</v>
      </c>
      <c r="K327" s="630">
        <v>5019.7708525125508</v>
      </c>
    </row>
    <row r="328" spans="1:11" ht="14.4" customHeight="1" x14ac:dyDescent="0.3">
      <c r="A328" s="625" t="s">
        <v>518</v>
      </c>
      <c r="B328" s="626" t="s">
        <v>520</v>
      </c>
      <c r="C328" s="627" t="s">
        <v>544</v>
      </c>
      <c r="D328" s="628" t="s">
        <v>545</v>
      </c>
      <c r="E328" s="627" t="s">
        <v>2247</v>
      </c>
      <c r="F328" s="628" t="s">
        <v>2248</v>
      </c>
      <c r="G328" s="627" t="s">
        <v>2459</v>
      </c>
      <c r="H328" s="627" t="s">
        <v>2460</v>
      </c>
      <c r="I328" s="629">
        <v>183.56249999999997</v>
      </c>
      <c r="J328" s="629">
        <v>16</v>
      </c>
      <c r="K328" s="630">
        <v>2937.61</v>
      </c>
    </row>
    <row r="329" spans="1:11" ht="14.4" customHeight="1" x14ac:dyDescent="0.3">
      <c r="A329" s="625" t="s">
        <v>518</v>
      </c>
      <c r="B329" s="626" t="s">
        <v>520</v>
      </c>
      <c r="C329" s="627" t="s">
        <v>544</v>
      </c>
      <c r="D329" s="628" t="s">
        <v>545</v>
      </c>
      <c r="E329" s="627" t="s">
        <v>2247</v>
      </c>
      <c r="F329" s="628" t="s">
        <v>2248</v>
      </c>
      <c r="G329" s="627" t="s">
        <v>2702</v>
      </c>
      <c r="H329" s="627" t="s">
        <v>2703</v>
      </c>
      <c r="I329" s="629">
        <v>82.591249999999988</v>
      </c>
      <c r="J329" s="629">
        <v>206</v>
      </c>
      <c r="K329" s="630">
        <v>17004.5</v>
      </c>
    </row>
    <row r="330" spans="1:11" ht="14.4" customHeight="1" x14ac:dyDescent="0.3">
      <c r="A330" s="625" t="s">
        <v>518</v>
      </c>
      <c r="B330" s="626" t="s">
        <v>520</v>
      </c>
      <c r="C330" s="627" t="s">
        <v>544</v>
      </c>
      <c r="D330" s="628" t="s">
        <v>545</v>
      </c>
      <c r="E330" s="627" t="s">
        <v>2247</v>
      </c>
      <c r="F330" s="628" t="s">
        <v>2248</v>
      </c>
      <c r="G330" s="627" t="s">
        <v>2704</v>
      </c>
      <c r="H330" s="627" t="s">
        <v>2705</v>
      </c>
      <c r="I330" s="629">
        <v>3.7787500000000005</v>
      </c>
      <c r="J330" s="629">
        <v>760</v>
      </c>
      <c r="K330" s="630">
        <v>2874.4</v>
      </c>
    </row>
    <row r="331" spans="1:11" ht="14.4" customHeight="1" x14ac:dyDescent="0.3">
      <c r="A331" s="625" t="s">
        <v>518</v>
      </c>
      <c r="B331" s="626" t="s">
        <v>520</v>
      </c>
      <c r="C331" s="627" t="s">
        <v>544</v>
      </c>
      <c r="D331" s="628" t="s">
        <v>545</v>
      </c>
      <c r="E331" s="627" t="s">
        <v>2247</v>
      </c>
      <c r="F331" s="628" t="s">
        <v>2248</v>
      </c>
      <c r="G331" s="627" t="s">
        <v>2706</v>
      </c>
      <c r="H331" s="627" t="s">
        <v>2707</v>
      </c>
      <c r="I331" s="629">
        <v>7.31</v>
      </c>
      <c r="J331" s="629">
        <v>10</v>
      </c>
      <c r="K331" s="630">
        <v>73.099999999999994</v>
      </c>
    </row>
    <row r="332" spans="1:11" ht="14.4" customHeight="1" x14ac:dyDescent="0.3">
      <c r="A332" s="625" t="s">
        <v>518</v>
      </c>
      <c r="B332" s="626" t="s">
        <v>520</v>
      </c>
      <c r="C332" s="627" t="s">
        <v>544</v>
      </c>
      <c r="D332" s="628" t="s">
        <v>545</v>
      </c>
      <c r="E332" s="627" t="s">
        <v>2247</v>
      </c>
      <c r="F332" s="628" t="s">
        <v>2248</v>
      </c>
      <c r="G332" s="627" t="s">
        <v>2277</v>
      </c>
      <c r="H332" s="627" t="s">
        <v>2278</v>
      </c>
      <c r="I332" s="629">
        <v>12.1</v>
      </c>
      <c r="J332" s="629">
        <v>40</v>
      </c>
      <c r="K332" s="630">
        <v>483.99999999999994</v>
      </c>
    </row>
    <row r="333" spans="1:11" ht="14.4" customHeight="1" x14ac:dyDescent="0.3">
      <c r="A333" s="625" t="s">
        <v>518</v>
      </c>
      <c r="B333" s="626" t="s">
        <v>520</v>
      </c>
      <c r="C333" s="627" t="s">
        <v>544</v>
      </c>
      <c r="D333" s="628" t="s">
        <v>545</v>
      </c>
      <c r="E333" s="627" t="s">
        <v>2247</v>
      </c>
      <c r="F333" s="628" t="s">
        <v>2248</v>
      </c>
      <c r="G333" s="627" t="s">
        <v>2383</v>
      </c>
      <c r="H333" s="627" t="s">
        <v>2384</v>
      </c>
      <c r="I333" s="629">
        <v>2.9612500000000002</v>
      </c>
      <c r="J333" s="629">
        <v>170</v>
      </c>
      <c r="K333" s="630">
        <v>503.39999999999992</v>
      </c>
    </row>
    <row r="334" spans="1:11" ht="14.4" customHeight="1" x14ac:dyDescent="0.3">
      <c r="A334" s="625" t="s">
        <v>518</v>
      </c>
      <c r="B334" s="626" t="s">
        <v>520</v>
      </c>
      <c r="C334" s="627" t="s">
        <v>544</v>
      </c>
      <c r="D334" s="628" t="s">
        <v>545</v>
      </c>
      <c r="E334" s="627" t="s">
        <v>2247</v>
      </c>
      <c r="F334" s="628" t="s">
        <v>2248</v>
      </c>
      <c r="G334" s="627" t="s">
        <v>2708</v>
      </c>
      <c r="H334" s="627" t="s">
        <v>2709</v>
      </c>
      <c r="I334" s="629">
        <v>2.2824999999999998</v>
      </c>
      <c r="J334" s="629">
        <v>7400</v>
      </c>
      <c r="K334" s="630">
        <v>16880</v>
      </c>
    </row>
    <row r="335" spans="1:11" ht="14.4" customHeight="1" x14ac:dyDescent="0.3">
      <c r="A335" s="625" t="s">
        <v>518</v>
      </c>
      <c r="B335" s="626" t="s">
        <v>520</v>
      </c>
      <c r="C335" s="627" t="s">
        <v>544</v>
      </c>
      <c r="D335" s="628" t="s">
        <v>545</v>
      </c>
      <c r="E335" s="627" t="s">
        <v>2247</v>
      </c>
      <c r="F335" s="628" t="s">
        <v>2248</v>
      </c>
      <c r="G335" s="627" t="s">
        <v>2710</v>
      </c>
      <c r="H335" s="627" t="s">
        <v>2711</v>
      </c>
      <c r="I335" s="629">
        <v>0.2475</v>
      </c>
      <c r="J335" s="629">
        <v>17300</v>
      </c>
      <c r="K335" s="630">
        <v>4191</v>
      </c>
    </row>
    <row r="336" spans="1:11" ht="14.4" customHeight="1" x14ac:dyDescent="0.3">
      <c r="A336" s="625" t="s">
        <v>518</v>
      </c>
      <c r="B336" s="626" t="s">
        <v>520</v>
      </c>
      <c r="C336" s="627" t="s">
        <v>544</v>
      </c>
      <c r="D336" s="628" t="s">
        <v>545</v>
      </c>
      <c r="E336" s="627" t="s">
        <v>2247</v>
      </c>
      <c r="F336" s="628" t="s">
        <v>2248</v>
      </c>
      <c r="G336" s="627" t="s">
        <v>2712</v>
      </c>
      <c r="H336" s="627" t="s">
        <v>2713</v>
      </c>
      <c r="I336" s="629">
        <v>61.272499999999994</v>
      </c>
      <c r="J336" s="629">
        <v>30</v>
      </c>
      <c r="K336" s="630">
        <v>1838.2</v>
      </c>
    </row>
    <row r="337" spans="1:11" ht="14.4" customHeight="1" x14ac:dyDescent="0.3">
      <c r="A337" s="625" t="s">
        <v>518</v>
      </c>
      <c r="B337" s="626" t="s">
        <v>520</v>
      </c>
      <c r="C337" s="627" t="s">
        <v>544</v>
      </c>
      <c r="D337" s="628" t="s">
        <v>545</v>
      </c>
      <c r="E337" s="627" t="s">
        <v>2247</v>
      </c>
      <c r="F337" s="628" t="s">
        <v>2248</v>
      </c>
      <c r="G337" s="627" t="s">
        <v>2714</v>
      </c>
      <c r="H337" s="627" t="s">
        <v>2715</v>
      </c>
      <c r="I337" s="629">
        <v>72.391666666666666</v>
      </c>
      <c r="J337" s="629">
        <v>140</v>
      </c>
      <c r="K337" s="630">
        <v>10485.700000000001</v>
      </c>
    </row>
    <row r="338" spans="1:11" ht="14.4" customHeight="1" x14ac:dyDescent="0.3">
      <c r="A338" s="625" t="s">
        <v>518</v>
      </c>
      <c r="B338" s="626" t="s">
        <v>520</v>
      </c>
      <c r="C338" s="627" t="s">
        <v>544</v>
      </c>
      <c r="D338" s="628" t="s">
        <v>545</v>
      </c>
      <c r="E338" s="627" t="s">
        <v>2247</v>
      </c>
      <c r="F338" s="628" t="s">
        <v>2248</v>
      </c>
      <c r="G338" s="627" t="s">
        <v>2283</v>
      </c>
      <c r="H338" s="627" t="s">
        <v>2284</v>
      </c>
      <c r="I338" s="629">
        <v>30.166666666666668</v>
      </c>
      <c r="J338" s="629">
        <v>30</v>
      </c>
      <c r="K338" s="630">
        <v>905</v>
      </c>
    </row>
    <row r="339" spans="1:11" ht="14.4" customHeight="1" x14ac:dyDescent="0.3">
      <c r="A339" s="625" t="s">
        <v>518</v>
      </c>
      <c r="B339" s="626" t="s">
        <v>520</v>
      </c>
      <c r="C339" s="627" t="s">
        <v>544</v>
      </c>
      <c r="D339" s="628" t="s">
        <v>545</v>
      </c>
      <c r="E339" s="627" t="s">
        <v>2247</v>
      </c>
      <c r="F339" s="628" t="s">
        <v>2248</v>
      </c>
      <c r="G339" s="627" t="s">
        <v>2716</v>
      </c>
      <c r="H339" s="627" t="s">
        <v>2717</v>
      </c>
      <c r="I339" s="629">
        <v>16.100000000000001</v>
      </c>
      <c r="J339" s="629">
        <v>100</v>
      </c>
      <c r="K339" s="630">
        <v>1610</v>
      </c>
    </row>
    <row r="340" spans="1:11" ht="14.4" customHeight="1" x14ac:dyDescent="0.3">
      <c r="A340" s="625" t="s">
        <v>518</v>
      </c>
      <c r="B340" s="626" t="s">
        <v>520</v>
      </c>
      <c r="C340" s="627" t="s">
        <v>544</v>
      </c>
      <c r="D340" s="628" t="s">
        <v>545</v>
      </c>
      <c r="E340" s="627" t="s">
        <v>2247</v>
      </c>
      <c r="F340" s="628" t="s">
        <v>2248</v>
      </c>
      <c r="G340" s="627" t="s">
        <v>2718</v>
      </c>
      <c r="H340" s="627" t="s">
        <v>2719</v>
      </c>
      <c r="I340" s="629">
        <v>2.2100000000000004</v>
      </c>
      <c r="J340" s="629">
        <v>23000</v>
      </c>
      <c r="K340" s="630">
        <v>50834.15</v>
      </c>
    </row>
    <row r="341" spans="1:11" ht="14.4" customHeight="1" x14ac:dyDescent="0.3">
      <c r="A341" s="625" t="s">
        <v>518</v>
      </c>
      <c r="B341" s="626" t="s">
        <v>520</v>
      </c>
      <c r="C341" s="627" t="s">
        <v>544</v>
      </c>
      <c r="D341" s="628" t="s">
        <v>545</v>
      </c>
      <c r="E341" s="627" t="s">
        <v>2247</v>
      </c>
      <c r="F341" s="628" t="s">
        <v>2248</v>
      </c>
      <c r="G341" s="627" t="s">
        <v>2720</v>
      </c>
      <c r="H341" s="627" t="s">
        <v>2721</v>
      </c>
      <c r="I341" s="629">
        <v>6.31</v>
      </c>
      <c r="J341" s="629">
        <v>250</v>
      </c>
      <c r="K341" s="630">
        <v>1577.96</v>
      </c>
    </row>
    <row r="342" spans="1:11" ht="14.4" customHeight="1" x14ac:dyDescent="0.3">
      <c r="A342" s="625" t="s">
        <v>518</v>
      </c>
      <c r="B342" s="626" t="s">
        <v>520</v>
      </c>
      <c r="C342" s="627" t="s">
        <v>544</v>
      </c>
      <c r="D342" s="628" t="s">
        <v>545</v>
      </c>
      <c r="E342" s="627" t="s">
        <v>2247</v>
      </c>
      <c r="F342" s="628" t="s">
        <v>2248</v>
      </c>
      <c r="G342" s="627" t="s">
        <v>2722</v>
      </c>
      <c r="H342" s="627" t="s">
        <v>2723</v>
      </c>
      <c r="I342" s="629">
        <v>362.1225</v>
      </c>
      <c r="J342" s="629">
        <v>336</v>
      </c>
      <c r="K342" s="630">
        <v>120106</v>
      </c>
    </row>
    <row r="343" spans="1:11" ht="14.4" customHeight="1" x14ac:dyDescent="0.3">
      <c r="A343" s="625" t="s">
        <v>518</v>
      </c>
      <c r="B343" s="626" t="s">
        <v>520</v>
      </c>
      <c r="C343" s="627" t="s">
        <v>544</v>
      </c>
      <c r="D343" s="628" t="s">
        <v>545</v>
      </c>
      <c r="E343" s="627" t="s">
        <v>2247</v>
      </c>
      <c r="F343" s="628" t="s">
        <v>2248</v>
      </c>
      <c r="G343" s="627" t="s">
        <v>2724</v>
      </c>
      <c r="H343" s="627" t="s">
        <v>2725</v>
      </c>
      <c r="I343" s="629">
        <v>9.98</v>
      </c>
      <c r="J343" s="629">
        <v>10</v>
      </c>
      <c r="K343" s="630">
        <v>99.8</v>
      </c>
    </row>
    <row r="344" spans="1:11" ht="14.4" customHeight="1" x14ac:dyDescent="0.3">
      <c r="A344" s="625" t="s">
        <v>518</v>
      </c>
      <c r="B344" s="626" t="s">
        <v>520</v>
      </c>
      <c r="C344" s="627" t="s">
        <v>544</v>
      </c>
      <c r="D344" s="628" t="s">
        <v>545</v>
      </c>
      <c r="E344" s="627" t="s">
        <v>2247</v>
      </c>
      <c r="F344" s="628" t="s">
        <v>2248</v>
      </c>
      <c r="G344" s="627" t="s">
        <v>2726</v>
      </c>
      <c r="H344" s="627" t="s">
        <v>2727</v>
      </c>
      <c r="I344" s="629">
        <v>3.13</v>
      </c>
      <c r="J344" s="629">
        <v>4000</v>
      </c>
      <c r="K344" s="630">
        <v>12500</v>
      </c>
    </row>
    <row r="345" spans="1:11" ht="14.4" customHeight="1" x14ac:dyDescent="0.3">
      <c r="A345" s="625" t="s">
        <v>518</v>
      </c>
      <c r="B345" s="626" t="s">
        <v>520</v>
      </c>
      <c r="C345" s="627" t="s">
        <v>544</v>
      </c>
      <c r="D345" s="628" t="s">
        <v>545</v>
      </c>
      <c r="E345" s="627" t="s">
        <v>2247</v>
      </c>
      <c r="F345" s="628" t="s">
        <v>2248</v>
      </c>
      <c r="G345" s="627" t="s">
        <v>2481</v>
      </c>
      <c r="H345" s="627" t="s">
        <v>2482</v>
      </c>
      <c r="I345" s="629">
        <v>98.382499999999993</v>
      </c>
      <c r="J345" s="629">
        <v>110</v>
      </c>
      <c r="K345" s="630">
        <v>10822.300000000001</v>
      </c>
    </row>
    <row r="346" spans="1:11" ht="14.4" customHeight="1" x14ac:dyDescent="0.3">
      <c r="A346" s="625" t="s">
        <v>518</v>
      </c>
      <c r="B346" s="626" t="s">
        <v>520</v>
      </c>
      <c r="C346" s="627" t="s">
        <v>544</v>
      </c>
      <c r="D346" s="628" t="s">
        <v>545</v>
      </c>
      <c r="E346" s="627" t="s">
        <v>2247</v>
      </c>
      <c r="F346" s="628" t="s">
        <v>2248</v>
      </c>
      <c r="G346" s="627" t="s">
        <v>2728</v>
      </c>
      <c r="H346" s="627" t="s">
        <v>2729</v>
      </c>
      <c r="I346" s="629">
        <v>32.950000000000003</v>
      </c>
      <c r="J346" s="629">
        <v>1020</v>
      </c>
      <c r="K346" s="630">
        <v>33272.880000000005</v>
      </c>
    </row>
    <row r="347" spans="1:11" ht="14.4" customHeight="1" x14ac:dyDescent="0.3">
      <c r="A347" s="625" t="s">
        <v>518</v>
      </c>
      <c r="B347" s="626" t="s">
        <v>520</v>
      </c>
      <c r="C347" s="627" t="s">
        <v>544</v>
      </c>
      <c r="D347" s="628" t="s">
        <v>545</v>
      </c>
      <c r="E347" s="627" t="s">
        <v>2247</v>
      </c>
      <c r="F347" s="628" t="s">
        <v>2248</v>
      </c>
      <c r="G347" s="627" t="s">
        <v>2401</v>
      </c>
      <c r="H347" s="627" t="s">
        <v>2402</v>
      </c>
      <c r="I347" s="629">
        <v>0.85499999999999987</v>
      </c>
      <c r="J347" s="629">
        <v>600</v>
      </c>
      <c r="K347" s="630">
        <v>513</v>
      </c>
    </row>
    <row r="348" spans="1:11" ht="14.4" customHeight="1" x14ac:dyDescent="0.3">
      <c r="A348" s="625" t="s">
        <v>518</v>
      </c>
      <c r="B348" s="626" t="s">
        <v>520</v>
      </c>
      <c r="C348" s="627" t="s">
        <v>544</v>
      </c>
      <c r="D348" s="628" t="s">
        <v>545</v>
      </c>
      <c r="E348" s="627" t="s">
        <v>2247</v>
      </c>
      <c r="F348" s="628" t="s">
        <v>2248</v>
      </c>
      <c r="G348" s="627" t="s">
        <v>2730</v>
      </c>
      <c r="H348" s="627" t="s">
        <v>2731</v>
      </c>
      <c r="I348" s="629">
        <v>15.49</v>
      </c>
      <c r="J348" s="629">
        <v>20</v>
      </c>
      <c r="K348" s="630">
        <v>309.77999999999997</v>
      </c>
    </row>
    <row r="349" spans="1:11" ht="14.4" customHeight="1" x14ac:dyDescent="0.3">
      <c r="A349" s="625" t="s">
        <v>518</v>
      </c>
      <c r="B349" s="626" t="s">
        <v>520</v>
      </c>
      <c r="C349" s="627" t="s">
        <v>544</v>
      </c>
      <c r="D349" s="628" t="s">
        <v>545</v>
      </c>
      <c r="E349" s="627" t="s">
        <v>2249</v>
      </c>
      <c r="F349" s="628" t="s">
        <v>2250</v>
      </c>
      <c r="G349" s="627" t="s">
        <v>2732</v>
      </c>
      <c r="H349" s="627" t="s">
        <v>2733</v>
      </c>
      <c r="I349" s="629">
        <v>726</v>
      </c>
      <c r="J349" s="629">
        <v>2</v>
      </c>
      <c r="K349" s="630">
        <v>1452</v>
      </c>
    </row>
    <row r="350" spans="1:11" ht="14.4" customHeight="1" x14ac:dyDescent="0.3">
      <c r="A350" s="625" t="s">
        <v>518</v>
      </c>
      <c r="B350" s="626" t="s">
        <v>520</v>
      </c>
      <c r="C350" s="627" t="s">
        <v>544</v>
      </c>
      <c r="D350" s="628" t="s">
        <v>545</v>
      </c>
      <c r="E350" s="627" t="s">
        <v>2249</v>
      </c>
      <c r="F350" s="628" t="s">
        <v>2250</v>
      </c>
      <c r="G350" s="627" t="s">
        <v>2413</v>
      </c>
      <c r="H350" s="627" t="s">
        <v>2414</v>
      </c>
      <c r="I350" s="629">
        <v>3.508</v>
      </c>
      <c r="J350" s="629">
        <v>130</v>
      </c>
      <c r="K350" s="630">
        <v>456</v>
      </c>
    </row>
    <row r="351" spans="1:11" ht="14.4" customHeight="1" x14ac:dyDescent="0.3">
      <c r="A351" s="625" t="s">
        <v>518</v>
      </c>
      <c r="B351" s="626" t="s">
        <v>520</v>
      </c>
      <c r="C351" s="627" t="s">
        <v>544</v>
      </c>
      <c r="D351" s="628" t="s">
        <v>545</v>
      </c>
      <c r="E351" s="627" t="s">
        <v>2249</v>
      </c>
      <c r="F351" s="628" t="s">
        <v>2250</v>
      </c>
      <c r="G351" s="627" t="s">
        <v>2734</v>
      </c>
      <c r="H351" s="627" t="s">
        <v>2735</v>
      </c>
      <c r="I351" s="629">
        <v>12.54875</v>
      </c>
      <c r="J351" s="629">
        <v>230</v>
      </c>
      <c r="K351" s="630">
        <v>2896.5</v>
      </c>
    </row>
    <row r="352" spans="1:11" ht="14.4" customHeight="1" x14ac:dyDescent="0.3">
      <c r="A352" s="625" t="s">
        <v>518</v>
      </c>
      <c r="B352" s="626" t="s">
        <v>520</v>
      </c>
      <c r="C352" s="627" t="s">
        <v>544</v>
      </c>
      <c r="D352" s="628" t="s">
        <v>545</v>
      </c>
      <c r="E352" s="627" t="s">
        <v>2249</v>
      </c>
      <c r="F352" s="628" t="s">
        <v>2250</v>
      </c>
      <c r="G352" s="627" t="s">
        <v>2736</v>
      </c>
      <c r="H352" s="627" t="s">
        <v>2737</v>
      </c>
      <c r="I352" s="629">
        <v>12.166250000000002</v>
      </c>
      <c r="J352" s="629">
        <v>230</v>
      </c>
      <c r="K352" s="630">
        <v>2805.6000000000004</v>
      </c>
    </row>
    <row r="353" spans="1:11" ht="14.4" customHeight="1" x14ac:dyDescent="0.3">
      <c r="A353" s="625" t="s">
        <v>518</v>
      </c>
      <c r="B353" s="626" t="s">
        <v>520</v>
      </c>
      <c r="C353" s="627" t="s">
        <v>544</v>
      </c>
      <c r="D353" s="628" t="s">
        <v>545</v>
      </c>
      <c r="E353" s="627" t="s">
        <v>2249</v>
      </c>
      <c r="F353" s="628" t="s">
        <v>2250</v>
      </c>
      <c r="G353" s="627" t="s">
        <v>2311</v>
      </c>
      <c r="H353" s="627" t="s">
        <v>2312</v>
      </c>
      <c r="I353" s="629">
        <v>1.4274999999999998</v>
      </c>
      <c r="J353" s="629">
        <v>1800</v>
      </c>
      <c r="K353" s="630">
        <v>2563</v>
      </c>
    </row>
    <row r="354" spans="1:11" ht="14.4" customHeight="1" x14ac:dyDescent="0.3">
      <c r="A354" s="625" t="s">
        <v>518</v>
      </c>
      <c r="B354" s="626" t="s">
        <v>520</v>
      </c>
      <c r="C354" s="627" t="s">
        <v>544</v>
      </c>
      <c r="D354" s="628" t="s">
        <v>545</v>
      </c>
      <c r="E354" s="627" t="s">
        <v>2249</v>
      </c>
      <c r="F354" s="628" t="s">
        <v>2250</v>
      </c>
      <c r="G354" s="627" t="s">
        <v>2738</v>
      </c>
      <c r="H354" s="627" t="s">
        <v>2739</v>
      </c>
      <c r="I354" s="629">
        <v>1.8524999999999998</v>
      </c>
      <c r="J354" s="629">
        <v>3100</v>
      </c>
      <c r="K354" s="630">
        <v>5743</v>
      </c>
    </row>
    <row r="355" spans="1:11" ht="14.4" customHeight="1" x14ac:dyDescent="0.3">
      <c r="A355" s="625" t="s">
        <v>518</v>
      </c>
      <c r="B355" s="626" t="s">
        <v>520</v>
      </c>
      <c r="C355" s="627" t="s">
        <v>544</v>
      </c>
      <c r="D355" s="628" t="s">
        <v>545</v>
      </c>
      <c r="E355" s="627" t="s">
        <v>2249</v>
      </c>
      <c r="F355" s="628" t="s">
        <v>2250</v>
      </c>
      <c r="G355" s="627" t="s">
        <v>2740</v>
      </c>
      <c r="H355" s="627" t="s">
        <v>2741</v>
      </c>
      <c r="I355" s="629">
        <v>999</v>
      </c>
      <c r="J355" s="629">
        <v>1</v>
      </c>
      <c r="K355" s="630">
        <v>999</v>
      </c>
    </row>
    <row r="356" spans="1:11" ht="14.4" customHeight="1" x14ac:dyDescent="0.3">
      <c r="A356" s="625" t="s">
        <v>518</v>
      </c>
      <c r="B356" s="626" t="s">
        <v>520</v>
      </c>
      <c r="C356" s="627" t="s">
        <v>544</v>
      </c>
      <c r="D356" s="628" t="s">
        <v>545</v>
      </c>
      <c r="E356" s="627" t="s">
        <v>2249</v>
      </c>
      <c r="F356" s="628" t="s">
        <v>2250</v>
      </c>
      <c r="G356" s="627" t="s">
        <v>2517</v>
      </c>
      <c r="H356" s="627" t="s">
        <v>2518</v>
      </c>
      <c r="I356" s="629">
        <v>79.378749999999997</v>
      </c>
      <c r="J356" s="629">
        <v>800</v>
      </c>
      <c r="K356" s="630">
        <v>63694.400000000001</v>
      </c>
    </row>
    <row r="357" spans="1:11" ht="14.4" customHeight="1" x14ac:dyDescent="0.3">
      <c r="A357" s="625" t="s">
        <v>518</v>
      </c>
      <c r="B357" s="626" t="s">
        <v>520</v>
      </c>
      <c r="C357" s="627" t="s">
        <v>544</v>
      </c>
      <c r="D357" s="628" t="s">
        <v>545</v>
      </c>
      <c r="E357" s="627" t="s">
        <v>2249</v>
      </c>
      <c r="F357" s="628" t="s">
        <v>2250</v>
      </c>
      <c r="G357" s="627" t="s">
        <v>2742</v>
      </c>
      <c r="H357" s="627" t="s">
        <v>2743</v>
      </c>
      <c r="I357" s="629">
        <v>35.21</v>
      </c>
      <c r="J357" s="629">
        <v>25</v>
      </c>
      <c r="K357" s="630">
        <v>880.25</v>
      </c>
    </row>
    <row r="358" spans="1:11" ht="14.4" customHeight="1" x14ac:dyDescent="0.3">
      <c r="A358" s="625" t="s">
        <v>518</v>
      </c>
      <c r="B358" s="626" t="s">
        <v>520</v>
      </c>
      <c r="C358" s="627" t="s">
        <v>544</v>
      </c>
      <c r="D358" s="628" t="s">
        <v>545</v>
      </c>
      <c r="E358" s="627" t="s">
        <v>2249</v>
      </c>
      <c r="F358" s="628" t="s">
        <v>2250</v>
      </c>
      <c r="G358" s="627" t="s">
        <v>2744</v>
      </c>
      <c r="H358" s="627" t="s">
        <v>2745</v>
      </c>
      <c r="I358" s="629">
        <v>4.2350000000000003</v>
      </c>
      <c r="J358" s="629">
        <v>195</v>
      </c>
      <c r="K358" s="630">
        <v>825.44999999999993</v>
      </c>
    </row>
    <row r="359" spans="1:11" ht="14.4" customHeight="1" x14ac:dyDescent="0.3">
      <c r="A359" s="625" t="s">
        <v>518</v>
      </c>
      <c r="B359" s="626" t="s">
        <v>520</v>
      </c>
      <c r="C359" s="627" t="s">
        <v>544</v>
      </c>
      <c r="D359" s="628" t="s">
        <v>545</v>
      </c>
      <c r="E359" s="627" t="s">
        <v>2249</v>
      </c>
      <c r="F359" s="628" t="s">
        <v>2250</v>
      </c>
      <c r="G359" s="627" t="s">
        <v>2549</v>
      </c>
      <c r="H359" s="627" t="s">
        <v>2550</v>
      </c>
      <c r="I359" s="629">
        <v>34.558</v>
      </c>
      <c r="J359" s="629">
        <v>440</v>
      </c>
      <c r="K359" s="630">
        <v>15280.290000000003</v>
      </c>
    </row>
    <row r="360" spans="1:11" ht="14.4" customHeight="1" x14ac:dyDescent="0.3">
      <c r="A360" s="625" t="s">
        <v>518</v>
      </c>
      <c r="B360" s="626" t="s">
        <v>520</v>
      </c>
      <c r="C360" s="627" t="s">
        <v>544</v>
      </c>
      <c r="D360" s="628" t="s">
        <v>545</v>
      </c>
      <c r="E360" s="627" t="s">
        <v>2249</v>
      </c>
      <c r="F360" s="628" t="s">
        <v>2250</v>
      </c>
      <c r="G360" s="627" t="s">
        <v>2746</v>
      </c>
      <c r="H360" s="627" t="s">
        <v>2747</v>
      </c>
      <c r="I360" s="629">
        <v>102.25</v>
      </c>
      <c r="J360" s="629">
        <v>90</v>
      </c>
      <c r="K360" s="630">
        <v>9202.0499999999993</v>
      </c>
    </row>
    <row r="361" spans="1:11" ht="14.4" customHeight="1" x14ac:dyDescent="0.3">
      <c r="A361" s="625" t="s">
        <v>518</v>
      </c>
      <c r="B361" s="626" t="s">
        <v>520</v>
      </c>
      <c r="C361" s="627" t="s">
        <v>544</v>
      </c>
      <c r="D361" s="628" t="s">
        <v>545</v>
      </c>
      <c r="E361" s="627" t="s">
        <v>2249</v>
      </c>
      <c r="F361" s="628" t="s">
        <v>2250</v>
      </c>
      <c r="G361" s="627" t="s">
        <v>2748</v>
      </c>
      <c r="H361" s="627" t="s">
        <v>2749</v>
      </c>
      <c r="I361" s="629">
        <v>12029.117777777778</v>
      </c>
      <c r="J361" s="629">
        <v>17</v>
      </c>
      <c r="K361" s="630">
        <v>201070.55</v>
      </c>
    </row>
    <row r="362" spans="1:11" ht="14.4" customHeight="1" x14ac:dyDescent="0.3">
      <c r="A362" s="625" t="s">
        <v>518</v>
      </c>
      <c r="B362" s="626" t="s">
        <v>520</v>
      </c>
      <c r="C362" s="627" t="s">
        <v>544</v>
      </c>
      <c r="D362" s="628" t="s">
        <v>545</v>
      </c>
      <c r="E362" s="627" t="s">
        <v>2249</v>
      </c>
      <c r="F362" s="628" t="s">
        <v>2250</v>
      </c>
      <c r="G362" s="627" t="s">
        <v>2750</v>
      </c>
      <c r="H362" s="627" t="s">
        <v>2751</v>
      </c>
      <c r="I362" s="629">
        <v>2732.26</v>
      </c>
      <c r="J362" s="629">
        <v>16</v>
      </c>
      <c r="K362" s="630">
        <v>43096.37</v>
      </c>
    </row>
    <row r="363" spans="1:11" ht="14.4" customHeight="1" x14ac:dyDescent="0.3">
      <c r="A363" s="625" t="s">
        <v>518</v>
      </c>
      <c r="B363" s="626" t="s">
        <v>520</v>
      </c>
      <c r="C363" s="627" t="s">
        <v>544</v>
      </c>
      <c r="D363" s="628" t="s">
        <v>545</v>
      </c>
      <c r="E363" s="627" t="s">
        <v>2249</v>
      </c>
      <c r="F363" s="628" t="s">
        <v>2250</v>
      </c>
      <c r="G363" s="627" t="s">
        <v>2752</v>
      </c>
      <c r="H363" s="627" t="s">
        <v>2753</v>
      </c>
      <c r="I363" s="629">
        <v>2.8979999999999997</v>
      </c>
      <c r="J363" s="629">
        <v>900</v>
      </c>
      <c r="K363" s="630">
        <v>2610</v>
      </c>
    </row>
    <row r="364" spans="1:11" ht="14.4" customHeight="1" x14ac:dyDescent="0.3">
      <c r="A364" s="625" t="s">
        <v>518</v>
      </c>
      <c r="B364" s="626" t="s">
        <v>520</v>
      </c>
      <c r="C364" s="627" t="s">
        <v>544</v>
      </c>
      <c r="D364" s="628" t="s">
        <v>545</v>
      </c>
      <c r="E364" s="627" t="s">
        <v>2249</v>
      </c>
      <c r="F364" s="628" t="s">
        <v>2250</v>
      </c>
      <c r="G364" s="627" t="s">
        <v>2754</v>
      </c>
      <c r="H364" s="627" t="s">
        <v>2755</v>
      </c>
      <c r="I364" s="629">
        <v>2.7516666666666669</v>
      </c>
      <c r="J364" s="629">
        <v>1300</v>
      </c>
      <c r="K364" s="630">
        <v>3575</v>
      </c>
    </row>
    <row r="365" spans="1:11" ht="14.4" customHeight="1" x14ac:dyDescent="0.3">
      <c r="A365" s="625" t="s">
        <v>518</v>
      </c>
      <c r="B365" s="626" t="s">
        <v>520</v>
      </c>
      <c r="C365" s="627" t="s">
        <v>544</v>
      </c>
      <c r="D365" s="628" t="s">
        <v>545</v>
      </c>
      <c r="E365" s="627" t="s">
        <v>2249</v>
      </c>
      <c r="F365" s="628" t="s">
        <v>2250</v>
      </c>
      <c r="G365" s="627" t="s">
        <v>2756</v>
      </c>
      <c r="H365" s="627" t="s">
        <v>2757</v>
      </c>
      <c r="I365" s="629">
        <v>28.800000000000004</v>
      </c>
      <c r="J365" s="629">
        <v>1400</v>
      </c>
      <c r="K365" s="630">
        <v>40318.1</v>
      </c>
    </row>
    <row r="366" spans="1:11" ht="14.4" customHeight="1" x14ac:dyDescent="0.3">
      <c r="A366" s="625" t="s">
        <v>518</v>
      </c>
      <c r="B366" s="626" t="s">
        <v>520</v>
      </c>
      <c r="C366" s="627" t="s">
        <v>544</v>
      </c>
      <c r="D366" s="628" t="s">
        <v>545</v>
      </c>
      <c r="E366" s="627" t="s">
        <v>2249</v>
      </c>
      <c r="F366" s="628" t="s">
        <v>2250</v>
      </c>
      <c r="G366" s="627" t="s">
        <v>2758</v>
      </c>
      <c r="H366" s="627" t="s">
        <v>2759</v>
      </c>
      <c r="I366" s="629">
        <v>94.70750000000001</v>
      </c>
      <c r="J366" s="629">
        <v>24</v>
      </c>
      <c r="K366" s="630">
        <v>2297.0400000000004</v>
      </c>
    </row>
    <row r="367" spans="1:11" ht="14.4" customHeight="1" x14ac:dyDescent="0.3">
      <c r="A367" s="625" t="s">
        <v>518</v>
      </c>
      <c r="B367" s="626" t="s">
        <v>520</v>
      </c>
      <c r="C367" s="627" t="s">
        <v>544</v>
      </c>
      <c r="D367" s="628" t="s">
        <v>545</v>
      </c>
      <c r="E367" s="627" t="s">
        <v>2249</v>
      </c>
      <c r="F367" s="628" t="s">
        <v>2250</v>
      </c>
      <c r="G367" s="627" t="s">
        <v>2760</v>
      </c>
      <c r="H367" s="627" t="s">
        <v>2761</v>
      </c>
      <c r="I367" s="629">
        <v>2375.221428571429</v>
      </c>
      <c r="J367" s="629">
        <v>15</v>
      </c>
      <c r="K367" s="630">
        <v>35882.520000000004</v>
      </c>
    </row>
    <row r="368" spans="1:11" ht="14.4" customHeight="1" x14ac:dyDescent="0.3">
      <c r="A368" s="625" t="s">
        <v>518</v>
      </c>
      <c r="B368" s="626" t="s">
        <v>520</v>
      </c>
      <c r="C368" s="627" t="s">
        <v>544</v>
      </c>
      <c r="D368" s="628" t="s">
        <v>545</v>
      </c>
      <c r="E368" s="627" t="s">
        <v>2249</v>
      </c>
      <c r="F368" s="628" t="s">
        <v>2250</v>
      </c>
      <c r="G368" s="627" t="s">
        <v>2345</v>
      </c>
      <c r="H368" s="627" t="s">
        <v>2346</v>
      </c>
      <c r="I368" s="629">
        <v>12.091249999999999</v>
      </c>
      <c r="J368" s="629">
        <v>90</v>
      </c>
      <c r="K368" s="630">
        <v>1088.46</v>
      </c>
    </row>
    <row r="369" spans="1:11" ht="14.4" customHeight="1" x14ac:dyDescent="0.3">
      <c r="A369" s="625" t="s">
        <v>518</v>
      </c>
      <c r="B369" s="626" t="s">
        <v>520</v>
      </c>
      <c r="C369" s="627" t="s">
        <v>544</v>
      </c>
      <c r="D369" s="628" t="s">
        <v>545</v>
      </c>
      <c r="E369" s="627" t="s">
        <v>2249</v>
      </c>
      <c r="F369" s="628" t="s">
        <v>2250</v>
      </c>
      <c r="G369" s="627" t="s">
        <v>2762</v>
      </c>
      <c r="H369" s="627" t="s">
        <v>2763</v>
      </c>
      <c r="I369" s="629">
        <v>2510.2199999999998</v>
      </c>
      <c r="J369" s="629">
        <v>1</v>
      </c>
      <c r="K369" s="630">
        <v>2510.2199999999998</v>
      </c>
    </row>
    <row r="370" spans="1:11" ht="14.4" customHeight="1" x14ac:dyDescent="0.3">
      <c r="A370" s="625" t="s">
        <v>518</v>
      </c>
      <c r="B370" s="626" t="s">
        <v>520</v>
      </c>
      <c r="C370" s="627" t="s">
        <v>544</v>
      </c>
      <c r="D370" s="628" t="s">
        <v>545</v>
      </c>
      <c r="E370" s="627" t="s">
        <v>2249</v>
      </c>
      <c r="F370" s="628" t="s">
        <v>2250</v>
      </c>
      <c r="G370" s="627" t="s">
        <v>2764</v>
      </c>
      <c r="H370" s="627" t="s">
        <v>2765</v>
      </c>
      <c r="I370" s="629">
        <v>2279.9299999999998</v>
      </c>
      <c r="J370" s="629">
        <v>9</v>
      </c>
      <c r="K370" s="630">
        <v>21005.62</v>
      </c>
    </row>
    <row r="371" spans="1:11" ht="14.4" customHeight="1" x14ac:dyDescent="0.3">
      <c r="A371" s="625" t="s">
        <v>518</v>
      </c>
      <c r="B371" s="626" t="s">
        <v>520</v>
      </c>
      <c r="C371" s="627" t="s">
        <v>544</v>
      </c>
      <c r="D371" s="628" t="s">
        <v>545</v>
      </c>
      <c r="E371" s="627" t="s">
        <v>2249</v>
      </c>
      <c r="F371" s="628" t="s">
        <v>2250</v>
      </c>
      <c r="G371" s="627" t="s">
        <v>2766</v>
      </c>
      <c r="H371" s="627" t="s">
        <v>2767</v>
      </c>
      <c r="I371" s="629">
        <v>2510.2199999999998</v>
      </c>
      <c r="J371" s="629">
        <v>1</v>
      </c>
      <c r="K371" s="630">
        <v>2510.2199999999998</v>
      </c>
    </row>
    <row r="372" spans="1:11" ht="14.4" customHeight="1" x14ac:dyDescent="0.3">
      <c r="A372" s="625" t="s">
        <v>518</v>
      </c>
      <c r="B372" s="626" t="s">
        <v>520</v>
      </c>
      <c r="C372" s="627" t="s">
        <v>544</v>
      </c>
      <c r="D372" s="628" t="s">
        <v>545</v>
      </c>
      <c r="E372" s="627" t="s">
        <v>2249</v>
      </c>
      <c r="F372" s="628" t="s">
        <v>2250</v>
      </c>
      <c r="G372" s="627" t="s">
        <v>2768</v>
      </c>
      <c r="H372" s="627" t="s">
        <v>2769</v>
      </c>
      <c r="I372" s="629">
        <v>2510.2199999999998</v>
      </c>
      <c r="J372" s="629">
        <v>10</v>
      </c>
      <c r="K372" s="630">
        <v>25102.18</v>
      </c>
    </row>
    <row r="373" spans="1:11" ht="14.4" customHeight="1" x14ac:dyDescent="0.3">
      <c r="A373" s="625" t="s">
        <v>518</v>
      </c>
      <c r="B373" s="626" t="s">
        <v>520</v>
      </c>
      <c r="C373" s="627" t="s">
        <v>544</v>
      </c>
      <c r="D373" s="628" t="s">
        <v>545</v>
      </c>
      <c r="E373" s="627" t="s">
        <v>2249</v>
      </c>
      <c r="F373" s="628" t="s">
        <v>2250</v>
      </c>
      <c r="G373" s="627" t="s">
        <v>2770</v>
      </c>
      <c r="H373" s="627" t="s">
        <v>2771</v>
      </c>
      <c r="I373" s="629">
        <v>2279.9275000000002</v>
      </c>
      <c r="J373" s="629">
        <v>6</v>
      </c>
      <c r="K373" s="630">
        <v>13851.28</v>
      </c>
    </row>
    <row r="374" spans="1:11" ht="14.4" customHeight="1" x14ac:dyDescent="0.3">
      <c r="A374" s="625" t="s">
        <v>518</v>
      </c>
      <c r="B374" s="626" t="s">
        <v>520</v>
      </c>
      <c r="C374" s="627" t="s">
        <v>544</v>
      </c>
      <c r="D374" s="628" t="s">
        <v>545</v>
      </c>
      <c r="E374" s="627" t="s">
        <v>2249</v>
      </c>
      <c r="F374" s="628" t="s">
        <v>2250</v>
      </c>
      <c r="G374" s="627" t="s">
        <v>2772</v>
      </c>
      <c r="H374" s="627" t="s">
        <v>2773</v>
      </c>
      <c r="I374" s="629">
        <v>2279.9312499999996</v>
      </c>
      <c r="J374" s="629">
        <v>10</v>
      </c>
      <c r="K374" s="630">
        <v>23542.86</v>
      </c>
    </row>
    <row r="375" spans="1:11" ht="14.4" customHeight="1" x14ac:dyDescent="0.3">
      <c r="A375" s="625" t="s">
        <v>518</v>
      </c>
      <c r="B375" s="626" t="s">
        <v>520</v>
      </c>
      <c r="C375" s="627" t="s">
        <v>544</v>
      </c>
      <c r="D375" s="628" t="s">
        <v>545</v>
      </c>
      <c r="E375" s="627" t="s">
        <v>2249</v>
      </c>
      <c r="F375" s="628" t="s">
        <v>2250</v>
      </c>
      <c r="G375" s="627" t="s">
        <v>2774</v>
      </c>
      <c r="H375" s="627" t="s">
        <v>2775</v>
      </c>
      <c r="I375" s="629">
        <v>2494.6587500000001</v>
      </c>
      <c r="J375" s="629">
        <v>20</v>
      </c>
      <c r="K375" s="630">
        <v>50204.330000000009</v>
      </c>
    </row>
    <row r="376" spans="1:11" ht="14.4" customHeight="1" x14ac:dyDescent="0.3">
      <c r="A376" s="625" t="s">
        <v>518</v>
      </c>
      <c r="B376" s="626" t="s">
        <v>520</v>
      </c>
      <c r="C376" s="627" t="s">
        <v>544</v>
      </c>
      <c r="D376" s="628" t="s">
        <v>545</v>
      </c>
      <c r="E376" s="627" t="s">
        <v>2249</v>
      </c>
      <c r="F376" s="628" t="s">
        <v>2250</v>
      </c>
      <c r="G376" s="627" t="s">
        <v>2776</v>
      </c>
      <c r="H376" s="627" t="s">
        <v>2777</v>
      </c>
      <c r="I376" s="629">
        <v>2795.1333333333332</v>
      </c>
      <c r="J376" s="629">
        <v>25</v>
      </c>
      <c r="K376" s="630">
        <v>69878</v>
      </c>
    </row>
    <row r="377" spans="1:11" ht="14.4" customHeight="1" x14ac:dyDescent="0.3">
      <c r="A377" s="625" t="s">
        <v>518</v>
      </c>
      <c r="B377" s="626" t="s">
        <v>520</v>
      </c>
      <c r="C377" s="627" t="s">
        <v>544</v>
      </c>
      <c r="D377" s="628" t="s">
        <v>545</v>
      </c>
      <c r="E377" s="627" t="s">
        <v>2249</v>
      </c>
      <c r="F377" s="628" t="s">
        <v>2250</v>
      </c>
      <c r="G377" s="627" t="s">
        <v>2778</v>
      </c>
      <c r="H377" s="627" t="s">
        <v>2779</v>
      </c>
      <c r="I377" s="629">
        <v>2795.0749999999998</v>
      </c>
      <c r="J377" s="629">
        <v>3</v>
      </c>
      <c r="K377" s="630">
        <v>8385.2999999999993</v>
      </c>
    </row>
    <row r="378" spans="1:11" ht="14.4" customHeight="1" x14ac:dyDescent="0.3">
      <c r="A378" s="625" t="s">
        <v>518</v>
      </c>
      <c r="B378" s="626" t="s">
        <v>520</v>
      </c>
      <c r="C378" s="627" t="s">
        <v>544</v>
      </c>
      <c r="D378" s="628" t="s">
        <v>545</v>
      </c>
      <c r="E378" s="627" t="s">
        <v>2249</v>
      </c>
      <c r="F378" s="628" t="s">
        <v>2250</v>
      </c>
      <c r="G378" s="627" t="s">
        <v>2780</v>
      </c>
      <c r="H378" s="627" t="s">
        <v>2781</v>
      </c>
      <c r="I378" s="629">
        <v>887.76</v>
      </c>
      <c r="J378" s="629">
        <v>15</v>
      </c>
      <c r="K378" s="630">
        <v>13316.400000000001</v>
      </c>
    </row>
    <row r="379" spans="1:11" ht="14.4" customHeight="1" x14ac:dyDescent="0.3">
      <c r="A379" s="625" t="s">
        <v>518</v>
      </c>
      <c r="B379" s="626" t="s">
        <v>520</v>
      </c>
      <c r="C379" s="627" t="s">
        <v>544</v>
      </c>
      <c r="D379" s="628" t="s">
        <v>545</v>
      </c>
      <c r="E379" s="627" t="s">
        <v>2249</v>
      </c>
      <c r="F379" s="628" t="s">
        <v>2250</v>
      </c>
      <c r="G379" s="627" t="s">
        <v>2782</v>
      </c>
      <c r="H379" s="627" t="s">
        <v>2783</v>
      </c>
      <c r="I379" s="629">
        <v>25.57</v>
      </c>
      <c r="J379" s="629">
        <v>4</v>
      </c>
      <c r="K379" s="630">
        <v>102.3</v>
      </c>
    </row>
    <row r="380" spans="1:11" ht="14.4" customHeight="1" x14ac:dyDescent="0.3">
      <c r="A380" s="625" t="s">
        <v>518</v>
      </c>
      <c r="B380" s="626" t="s">
        <v>520</v>
      </c>
      <c r="C380" s="627" t="s">
        <v>544</v>
      </c>
      <c r="D380" s="628" t="s">
        <v>545</v>
      </c>
      <c r="E380" s="627" t="s">
        <v>2249</v>
      </c>
      <c r="F380" s="628" t="s">
        <v>2250</v>
      </c>
      <c r="G380" s="627" t="s">
        <v>2784</v>
      </c>
      <c r="H380" s="627" t="s">
        <v>2785</v>
      </c>
      <c r="I380" s="629">
        <v>65.27</v>
      </c>
      <c r="J380" s="629">
        <v>80</v>
      </c>
      <c r="K380" s="630">
        <v>5243.16</v>
      </c>
    </row>
    <row r="381" spans="1:11" ht="14.4" customHeight="1" x14ac:dyDescent="0.3">
      <c r="A381" s="625" t="s">
        <v>518</v>
      </c>
      <c r="B381" s="626" t="s">
        <v>520</v>
      </c>
      <c r="C381" s="627" t="s">
        <v>544</v>
      </c>
      <c r="D381" s="628" t="s">
        <v>545</v>
      </c>
      <c r="E381" s="627" t="s">
        <v>2249</v>
      </c>
      <c r="F381" s="628" t="s">
        <v>2250</v>
      </c>
      <c r="G381" s="627" t="s">
        <v>2786</v>
      </c>
      <c r="H381" s="627" t="s">
        <v>2787</v>
      </c>
      <c r="I381" s="629">
        <v>338.77499999999998</v>
      </c>
      <c r="J381" s="629">
        <v>2</v>
      </c>
      <c r="K381" s="630">
        <v>677.55</v>
      </c>
    </row>
    <row r="382" spans="1:11" ht="14.4" customHeight="1" x14ac:dyDescent="0.3">
      <c r="A382" s="625" t="s">
        <v>518</v>
      </c>
      <c r="B382" s="626" t="s">
        <v>520</v>
      </c>
      <c r="C382" s="627" t="s">
        <v>544</v>
      </c>
      <c r="D382" s="628" t="s">
        <v>545</v>
      </c>
      <c r="E382" s="627" t="s">
        <v>2249</v>
      </c>
      <c r="F382" s="628" t="s">
        <v>2250</v>
      </c>
      <c r="G382" s="627" t="s">
        <v>2439</v>
      </c>
      <c r="H382" s="627" t="s">
        <v>2440</v>
      </c>
      <c r="I382" s="629">
        <v>21.06625</v>
      </c>
      <c r="J382" s="629">
        <v>29</v>
      </c>
      <c r="K382" s="630">
        <v>609.10000000000014</v>
      </c>
    </row>
    <row r="383" spans="1:11" ht="14.4" customHeight="1" x14ac:dyDescent="0.3">
      <c r="A383" s="625" t="s">
        <v>518</v>
      </c>
      <c r="B383" s="626" t="s">
        <v>520</v>
      </c>
      <c r="C383" s="627" t="s">
        <v>544</v>
      </c>
      <c r="D383" s="628" t="s">
        <v>545</v>
      </c>
      <c r="E383" s="627" t="s">
        <v>2249</v>
      </c>
      <c r="F383" s="628" t="s">
        <v>2250</v>
      </c>
      <c r="G383" s="627" t="s">
        <v>2788</v>
      </c>
      <c r="H383" s="627" t="s">
        <v>2789</v>
      </c>
      <c r="I383" s="629">
        <v>20.231666666666669</v>
      </c>
      <c r="J383" s="629">
        <v>600</v>
      </c>
      <c r="K383" s="630">
        <v>12139.8</v>
      </c>
    </row>
    <row r="384" spans="1:11" ht="14.4" customHeight="1" x14ac:dyDescent="0.3">
      <c r="A384" s="625" t="s">
        <v>518</v>
      </c>
      <c r="B384" s="626" t="s">
        <v>520</v>
      </c>
      <c r="C384" s="627" t="s">
        <v>544</v>
      </c>
      <c r="D384" s="628" t="s">
        <v>545</v>
      </c>
      <c r="E384" s="627" t="s">
        <v>2249</v>
      </c>
      <c r="F384" s="628" t="s">
        <v>2250</v>
      </c>
      <c r="G384" s="627" t="s">
        <v>2790</v>
      </c>
      <c r="H384" s="627" t="s">
        <v>2791</v>
      </c>
      <c r="I384" s="629">
        <v>2057</v>
      </c>
      <c r="J384" s="629">
        <v>14</v>
      </c>
      <c r="K384" s="630">
        <v>28798</v>
      </c>
    </row>
    <row r="385" spans="1:11" ht="14.4" customHeight="1" x14ac:dyDescent="0.3">
      <c r="A385" s="625" t="s">
        <v>518</v>
      </c>
      <c r="B385" s="626" t="s">
        <v>520</v>
      </c>
      <c r="C385" s="627" t="s">
        <v>544</v>
      </c>
      <c r="D385" s="628" t="s">
        <v>545</v>
      </c>
      <c r="E385" s="627" t="s">
        <v>2249</v>
      </c>
      <c r="F385" s="628" t="s">
        <v>2250</v>
      </c>
      <c r="G385" s="627" t="s">
        <v>2357</v>
      </c>
      <c r="H385" s="627" t="s">
        <v>2358</v>
      </c>
      <c r="I385" s="629">
        <v>0.47</v>
      </c>
      <c r="J385" s="629">
        <v>100</v>
      </c>
      <c r="K385" s="630">
        <v>47</v>
      </c>
    </row>
    <row r="386" spans="1:11" ht="14.4" customHeight="1" x14ac:dyDescent="0.3">
      <c r="A386" s="625" t="s">
        <v>518</v>
      </c>
      <c r="B386" s="626" t="s">
        <v>520</v>
      </c>
      <c r="C386" s="627" t="s">
        <v>544</v>
      </c>
      <c r="D386" s="628" t="s">
        <v>545</v>
      </c>
      <c r="E386" s="627" t="s">
        <v>2249</v>
      </c>
      <c r="F386" s="628" t="s">
        <v>2250</v>
      </c>
      <c r="G386" s="627" t="s">
        <v>2792</v>
      </c>
      <c r="H386" s="627" t="s">
        <v>2793</v>
      </c>
      <c r="I386" s="629">
        <v>2600.4299999999998</v>
      </c>
      <c r="J386" s="629">
        <v>2</v>
      </c>
      <c r="K386" s="630">
        <v>5200.8599999999997</v>
      </c>
    </row>
    <row r="387" spans="1:11" ht="14.4" customHeight="1" x14ac:dyDescent="0.3">
      <c r="A387" s="625" t="s">
        <v>518</v>
      </c>
      <c r="B387" s="626" t="s">
        <v>520</v>
      </c>
      <c r="C387" s="627" t="s">
        <v>544</v>
      </c>
      <c r="D387" s="628" t="s">
        <v>545</v>
      </c>
      <c r="E387" s="627" t="s">
        <v>2249</v>
      </c>
      <c r="F387" s="628" t="s">
        <v>2250</v>
      </c>
      <c r="G387" s="627" t="s">
        <v>2794</v>
      </c>
      <c r="H387" s="627" t="s">
        <v>2795</v>
      </c>
      <c r="I387" s="629">
        <v>2600.4299999999998</v>
      </c>
      <c r="J387" s="629">
        <v>2</v>
      </c>
      <c r="K387" s="630">
        <v>5200.8599999999997</v>
      </c>
    </row>
    <row r="388" spans="1:11" ht="14.4" customHeight="1" x14ac:dyDescent="0.3">
      <c r="A388" s="625" t="s">
        <v>518</v>
      </c>
      <c r="B388" s="626" t="s">
        <v>520</v>
      </c>
      <c r="C388" s="627" t="s">
        <v>544</v>
      </c>
      <c r="D388" s="628" t="s">
        <v>545</v>
      </c>
      <c r="E388" s="627" t="s">
        <v>2249</v>
      </c>
      <c r="F388" s="628" t="s">
        <v>2250</v>
      </c>
      <c r="G388" s="627" t="s">
        <v>2796</v>
      </c>
      <c r="H388" s="627" t="s">
        <v>2797</v>
      </c>
      <c r="I388" s="629">
        <v>2600.4299999999998</v>
      </c>
      <c r="J388" s="629">
        <v>3</v>
      </c>
      <c r="K388" s="630">
        <v>7801.2899999999991</v>
      </c>
    </row>
    <row r="389" spans="1:11" ht="14.4" customHeight="1" x14ac:dyDescent="0.3">
      <c r="A389" s="625" t="s">
        <v>518</v>
      </c>
      <c r="B389" s="626" t="s">
        <v>520</v>
      </c>
      <c r="C389" s="627" t="s">
        <v>544</v>
      </c>
      <c r="D389" s="628" t="s">
        <v>545</v>
      </c>
      <c r="E389" s="627" t="s">
        <v>2249</v>
      </c>
      <c r="F389" s="628" t="s">
        <v>2250</v>
      </c>
      <c r="G389" s="627" t="s">
        <v>2798</v>
      </c>
      <c r="H389" s="627" t="s">
        <v>2799</v>
      </c>
      <c r="I389" s="629">
        <v>2600.4299999999998</v>
      </c>
      <c r="J389" s="629">
        <v>2</v>
      </c>
      <c r="K389" s="630">
        <v>5200.8599999999997</v>
      </c>
    </row>
    <row r="390" spans="1:11" ht="14.4" customHeight="1" x14ac:dyDescent="0.3">
      <c r="A390" s="625" t="s">
        <v>518</v>
      </c>
      <c r="B390" s="626" t="s">
        <v>520</v>
      </c>
      <c r="C390" s="627" t="s">
        <v>544</v>
      </c>
      <c r="D390" s="628" t="s">
        <v>545</v>
      </c>
      <c r="E390" s="627" t="s">
        <v>2249</v>
      </c>
      <c r="F390" s="628" t="s">
        <v>2250</v>
      </c>
      <c r="G390" s="627" t="s">
        <v>2800</v>
      </c>
      <c r="H390" s="627" t="s">
        <v>2801</v>
      </c>
      <c r="I390" s="629">
        <v>2914.6149999999998</v>
      </c>
      <c r="J390" s="629">
        <v>2</v>
      </c>
      <c r="K390" s="630">
        <v>5829.23</v>
      </c>
    </row>
    <row r="391" spans="1:11" ht="14.4" customHeight="1" x14ac:dyDescent="0.3">
      <c r="A391" s="625" t="s">
        <v>518</v>
      </c>
      <c r="B391" s="626" t="s">
        <v>520</v>
      </c>
      <c r="C391" s="627" t="s">
        <v>544</v>
      </c>
      <c r="D391" s="628" t="s">
        <v>545</v>
      </c>
      <c r="E391" s="627" t="s">
        <v>2249</v>
      </c>
      <c r="F391" s="628" t="s">
        <v>2250</v>
      </c>
      <c r="G391" s="627" t="s">
        <v>2802</v>
      </c>
      <c r="H391" s="627" t="s">
        <v>2803</v>
      </c>
      <c r="I391" s="629">
        <v>2914.62</v>
      </c>
      <c r="J391" s="629">
        <v>2</v>
      </c>
      <c r="K391" s="630">
        <v>5829.24</v>
      </c>
    </row>
    <row r="392" spans="1:11" ht="14.4" customHeight="1" x14ac:dyDescent="0.3">
      <c r="A392" s="625" t="s">
        <v>518</v>
      </c>
      <c r="B392" s="626" t="s">
        <v>520</v>
      </c>
      <c r="C392" s="627" t="s">
        <v>544</v>
      </c>
      <c r="D392" s="628" t="s">
        <v>545</v>
      </c>
      <c r="E392" s="627" t="s">
        <v>2249</v>
      </c>
      <c r="F392" s="628" t="s">
        <v>2250</v>
      </c>
      <c r="G392" s="627" t="s">
        <v>2804</v>
      </c>
      <c r="H392" s="627" t="s">
        <v>2805</v>
      </c>
      <c r="I392" s="629">
        <v>2914.62</v>
      </c>
      <c r="J392" s="629">
        <v>2</v>
      </c>
      <c r="K392" s="630">
        <v>5829.24</v>
      </c>
    </row>
    <row r="393" spans="1:11" ht="14.4" customHeight="1" x14ac:dyDescent="0.3">
      <c r="A393" s="625" t="s">
        <v>518</v>
      </c>
      <c r="B393" s="626" t="s">
        <v>520</v>
      </c>
      <c r="C393" s="627" t="s">
        <v>544</v>
      </c>
      <c r="D393" s="628" t="s">
        <v>545</v>
      </c>
      <c r="E393" s="627" t="s">
        <v>2249</v>
      </c>
      <c r="F393" s="628" t="s">
        <v>2250</v>
      </c>
      <c r="G393" s="627" t="s">
        <v>2806</v>
      </c>
      <c r="H393" s="627" t="s">
        <v>2807</v>
      </c>
      <c r="I393" s="629">
        <v>2914.62</v>
      </c>
      <c r="J393" s="629">
        <v>2</v>
      </c>
      <c r="K393" s="630">
        <v>5829.24</v>
      </c>
    </row>
    <row r="394" spans="1:11" ht="14.4" customHeight="1" x14ac:dyDescent="0.3">
      <c r="A394" s="625" t="s">
        <v>518</v>
      </c>
      <c r="B394" s="626" t="s">
        <v>520</v>
      </c>
      <c r="C394" s="627" t="s">
        <v>544</v>
      </c>
      <c r="D394" s="628" t="s">
        <v>545</v>
      </c>
      <c r="E394" s="627" t="s">
        <v>2249</v>
      </c>
      <c r="F394" s="628" t="s">
        <v>2250</v>
      </c>
      <c r="G394" s="627" t="s">
        <v>2808</v>
      </c>
      <c r="H394" s="627" t="s">
        <v>2809</v>
      </c>
      <c r="I394" s="629">
        <v>2645.01</v>
      </c>
      <c r="J394" s="629">
        <v>2</v>
      </c>
      <c r="K394" s="630">
        <v>5290.02</v>
      </c>
    </row>
    <row r="395" spans="1:11" ht="14.4" customHeight="1" x14ac:dyDescent="0.3">
      <c r="A395" s="625" t="s">
        <v>518</v>
      </c>
      <c r="B395" s="626" t="s">
        <v>520</v>
      </c>
      <c r="C395" s="627" t="s">
        <v>544</v>
      </c>
      <c r="D395" s="628" t="s">
        <v>545</v>
      </c>
      <c r="E395" s="627" t="s">
        <v>2249</v>
      </c>
      <c r="F395" s="628" t="s">
        <v>2250</v>
      </c>
      <c r="G395" s="627" t="s">
        <v>2810</v>
      </c>
      <c r="H395" s="627" t="s">
        <v>2811</v>
      </c>
      <c r="I395" s="629">
        <v>2645.01</v>
      </c>
      <c r="J395" s="629">
        <v>2</v>
      </c>
      <c r="K395" s="630">
        <v>5290.02</v>
      </c>
    </row>
    <row r="396" spans="1:11" ht="14.4" customHeight="1" x14ac:dyDescent="0.3">
      <c r="A396" s="625" t="s">
        <v>518</v>
      </c>
      <c r="B396" s="626" t="s">
        <v>520</v>
      </c>
      <c r="C396" s="627" t="s">
        <v>544</v>
      </c>
      <c r="D396" s="628" t="s">
        <v>545</v>
      </c>
      <c r="E396" s="627" t="s">
        <v>2249</v>
      </c>
      <c r="F396" s="628" t="s">
        <v>2250</v>
      </c>
      <c r="G396" s="627" t="s">
        <v>2812</v>
      </c>
      <c r="H396" s="627" t="s">
        <v>2813</v>
      </c>
      <c r="I396" s="629">
        <v>2645.01</v>
      </c>
      <c r="J396" s="629">
        <v>2</v>
      </c>
      <c r="K396" s="630">
        <v>5290.02</v>
      </c>
    </row>
    <row r="397" spans="1:11" ht="14.4" customHeight="1" x14ac:dyDescent="0.3">
      <c r="A397" s="625" t="s">
        <v>518</v>
      </c>
      <c r="B397" s="626" t="s">
        <v>520</v>
      </c>
      <c r="C397" s="627" t="s">
        <v>544</v>
      </c>
      <c r="D397" s="628" t="s">
        <v>545</v>
      </c>
      <c r="E397" s="627" t="s">
        <v>2249</v>
      </c>
      <c r="F397" s="628" t="s">
        <v>2250</v>
      </c>
      <c r="G397" s="627" t="s">
        <v>2814</v>
      </c>
      <c r="H397" s="627" t="s">
        <v>2815</v>
      </c>
      <c r="I397" s="629">
        <v>2795</v>
      </c>
      <c r="J397" s="629">
        <v>1</v>
      </c>
      <c r="K397" s="630">
        <v>2795</v>
      </c>
    </row>
    <row r="398" spans="1:11" ht="14.4" customHeight="1" x14ac:dyDescent="0.3">
      <c r="A398" s="625" t="s">
        <v>518</v>
      </c>
      <c r="B398" s="626" t="s">
        <v>520</v>
      </c>
      <c r="C398" s="627" t="s">
        <v>544</v>
      </c>
      <c r="D398" s="628" t="s">
        <v>545</v>
      </c>
      <c r="E398" s="627" t="s">
        <v>2249</v>
      </c>
      <c r="F398" s="628" t="s">
        <v>2250</v>
      </c>
      <c r="G398" s="627" t="s">
        <v>2816</v>
      </c>
      <c r="H398" s="627" t="s">
        <v>2817</v>
      </c>
      <c r="I398" s="629">
        <v>2795.1</v>
      </c>
      <c r="J398" s="629">
        <v>3</v>
      </c>
      <c r="K398" s="630">
        <v>8385.4</v>
      </c>
    </row>
    <row r="399" spans="1:11" ht="14.4" customHeight="1" x14ac:dyDescent="0.3">
      <c r="A399" s="625" t="s">
        <v>518</v>
      </c>
      <c r="B399" s="626" t="s">
        <v>520</v>
      </c>
      <c r="C399" s="627" t="s">
        <v>544</v>
      </c>
      <c r="D399" s="628" t="s">
        <v>545</v>
      </c>
      <c r="E399" s="627" t="s">
        <v>2249</v>
      </c>
      <c r="F399" s="628" t="s">
        <v>2250</v>
      </c>
      <c r="G399" s="627" t="s">
        <v>2818</v>
      </c>
      <c r="H399" s="627" t="s">
        <v>2819</v>
      </c>
      <c r="I399" s="629">
        <v>3690.5</v>
      </c>
      <c r="J399" s="629">
        <v>5</v>
      </c>
      <c r="K399" s="630">
        <v>18452.5</v>
      </c>
    </row>
    <row r="400" spans="1:11" ht="14.4" customHeight="1" x14ac:dyDescent="0.3">
      <c r="A400" s="625" t="s">
        <v>518</v>
      </c>
      <c r="B400" s="626" t="s">
        <v>520</v>
      </c>
      <c r="C400" s="627" t="s">
        <v>544</v>
      </c>
      <c r="D400" s="628" t="s">
        <v>545</v>
      </c>
      <c r="E400" s="627" t="s">
        <v>2249</v>
      </c>
      <c r="F400" s="628" t="s">
        <v>2250</v>
      </c>
      <c r="G400" s="627" t="s">
        <v>2820</v>
      </c>
      <c r="H400" s="627" t="s">
        <v>2821</v>
      </c>
      <c r="I400" s="629">
        <v>2795.15</v>
      </c>
      <c r="J400" s="629">
        <v>2</v>
      </c>
      <c r="K400" s="630">
        <v>5590.3</v>
      </c>
    </row>
    <row r="401" spans="1:11" ht="14.4" customHeight="1" x14ac:dyDescent="0.3">
      <c r="A401" s="625" t="s">
        <v>518</v>
      </c>
      <c r="B401" s="626" t="s">
        <v>520</v>
      </c>
      <c r="C401" s="627" t="s">
        <v>544</v>
      </c>
      <c r="D401" s="628" t="s">
        <v>545</v>
      </c>
      <c r="E401" s="627" t="s">
        <v>2249</v>
      </c>
      <c r="F401" s="628" t="s">
        <v>2250</v>
      </c>
      <c r="G401" s="627" t="s">
        <v>2822</v>
      </c>
      <c r="H401" s="627" t="s">
        <v>2823</v>
      </c>
      <c r="I401" s="629">
        <v>8.23</v>
      </c>
      <c r="J401" s="629">
        <v>6</v>
      </c>
      <c r="K401" s="630">
        <v>49.38</v>
      </c>
    </row>
    <row r="402" spans="1:11" ht="14.4" customHeight="1" x14ac:dyDescent="0.3">
      <c r="A402" s="625" t="s">
        <v>518</v>
      </c>
      <c r="B402" s="626" t="s">
        <v>520</v>
      </c>
      <c r="C402" s="627" t="s">
        <v>544</v>
      </c>
      <c r="D402" s="628" t="s">
        <v>545</v>
      </c>
      <c r="E402" s="627" t="s">
        <v>2249</v>
      </c>
      <c r="F402" s="628" t="s">
        <v>2250</v>
      </c>
      <c r="G402" s="627" t="s">
        <v>2824</v>
      </c>
      <c r="H402" s="627" t="s">
        <v>2825</v>
      </c>
      <c r="I402" s="629">
        <v>1373.1683333333333</v>
      </c>
      <c r="J402" s="629">
        <v>18</v>
      </c>
      <c r="K402" s="630">
        <v>24180.07</v>
      </c>
    </row>
    <row r="403" spans="1:11" ht="14.4" customHeight="1" x14ac:dyDescent="0.3">
      <c r="A403" s="625" t="s">
        <v>518</v>
      </c>
      <c r="B403" s="626" t="s">
        <v>520</v>
      </c>
      <c r="C403" s="627" t="s">
        <v>544</v>
      </c>
      <c r="D403" s="628" t="s">
        <v>545</v>
      </c>
      <c r="E403" s="627" t="s">
        <v>2249</v>
      </c>
      <c r="F403" s="628" t="s">
        <v>2250</v>
      </c>
      <c r="G403" s="627" t="s">
        <v>2826</v>
      </c>
      <c r="H403" s="627" t="s">
        <v>2827</v>
      </c>
      <c r="I403" s="629">
        <v>2385.7399999999998</v>
      </c>
      <c r="J403" s="629">
        <v>2</v>
      </c>
      <c r="K403" s="630">
        <v>5020.4399999999996</v>
      </c>
    </row>
    <row r="404" spans="1:11" ht="14.4" customHeight="1" x14ac:dyDescent="0.3">
      <c r="A404" s="625" t="s">
        <v>518</v>
      </c>
      <c r="B404" s="626" t="s">
        <v>520</v>
      </c>
      <c r="C404" s="627" t="s">
        <v>544</v>
      </c>
      <c r="D404" s="628" t="s">
        <v>545</v>
      </c>
      <c r="E404" s="627" t="s">
        <v>2249</v>
      </c>
      <c r="F404" s="628" t="s">
        <v>2250</v>
      </c>
      <c r="G404" s="627" t="s">
        <v>2828</v>
      </c>
      <c r="H404" s="627" t="s">
        <v>2829</v>
      </c>
      <c r="I404" s="629">
        <v>792.55</v>
      </c>
      <c r="J404" s="629">
        <v>10</v>
      </c>
      <c r="K404" s="630">
        <v>7925.5</v>
      </c>
    </row>
    <row r="405" spans="1:11" ht="14.4" customHeight="1" x14ac:dyDescent="0.3">
      <c r="A405" s="625" t="s">
        <v>518</v>
      </c>
      <c r="B405" s="626" t="s">
        <v>520</v>
      </c>
      <c r="C405" s="627" t="s">
        <v>544</v>
      </c>
      <c r="D405" s="628" t="s">
        <v>545</v>
      </c>
      <c r="E405" s="627" t="s">
        <v>2249</v>
      </c>
      <c r="F405" s="628" t="s">
        <v>2250</v>
      </c>
      <c r="G405" s="627" t="s">
        <v>2830</v>
      </c>
      <c r="H405" s="627" t="s">
        <v>2831</v>
      </c>
      <c r="I405" s="629">
        <v>1270.5</v>
      </c>
      <c r="J405" s="629">
        <v>2</v>
      </c>
      <c r="K405" s="630">
        <v>2541</v>
      </c>
    </row>
    <row r="406" spans="1:11" ht="14.4" customHeight="1" x14ac:dyDescent="0.3">
      <c r="A406" s="625" t="s">
        <v>518</v>
      </c>
      <c r="B406" s="626" t="s">
        <v>520</v>
      </c>
      <c r="C406" s="627" t="s">
        <v>544</v>
      </c>
      <c r="D406" s="628" t="s">
        <v>545</v>
      </c>
      <c r="E406" s="627" t="s">
        <v>2249</v>
      </c>
      <c r="F406" s="628" t="s">
        <v>2250</v>
      </c>
      <c r="G406" s="627" t="s">
        <v>2832</v>
      </c>
      <c r="H406" s="627" t="s">
        <v>2833</v>
      </c>
      <c r="I406" s="629">
        <v>2118.8922222222222</v>
      </c>
      <c r="J406" s="629">
        <v>19</v>
      </c>
      <c r="K406" s="630">
        <v>41064.640000000007</v>
      </c>
    </row>
    <row r="407" spans="1:11" ht="14.4" customHeight="1" x14ac:dyDescent="0.3">
      <c r="A407" s="625" t="s">
        <v>518</v>
      </c>
      <c r="B407" s="626" t="s">
        <v>520</v>
      </c>
      <c r="C407" s="627" t="s">
        <v>544</v>
      </c>
      <c r="D407" s="628" t="s">
        <v>545</v>
      </c>
      <c r="E407" s="627" t="s">
        <v>2249</v>
      </c>
      <c r="F407" s="628" t="s">
        <v>2250</v>
      </c>
      <c r="G407" s="627" t="s">
        <v>2834</v>
      </c>
      <c r="H407" s="627" t="s">
        <v>2835</v>
      </c>
      <c r="I407" s="629">
        <v>1860.64</v>
      </c>
      <c r="J407" s="629">
        <v>4</v>
      </c>
      <c r="K407" s="630">
        <v>7442.56</v>
      </c>
    </row>
    <row r="408" spans="1:11" ht="14.4" customHeight="1" x14ac:dyDescent="0.3">
      <c r="A408" s="625" t="s">
        <v>518</v>
      </c>
      <c r="B408" s="626" t="s">
        <v>520</v>
      </c>
      <c r="C408" s="627" t="s">
        <v>544</v>
      </c>
      <c r="D408" s="628" t="s">
        <v>545</v>
      </c>
      <c r="E408" s="627" t="s">
        <v>2249</v>
      </c>
      <c r="F408" s="628" t="s">
        <v>2250</v>
      </c>
      <c r="G408" s="627" t="s">
        <v>2836</v>
      </c>
      <c r="H408" s="627" t="s">
        <v>2837</v>
      </c>
      <c r="I408" s="629">
        <v>1994.1366666666665</v>
      </c>
      <c r="J408" s="629">
        <v>50</v>
      </c>
      <c r="K408" s="630">
        <v>107201.46</v>
      </c>
    </row>
    <row r="409" spans="1:11" ht="14.4" customHeight="1" x14ac:dyDescent="0.3">
      <c r="A409" s="625" t="s">
        <v>518</v>
      </c>
      <c r="B409" s="626" t="s">
        <v>520</v>
      </c>
      <c r="C409" s="627" t="s">
        <v>544</v>
      </c>
      <c r="D409" s="628" t="s">
        <v>545</v>
      </c>
      <c r="E409" s="627" t="s">
        <v>2249</v>
      </c>
      <c r="F409" s="628" t="s">
        <v>2250</v>
      </c>
      <c r="G409" s="627" t="s">
        <v>2838</v>
      </c>
      <c r="H409" s="627" t="s">
        <v>2839</v>
      </c>
      <c r="I409" s="629">
        <v>2447.9799999999996</v>
      </c>
      <c r="J409" s="629">
        <v>2</v>
      </c>
      <c r="K409" s="630">
        <v>5020.4399999999996</v>
      </c>
    </row>
    <row r="410" spans="1:11" ht="14.4" customHeight="1" x14ac:dyDescent="0.3">
      <c r="A410" s="625" t="s">
        <v>518</v>
      </c>
      <c r="B410" s="626" t="s">
        <v>520</v>
      </c>
      <c r="C410" s="627" t="s">
        <v>544</v>
      </c>
      <c r="D410" s="628" t="s">
        <v>545</v>
      </c>
      <c r="E410" s="627" t="s">
        <v>2249</v>
      </c>
      <c r="F410" s="628" t="s">
        <v>2250</v>
      </c>
      <c r="G410" s="627" t="s">
        <v>2840</v>
      </c>
      <c r="H410" s="627" t="s">
        <v>2841</v>
      </c>
      <c r="I410" s="629">
        <v>1860.64</v>
      </c>
      <c r="J410" s="629">
        <v>3</v>
      </c>
      <c r="K410" s="630">
        <v>5581.92</v>
      </c>
    </row>
    <row r="411" spans="1:11" ht="14.4" customHeight="1" x14ac:dyDescent="0.3">
      <c r="A411" s="625" t="s">
        <v>518</v>
      </c>
      <c r="B411" s="626" t="s">
        <v>520</v>
      </c>
      <c r="C411" s="627" t="s">
        <v>544</v>
      </c>
      <c r="D411" s="628" t="s">
        <v>545</v>
      </c>
      <c r="E411" s="627" t="s">
        <v>2249</v>
      </c>
      <c r="F411" s="628" t="s">
        <v>2250</v>
      </c>
      <c r="G411" s="627" t="s">
        <v>2842</v>
      </c>
      <c r="H411" s="627" t="s">
        <v>2843</v>
      </c>
      <c r="I411" s="629">
        <v>3690.5</v>
      </c>
      <c r="J411" s="629">
        <v>2</v>
      </c>
      <c r="K411" s="630">
        <v>7381</v>
      </c>
    </row>
    <row r="412" spans="1:11" ht="14.4" customHeight="1" x14ac:dyDescent="0.3">
      <c r="A412" s="625" t="s">
        <v>518</v>
      </c>
      <c r="B412" s="626" t="s">
        <v>520</v>
      </c>
      <c r="C412" s="627" t="s">
        <v>544</v>
      </c>
      <c r="D412" s="628" t="s">
        <v>545</v>
      </c>
      <c r="E412" s="627" t="s">
        <v>2249</v>
      </c>
      <c r="F412" s="628" t="s">
        <v>2250</v>
      </c>
      <c r="G412" s="627" t="s">
        <v>2844</v>
      </c>
      <c r="H412" s="627" t="s">
        <v>2845</v>
      </c>
      <c r="I412" s="629">
        <v>405.35</v>
      </c>
      <c r="J412" s="629">
        <v>3</v>
      </c>
      <c r="K412" s="630">
        <v>1216.05</v>
      </c>
    </row>
    <row r="413" spans="1:11" ht="14.4" customHeight="1" x14ac:dyDescent="0.3">
      <c r="A413" s="625" t="s">
        <v>518</v>
      </c>
      <c r="B413" s="626" t="s">
        <v>520</v>
      </c>
      <c r="C413" s="627" t="s">
        <v>544</v>
      </c>
      <c r="D413" s="628" t="s">
        <v>545</v>
      </c>
      <c r="E413" s="627" t="s">
        <v>2249</v>
      </c>
      <c r="F413" s="628" t="s">
        <v>2250</v>
      </c>
      <c r="G413" s="627" t="s">
        <v>2846</v>
      </c>
      <c r="H413" s="627" t="s">
        <v>2847</v>
      </c>
      <c r="I413" s="629">
        <v>83.42</v>
      </c>
      <c r="J413" s="629">
        <v>60</v>
      </c>
      <c r="K413" s="630">
        <v>5005.2</v>
      </c>
    </row>
    <row r="414" spans="1:11" ht="14.4" customHeight="1" x14ac:dyDescent="0.3">
      <c r="A414" s="625" t="s">
        <v>518</v>
      </c>
      <c r="B414" s="626" t="s">
        <v>520</v>
      </c>
      <c r="C414" s="627" t="s">
        <v>544</v>
      </c>
      <c r="D414" s="628" t="s">
        <v>545</v>
      </c>
      <c r="E414" s="627" t="s">
        <v>2249</v>
      </c>
      <c r="F414" s="628" t="s">
        <v>2250</v>
      </c>
      <c r="G414" s="627" t="s">
        <v>2848</v>
      </c>
      <c r="H414" s="627" t="s">
        <v>2849</v>
      </c>
      <c r="I414" s="629">
        <v>1495.2849999999999</v>
      </c>
      <c r="J414" s="629">
        <v>10</v>
      </c>
      <c r="K414" s="630">
        <v>15333</v>
      </c>
    </row>
    <row r="415" spans="1:11" ht="14.4" customHeight="1" x14ac:dyDescent="0.3">
      <c r="A415" s="625" t="s">
        <v>518</v>
      </c>
      <c r="B415" s="626" t="s">
        <v>520</v>
      </c>
      <c r="C415" s="627" t="s">
        <v>544</v>
      </c>
      <c r="D415" s="628" t="s">
        <v>545</v>
      </c>
      <c r="E415" s="627" t="s">
        <v>2249</v>
      </c>
      <c r="F415" s="628" t="s">
        <v>2250</v>
      </c>
      <c r="G415" s="627" t="s">
        <v>2850</v>
      </c>
      <c r="H415" s="627" t="s">
        <v>2851</v>
      </c>
      <c r="I415" s="629">
        <v>20399.112000000001</v>
      </c>
      <c r="J415" s="629">
        <v>6</v>
      </c>
      <c r="K415" s="630">
        <v>122394.64</v>
      </c>
    </row>
    <row r="416" spans="1:11" ht="14.4" customHeight="1" x14ac:dyDescent="0.3">
      <c r="A416" s="625" t="s">
        <v>518</v>
      </c>
      <c r="B416" s="626" t="s">
        <v>520</v>
      </c>
      <c r="C416" s="627" t="s">
        <v>544</v>
      </c>
      <c r="D416" s="628" t="s">
        <v>545</v>
      </c>
      <c r="E416" s="627" t="s">
        <v>2249</v>
      </c>
      <c r="F416" s="628" t="s">
        <v>2250</v>
      </c>
      <c r="G416" s="627" t="s">
        <v>2852</v>
      </c>
      <c r="H416" s="627" t="s">
        <v>2853</v>
      </c>
      <c r="I416" s="629">
        <v>15579.28</v>
      </c>
      <c r="J416" s="629">
        <v>6</v>
      </c>
      <c r="K416" s="630">
        <v>93475.6</v>
      </c>
    </row>
    <row r="417" spans="1:11" ht="14.4" customHeight="1" x14ac:dyDescent="0.3">
      <c r="A417" s="625" t="s">
        <v>518</v>
      </c>
      <c r="B417" s="626" t="s">
        <v>520</v>
      </c>
      <c r="C417" s="627" t="s">
        <v>544</v>
      </c>
      <c r="D417" s="628" t="s">
        <v>545</v>
      </c>
      <c r="E417" s="627" t="s">
        <v>2249</v>
      </c>
      <c r="F417" s="628" t="s">
        <v>2250</v>
      </c>
      <c r="G417" s="627" t="s">
        <v>2854</v>
      </c>
      <c r="H417" s="627" t="s">
        <v>2855</v>
      </c>
      <c r="I417" s="629">
        <v>1101.0999999999999</v>
      </c>
      <c r="J417" s="629">
        <v>10</v>
      </c>
      <c r="K417" s="630">
        <v>11011</v>
      </c>
    </row>
    <row r="418" spans="1:11" ht="14.4" customHeight="1" x14ac:dyDescent="0.3">
      <c r="A418" s="625" t="s">
        <v>518</v>
      </c>
      <c r="B418" s="626" t="s">
        <v>520</v>
      </c>
      <c r="C418" s="627" t="s">
        <v>544</v>
      </c>
      <c r="D418" s="628" t="s">
        <v>545</v>
      </c>
      <c r="E418" s="627" t="s">
        <v>2249</v>
      </c>
      <c r="F418" s="628" t="s">
        <v>2250</v>
      </c>
      <c r="G418" s="627" t="s">
        <v>2856</v>
      </c>
      <c r="H418" s="627" t="s">
        <v>2857</v>
      </c>
      <c r="I418" s="629">
        <v>699.38</v>
      </c>
      <c r="J418" s="629">
        <v>10</v>
      </c>
      <c r="K418" s="630">
        <v>6993.8</v>
      </c>
    </row>
    <row r="419" spans="1:11" ht="14.4" customHeight="1" x14ac:dyDescent="0.3">
      <c r="A419" s="625" t="s">
        <v>518</v>
      </c>
      <c r="B419" s="626" t="s">
        <v>520</v>
      </c>
      <c r="C419" s="627" t="s">
        <v>544</v>
      </c>
      <c r="D419" s="628" t="s">
        <v>545</v>
      </c>
      <c r="E419" s="627" t="s">
        <v>2249</v>
      </c>
      <c r="F419" s="628" t="s">
        <v>2250</v>
      </c>
      <c r="G419" s="627" t="s">
        <v>2858</v>
      </c>
      <c r="H419" s="627" t="s">
        <v>2859</v>
      </c>
      <c r="I419" s="629">
        <v>16185.35</v>
      </c>
      <c r="J419" s="629">
        <v>4</v>
      </c>
      <c r="K419" s="630">
        <v>64741.4</v>
      </c>
    </row>
    <row r="420" spans="1:11" ht="14.4" customHeight="1" x14ac:dyDescent="0.3">
      <c r="A420" s="625" t="s">
        <v>518</v>
      </c>
      <c r="B420" s="626" t="s">
        <v>520</v>
      </c>
      <c r="C420" s="627" t="s">
        <v>544</v>
      </c>
      <c r="D420" s="628" t="s">
        <v>545</v>
      </c>
      <c r="E420" s="627" t="s">
        <v>2249</v>
      </c>
      <c r="F420" s="628" t="s">
        <v>2250</v>
      </c>
      <c r="G420" s="627" t="s">
        <v>2860</v>
      </c>
      <c r="H420" s="627" t="s">
        <v>2861</v>
      </c>
      <c r="I420" s="629">
        <v>2385.7399999999998</v>
      </c>
      <c r="J420" s="629">
        <v>1</v>
      </c>
      <c r="K420" s="630">
        <v>2758.87</v>
      </c>
    </row>
    <row r="421" spans="1:11" ht="14.4" customHeight="1" x14ac:dyDescent="0.3">
      <c r="A421" s="625" t="s">
        <v>518</v>
      </c>
      <c r="B421" s="626" t="s">
        <v>520</v>
      </c>
      <c r="C421" s="627" t="s">
        <v>544</v>
      </c>
      <c r="D421" s="628" t="s">
        <v>545</v>
      </c>
      <c r="E421" s="627" t="s">
        <v>2249</v>
      </c>
      <c r="F421" s="628" t="s">
        <v>2250</v>
      </c>
      <c r="G421" s="627" t="s">
        <v>2862</v>
      </c>
      <c r="H421" s="627" t="s">
        <v>2863</v>
      </c>
      <c r="I421" s="629">
        <v>2447.9799999999996</v>
      </c>
      <c r="J421" s="629">
        <v>2</v>
      </c>
      <c r="K421" s="630">
        <v>5020.42</v>
      </c>
    </row>
    <row r="422" spans="1:11" ht="14.4" customHeight="1" x14ac:dyDescent="0.3">
      <c r="A422" s="625" t="s">
        <v>518</v>
      </c>
      <c r="B422" s="626" t="s">
        <v>520</v>
      </c>
      <c r="C422" s="627" t="s">
        <v>544</v>
      </c>
      <c r="D422" s="628" t="s">
        <v>545</v>
      </c>
      <c r="E422" s="627" t="s">
        <v>2249</v>
      </c>
      <c r="F422" s="628" t="s">
        <v>2250</v>
      </c>
      <c r="G422" s="627" t="s">
        <v>2864</v>
      </c>
      <c r="H422" s="627" t="s">
        <v>2865</v>
      </c>
      <c r="I422" s="629">
        <v>228.77</v>
      </c>
      <c r="J422" s="629">
        <v>36</v>
      </c>
      <c r="K422" s="630">
        <v>8235.75</v>
      </c>
    </row>
    <row r="423" spans="1:11" ht="14.4" customHeight="1" x14ac:dyDescent="0.3">
      <c r="A423" s="625" t="s">
        <v>518</v>
      </c>
      <c r="B423" s="626" t="s">
        <v>520</v>
      </c>
      <c r="C423" s="627" t="s">
        <v>544</v>
      </c>
      <c r="D423" s="628" t="s">
        <v>545</v>
      </c>
      <c r="E423" s="627" t="s">
        <v>2249</v>
      </c>
      <c r="F423" s="628" t="s">
        <v>2250</v>
      </c>
      <c r="G423" s="627" t="s">
        <v>2866</v>
      </c>
      <c r="H423" s="627" t="s">
        <v>2867</v>
      </c>
      <c r="I423" s="629">
        <v>3501.74</v>
      </c>
      <c r="J423" s="629">
        <v>2</v>
      </c>
      <c r="K423" s="630">
        <v>7003.48</v>
      </c>
    </row>
    <row r="424" spans="1:11" ht="14.4" customHeight="1" x14ac:dyDescent="0.3">
      <c r="A424" s="625" t="s">
        <v>518</v>
      </c>
      <c r="B424" s="626" t="s">
        <v>520</v>
      </c>
      <c r="C424" s="627" t="s">
        <v>544</v>
      </c>
      <c r="D424" s="628" t="s">
        <v>545</v>
      </c>
      <c r="E424" s="627" t="s">
        <v>2249</v>
      </c>
      <c r="F424" s="628" t="s">
        <v>2250</v>
      </c>
      <c r="G424" s="627" t="s">
        <v>2868</v>
      </c>
      <c r="H424" s="627" t="s">
        <v>2869</v>
      </c>
      <c r="I424" s="629">
        <v>588.05999999999995</v>
      </c>
      <c r="J424" s="629">
        <v>4</v>
      </c>
      <c r="K424" s="630">
        <v>2352.2399999999998</v>
      </c>
    </row>
    <row r="425" spans="1:11" ht="14.4" customHeight="1" x14ac:dyDescent="0.3">
      <c r="A425" s="625" t="s">
        <v>518</v>
      </c>
      <c r="B425" s="626" t="s">
        <v>520</v>
      </c>
      <c r="C425" s="627" t="s">
        <v>544</v>
      </c>
      <c r="D425" s="628" t="s">
        <v>545</v>
      </c>
      <c r="E425" s="627" t="s">
        <v>2249</v>
      </c>
      <c r="F425" s="628" t="s">
        <v>2250</v>
      </c>
      <c r="G425" s="627" t="s">
        <v>2870</v>
      </c>
      <c r="H425" s="627" t="s">
        <v>2871</v>
      </c>
      <c r="I425" s="629">
        <v>1321.32</v>
      </c>
      <c r="J425" s="629">
        <v>6</v>
      </c>
      <c r="K425" s="630">
        <v>7927.92</v>
      </c>
    </row>
    <row r="426" spans="1:11" ht="14.4" customHeight="1" x14ac:dyDescent="0.3">
      <c r="A426" s="625" t="s">
        <v>518</v>
      </c>
      <c r="B426" s="626" t="s">
        <v>520</v>
      </c>
      <c r="C426" s="627" t="s">
        <v>544</v>
      </c>
      <c r="D426" s="628" t="s">
        <v>545</v>
      </c>
      <c r="E426" s="627" t="s">
        <v>2249</v>
      </c>
      <c r="F426" s="628" t="s">
        <v>2250</v>
      </c>
      <c r="G426" s="627" t="s">
        <v>2872</v>
      </c>
      <c r="H426" s="627" t="s">
        <v>2873</v>
      </c>
      <c r="I426" s="629">
        <v>13799.81</v>
      </c>
      <c r="J426" s="629">
        <v>4</v>
      </c>
      <c r="K426" s="630">
        <v>55199.24</v>
      </c>
    </row>
    <row r="427" spans="1:11" ht="14.4" customHeight="1" x14ac:dyDescent="0.3">
      <c r="A427" s="625" t="s">
        <v>518</v>
      </c>
      <c r="B427" s="626" t="s">
        <v>520</v>
      </c>
      <c r="C427" s="627" t="s">
        <v>544</v>
      </c>
      <c r="D427" s="628" t="s">
        <v>545</v>
      </c>
      <c r="E427" s="627" t="s">
        <v>2249</v>
      </c>
      <c r="F427" s="628" t="s">
        <v>2250</v>
      </c>
      <c r="G427" s="627" t="s">
        <v>2874</v>
      </c>
      <c r="H427" s="627" t="s">
        <v>2875</v>
      </c>
      <c r="I427" s="629">
        <v>2510.2199999999998</v>
      </c>
      <c r="J427" s="629">
        <v>2</v>
      </c>
      <c r="K427" s="630">
        <v>5020.4399999999996</v>
      </c>
    </row>
    <row r="428" spans="1:11" ht="14.4" customHeight="1" x14ac:dyDescent="0.3">
      <c r="A428" s="625" t="s">
        <v>518</v>
      </c>
      <c r="B428" s="626" t="s">
        <v>520</v>
      </c>
      <c r="C428" s="627" t="s">
        <v>544</v>
      </c>
      <c r="D428" s="628" t="s">
        <v>545</v>
      </c>
      <c r="E428" s="627" t="s">
        <v>2249</v>
      </c>
      <c r="F428" s="628" t="s">
        <v>2250</v>
      </c>
      <c r="G428" s="627" t="s">
        <v>2876</v>
      </c>
      <c r="H428" s="627" t="s">
        <v>2877</v>
      </c>
      <c r="I428" s="629">
        <v>14083.19</v>
      </c>
      <c r="J428" s="629">
        <v>1</v>
      </c>
      <c r="K428" s="630">
        <v>14083.19</v>
      </c>
    </row>
    <row r="429" spans="1:11" ht="14.4" customHeight="1" x14ac:dyDescent="0.3">
      <c r="A429" s="625" t="s">
        <v>518</v>
      </c>
      <c r="B429" s="626" t="s">
        <v>520</v>
      </c>
      <c r="C429" s="627" t="s">
        <v>544</v>
      </c>
      <c r="D429" s="628" t="s">
        <v>545</v>
      </c>
      <c r="E429" s="627" t="s">
        <v>2249</v>
      </c>
      <c r="F429" s="628" t="s">
        <v>2250</v>
      </c>
      <c r="G429" s="627" t="s">
        <v>2878</v>
      </c>
      <c r="H429" s="627" t="s">
        <v>2879</v>
      </c>
      <c r="I429" s="629">
        <v>14706.34</v>
      </c>
      <c r="J429" s="629">
        <v>1</v>
      </c>
      <c r="K429" s="630">
        <v>14706.34</v>
      </c>
    </row>
    <row r="430" spans="1:11" ht="14.4" customHeight="1" x14ac:dyDescent="0.3">
      <c r="A430" s="625" t="s">
        <v>518</v>
      </c>
      <c r="B430" s="626" t="s">
        <v>520</v>
      </c>
      <c r="C430" s="627" t="s">
        <v>544</v>
      </c>
      <c r="D430" s="628" t="s">
        <v>545</v>
      </c>
      <c r="E430" s="627" t="s">
        <v>2249</v>
      </c>
      <c r="F430" s="628" t="s">
        <v>2250</v>
      </c>
      <c r="G430" s="627" t="s">
        <v>2880</v>
      </c>
      <c r="H430" s="627" t="s">
        <v>2881</v>
      </c>
      <c r="I430" s="629">
        <v>25106.44</v>
      </c>
      <c r="J430" s="629">
        <v>2</v>
      </c>
      <c r="K430" s="630">
        <v>50212.88</v>
      </c>
    </row>
    <row r="431" spans="1:11" ht="14.4" customHeight="1" x14ac:dyDescent="0.3">
      <c r="A431" s="625" t="s">
        <v>518</v>
      </c>
      <c r="B431" s="626" t="s">
        <v>520</v>
      </c>
      <c r="C431" s="627" t="s">
        <v>544</v>
      </c>
      <c r="D431" s="628" t="s">
        <v>545</v>
      </c>
      <c r="E431" s="627" t="s">
        <v>2249</v>
      </c>
      <c r="F431" s="628" t="s">
        <v>2250</v>
      </c>
      <c r="G431" s="627" t="s">
        <v>2882</v>
      </c>
      <c r="H431" s="627" t="s">
        <v>2883</v>
      </c>
      <c r="I431" s="629">
        <v>2.5</v>
      </c>
      <c r="J431" s="629">
        <v>1</v>
      </c>
      <c r="K431" s="630">
        <v>2.5</v>
      </c>
    </row>
    <row r="432" spans="1:11" ht="14.4" customHeight="1" x14ac:dyDescent="0.3">
      <c r="A432" s="625" t="s">
        <v>518</v>
      </c>
      <c r="B432" s="626" t="s">
        <v>520</v>
      </c>
      <c r="C432" s="627" t="s">
        <v>544</v>
      </c>
      <c r="D432" s="628" t="s">
        <v>545</v>
      </c>
      <c r="E432" s="627" t="s">
        <v>2249</v>
      </c>
      <c r="F432" s="628" t="s">
        <v>2250</v>
      </c>
      <c r="G432" s="627" t="s">
        <v>2884</v>
      </c>
      <c r="H432" s="627" t="s">
        <v>2885</v>
      </c>
      <c r="I432" s="629">
        <v>0.2</v>
      </c>
      <c r="J432" s="629">
        <v>1</v>
      </c>
      <c r="K432" s="630">
        <v>0.2</v>
      </c>
    </row>
    <row r="433" spans="1:11" ht="14.4" customHeight="1" x14ac:dyDescent="0.3">
      <c r="A433" s="625" t="s">
        <v>518</v>
      </c>
      <c r="B433" s="626" t="s">
        <v>520</v>
      </c>
      <c r="C433" s="627" t="s">
        <v>544</v>
      </c>
      <c r="D433" s="628" t="s">
        <v>545</v>
      </c>
      <c r="E433" s="627" t="s">
        <v>2249</v>
      </c>
      <c r="F433" s="628" t="s">
        <v>2250</v>
      </c>
      <c r="G433" s="627" t="s">
        <v>2886</v>
      </c>
      <c r="H433" s="627" t="s">
        <v>2887</v>
      </c>
      <c r="I433" s="629">
        <v>0.2</v>
      </c>
      <c r="J433" s="629">
        <v>1</v>
      </c>
      <c r="K433" s="630">
        <v>0.2</v>
      </c>
    </row>
    <row r="434" spans="1:11" ht="14.4" customHeight="1" x14ac:dyDescent="0.3">
      <c r="A434" s="625" t="s">
        <v>518</v>
      </c>
      <c r="B434" s="626" t="s">
        <v>520</v>
      </c>
      <c r="C434" s="627" t="s">
        <v>544</v>
      </c>
      <c r="D434" s="628" t="s">
        <v>545</v>
      </c>
      <c r="E434" s="627" t="s">
        <v>2249</v>
      </c>
      <c r="F434" s="628" t="s">
        <v>2250</v>
      </c>
      <c r="G434" s="627" t="s">
        <v>2888</v>
      </c>
      <c r="H434" s="627" t="s">
        <v>2889</v>
      </c>
      <c r="I434" s="629">
        <v>1.1000000000000001</v>
      </c>
      <c r="J434" s="629">
        <v>1</v>
      </c>
      <c r="K434" s="630">
        <v>1.1000000000000001</v>
      </c>
    </row>
    <row r="435" spans="1:11" ht="14.4" customHeight="1" x14ac:dyDescent="0.3">
      <c r="A435" s="625" t="s">
        <v>518</v>
      </c>
      <c r="B435" s="626" t="s">
        <v>520</v>
      </c>
      <c r="C435" s="627" t="s">
        <v>544</v>
      </c>
      <c r="D435" s="628" t="s">
        <v>545</v>
      </c>
      <c r="E435" s="627" t="s">
        <v>2249</v>
      </c>
      <c r="F435" s="628" t="s">
        <v>2250</v>
      </c>
      <c r="G435" s="627" t="s">
        <v>2890</v>
      </c>
      <c r="H435" s="627" t="s">
        <v>2891</v>
      </c>
      <c r="I435" s="629">
        <v>1059</v>
      </c>
      <c r="J435" s="629">
        <v>1</v>
      </c>
      <c r="K435" s="630">
        <v>1059</v>
      </c>
    </row>
    <row r="436" spans="1:11" ht="14.4" customHeight="1" x14ac:dyDescent="0.3">
      <c r="A436" s="625" t="s">
        <v>518</v>
      </c>
      <c r="B436" s="626" t="s">
        <v>520</v>
      </c>
      <c r="C436" s="627" t="s">
        <v>544</v>
      </c>
      <c r="D436" s="628" t="s">
        <v>545</v>
      </c>
      <c r="E436" s="627" t="s">
        <v>2249</v>
      </c>
      <c r="F436" s="628" t="s">
        <v>2250</v>
      </c>
      <c r="G436" s="627" t="s">
        <v>2892</v>
      </c>
      <c r="H436" s="627" t="s">
        <v>2893</v>
      </c>
      <c r="I436" s="629">
        <v>1059</v>
      </c>
      <c r="J436" s="629">
        <v>1</v>
      </c>
      <c r="K436" s="630">
        <v>1059</v>
      </c>
    </row>
    <row r="437" spans="1:11" ht="14.4" customHeight="1" x14ac:dyDescent="0.3">
      <c r="A437" s="625" t="s">
        <v>518</v>
      </c>
      <c r="B437" s="626" t="s">
        <v>520</v>
      </c>
      <c r="C437" s="627" t="s">
        <v>544</v>
      </c>
      <c r="D437" s="628" t="s">
        <v>545</v>
      </c>
      <c r="E437" s="627" t="s">
        <v>2249</v>
      </c>
      <c r="F437" s="628" t="s">
        <v>2250</v>
      </c>
      <c r="G437" s="627" t="s">
        <v>2894</v>
      </c>
      <c r="H437" s="627" t="s">
        <v>2895</v>
      </c>
      <c r="I437" s="629">
        <v>15800</v>
      </c>
      <c r="J437" s="629">
        <v>1</v>
      </c>
      <c r="K437" s="630">
        <v>15800</v>
      </c>
    </row>
    <row r="438" spans="1:11" ht="14.4" customHeight="1" x14ac:dyDescent="0.3">
      <c r="A438" s="625" t="s">
        <v>518</v>
      </c>
      <c r="B438" s="626" t="s">
        <v>520</v>
      </c>
      <c r="C438" s="627" t="s">
        <v>544</v>
      </c>
      <c r="D438" s="628" t="s">
        <v>545</v>
      </c>
      <c r="E438" s="627" t="s">
        <v>2249</v>
      </c>
      <c r="F438" s="628" t="s">
        <v>2250</v>
      </c>
      <c r="G438" s="627" t="s">
        <v>2896</v>
      </c>
      <c r="H438" s="627" t="s">
        <v>2897</v>
      </c>
      <c r="I438" s="629">
        <v>60328.18</v>
      </c>
      <c r="J438" s="629">
        <v>1</v>
      </c>
      <c r="K438" s="630">
        <v>60328.18</v>
      </c>
    </row>
    <row r="439" spans="1:11" ht="14.4" customHeight="1" x14ac:dyDescent="0.3">
      <c r="A439" s="625" t="s">
        <v>518</v>
      </c>
      <c r="B439" s="626" t="s">
        <v>520</v>
      </c>
      <c r="C439" s="627" t="s">
        <v>544</v>
      </c>
      <c r="D439" s="628" t="s">
        <v>545</v>
      </c>
      <c r="E439" s="627" t="s">
        <v>2249</v>
      </c>
      <c r="F439" s="628" t="s">
        <v>2250</v>
      </c>
      <c r="G439" s="627" t="s">
        <v>2898</v>
      </c>
      <c r="H439" s="627" t="s">
        <v>2899</v>
      </c>
      <c r="I439" s="629">
        <v>384.78</v>
      </c>
      <c r="J439" s="629">
        <v>3</v>
      </c>
      <c r="K439" s="630">
        <v>1154.3399999999999</v>
      </c>
    </row>
    <row r="440" spans="1:11" ht="14.4" customHeight="1" x14ac:dyDescent="0.3">
      <c r="A440" s="625" t="s">
        <v>518</v>
      </c>
      <c r="B440" s="626" t="s">
        <v>520</v>
      </c>
      <c r="C440" s="627" t="s">
        <v>544</v>
      </c>
      <c r="D440" s="628" t="s">
        <v>545</v>
      </c>
      <c r="E440" s="627" t="s">
        <v>2249</v>
      </c>
      <c r="F440" s="628" t="s">
        <v>2250</v>
      </c>
      <c r="G440" s="627" t="s">
        <v>2900</v>
      </c>
      <c r="H440" s="627" t="s">
        <v>2901</v>
      </c>
      <c r="I440" s="629">
        <v>2600.4299999999998</v>
      </c>
      <c r="J440" s="629">
        <v>2</v>
      </c>
      <c r="K440" s="630">
        <v>5200.87</v>
      </c>
    </row>
    <row r="441" spans="1:11" ht="14.4" customHeight="1" x14ac:dyDescent="0.3">
      <c r="A441" s="625" t="s">
        <v>518</v>
      </c>
      <c r="B441" s="626" t="s">
        <v>520</v>
      </c>
      <c r="C441" s="627" t="s">
        <v>544</v>
      </c>
      <c r="D441" s="628" t="s">
        <v>545</v>
      </c>
      <c r="E441" s="627" t="s">
        <v>2249</v>
      </c>
      <c r="F441" s="628" t="s">
        <v>2250</v>
      </c>
      <c r="G441" s="627" t="s">
        <v>2902</v>
      </c>
      <c r="H441" s="627" t="s">
        <v>2903</v>
      </c>
      <c r="I441" s="629">
        <v>902.5</v>
      </c>
      <c r="J441" s="629">
        <v>2</v>
      </c>
      <c r="K441" s="630">
        <v>1805</v>
      </c>
    </row>
    <row r="442" spans="1:11" ht="14.4" customHeight="1" x14ac:dyDescent="0.3">
      <c r="A442" s="625" t="s">
        <v>518</v>
      </c>
      <c r="B442" s="626" t="s">
        <v>520</v>
      </c>
      <c r="C442" s="627" t="s">
        <v>544</v>
      </c>
      <c r="D442" s="628" t="s">
        <v>545</v>
      </c>
      <c r="E442" s="627" t="s">
        <v>2249</v>
      </c>
      <c r="F442" s="628" t="s">
        <v>2250</v>
      </c>
      <c r="G442" s="627" t="s">
        <v>2904</v>
      </c>
      <c r="H442" s="627" t="s">
        <v>2905</v>
      </c>
      <c r="I442" s="629">
        <v>10664.9</v>
      </c>
      <c r="J442" s="629">
        <v>1</v>
      </c>
      <c r="K442" s="630">
        <v>10664.9</v>
      </c>
    </row>
    <row r="443" spans="1:11" ht="14.4" customHeight="1" x14ac:dyDescent="0.3">
      <c r="A443" s="625" t="s">
        <v>518</v>
      </c>
      <c r="B443" s="626" t="s">
        <v>520</v>
      </c>
      <c r="C443" s="627" t="s">
        <v>544</v>
      </c>
      <c r="D443" s="628" t="s">
        <v>545</v>
      </c>
      <c r="E443" s="627" t="s">
        <v>2253</v>
      </c>
      <c r="F443" s="628" t="s">
        <v>2254</v>
      </c>
      <c r="G443" s="627" t="s">
        <v>2906</v>
      </c>
      <c r="H443" s="627" t="s">
        <v>2907</v>
      </c>
      <c r="I443" s="629">
        <v>37232.8125</v>
      </c>
      <c r="J443" s="629">
        <v>16</v>
      </c>
      <c r="K443" s="630">
        <v>595725</v>
      </c>
    </row>
    <row r="444" spans="1:11" ht="14.4" customHeight="1" x14ac:dyDescent="0.3">
      <c r="A444" s="625" t="s">
        <v>518</v>
      </c>
      <c r="B444" s="626" t="s">
        <v>520</v>
      </c>
      <c r="C444" s="627" t="s">
        <v>544</v>
      </c>
      <c r="D444" s="628" t="s">
        <v>545</v>
      </c>
      <c r="E444" s="627" t="s">
        <v>2253</v>
      </c>
      <c r="F444" s="628" t="s">
        <v>2254</v>
      </c>
      <c r="G444" s="627" t="s">
        <v>2908</v>
      </c>
      <c r="H444" s="627" t="s">
        <v>2909</v>
      </c>
      <c r="I444" s="629">
        <v>6627.8031578947357</v>
      </c>
      <c r="J444" s="629">
        <v>20</v>
      </c>
      <c r="K444" s="630">
        <v>131062.61</v>
      </c>
    </row>
    <row r="445" spans="1:11" ht="14.4" customHeight="1" x14ac:dyDescent="0.3">
      <c r="A445" s="625" t="s">
        <v>518</v>
      </c>
      <c r="B445" s="626" t="s">
        <v>520</v>
      </c>
      <c r="C445" s="627" t="s">
        <v>544</v>
      </c>
      <c r="D445" s="628" t="s">
        <v>545</v>
      </c>
      <c r="E445" s="627" t="s">
        <v>2253</v>
      </c>
      <c r="F445" s="628" t="s">
        <v>2254</v>
      </c>
      <c r="G445" s="627" t="s">
        <v>2910</v>
      </c>
      <c r="H445" s="627" t="s">
        <v>2911</v>
      </c>
      <c r="I445" s="629">
        <v>2625.8706249999973</v>
      </c>
      <c r="J445" s="629">
        <v>287</v>
      </c>
      <c r="K445" s="630">
        <v>752980.57999999949</v>
      </c>
    </row>
    <row r="446" spans="1:11" ht="14.4" customHeight="1" x14ac:dyDescent="0.3">
      <c r="A446" s="625" t="s">
        <v>518</v>
      </c>
      <c r="B446" s="626" t="s">
        <v>520</v>
      </c>
      <c r="C446" s="627" t="s">
        <v>544</v>
      </c>
      <c r="D446" s="628" t="s">
        <v>545</v>
      </c>
      <c r="E446" s="627" t="s">
        <v>2253</v>
      </c>
      <c r="F446" s="628" t="s">
        <v>2254</v>
      </c>
      <c r="G446" s="627" t="s">
        <v>2912</v>
      </c>
      <c r="H446" s="627" t="s">
        <v>2913</v>
      </c>
      <c r="I446" s="629">
        <v>12450.680588235296</v>
      </c>
      <c r="J446" s="629">
        <v>20</v>
      </c>
      <c r="K446" s="630">
        <v>250932.92000000007</v>
      </c>
    </row>
    <row r="447" spans="1:11" ht="14.4" customHeight="1" x14ac:dyDescent="0.3">
      <c r="A447" s="625" t="s">
        <v>518</v>
      </c>
      <c r="B447" s="626" t="s">
        <v>520</v>
      </c>
      <c r="C447" s="627" t="s">
        <v>544</v>
      </c>
      <c r="D447" s="628" t="s">
        <v>545</v>
      </c>
      <c r="E447" s="627" t="s">
        <v>2253</v>
      </c>
      <c r="F447" s="628" t="s">
        <v>2254</v>
      </c>
      <c r="G447" s="627" t="s">
        <v>2914</v>
      </c>
      <c r="H447" s="627" t="s">
        <v>2915</v>
      </c>
      <c r="I447" s="629">
        <v>12463.186</v>
      </c>
      <c r="J447" s="629">
        <v>5</v>
      </c>
      <c r="K447" s="630">
        <v>62315.93</v>
      </c>
    </row>
    <row r="448" spans="1:11" ht="14.4" customHeight="1" x14ac:dyDescent="0.3">
      <c r="A448" s="625" t="s">
        <v>518</v>
      </c>
      <c r="B448" s="626" t="s">
        <v>520</v>
      </c>
      <c r="C448" s="627" t="s">
        <v>544</v>
      </c>
      <c r="D448" s="628" t="s">
        <v>545</v>
      </c>
      <c r="E448" s="627" t="s">
        <v>2253</v>
      </c>
      <c r="F448" s="628" t="s">
        <v>2254</v>
      </c>
      <c r="G448" s="627" t="s">
        <v>2916</v>
      </c>
      <c r="H448" s="627" t="s">
        <v>2917</v>
      </c>
      <c r="I448" s="629">
        <v>12502.38875</v>
      </c>
      <c r="J448" s="629">
        <v>11</v>
      </c>
      <c r="K448" s="630">
        <v>137722.30000000002</v>
      </c>
    </row>
    <row r="449" spans="1:11" ht="14.4" customHeight="1" x14ac:dyDescent="0.3">
      <c r="A449" s="625" t="s">
        <v>518</v>
      </c>
      <c r="B449" s="626" t="s">
        <v>520</v>
      </c>
      <c r="C449" s="627" t="s">
        <v>544</v>
      </c>
      <c r="D449" s="628" t="s">
        <v>545</v>
      </c>
      <c r="E449" s="627" t="s">
        <v>2253</v>
      </c>
      <c r="F449" s="628" t="s">
        <v>2254</v>
      </c>
      <c r="G449" s="627" t="s">
        <v>2918</v>
      </c>
      <c r="H449" s="627" t="s">
        <v>2919</v>
      </c>
      <c r="I449" s="629">
        <v>12306.368611111118</v>
      </c>
      <c r="J449" s="629">
        <v>43</v>
      </c>
      <c r="K449" s="630">
        <v>529957.93000000017</v>
      </c>
    </row>
    <row r="450" spans="1:11" ht="14.4" customHeight="1" x14ac:dyDescent="0.3">
      <c r="A450" s="625" t="s">
        <v>518</v>
      </c>
      <c r="B450" s="626" t="s">
        <v>520</v>
      </c>
      <c r="C450" s="627" t="s">
        <v>544</v>
      </c>
      <c r="D450" s="628" t="s">
        <v>545</v>
      </c>
      <c r="E450" s="627" t="s">
        <v>2253</v>
      </c>
      <c r="F450" s="628" t="s">
        <v>2254</v>
      </c>
      <c r="G450" s="627" t="s">
        <v>2920</v>
      </c>
      <c r="H450" s="627" t="s">
        <v>2921</v>
      </c>
      <c r="I450" s="629">
        <v>12584.591290322582</v>
      </c>
      <c r="J450" s="629">
        <v>33</v>
      </c>
      <c r="K450" s="630">
        <v>416303.23000000004</v>
      </c>
    </row>
    <row r="451" spans="1:11" ht="14.4" customHeight="1" x14ac:dyDescent="0.3">
      <c r="A451" s="625" t="s">
        <v>518</v>
      </c>
      <c r="B451" s="626" t="s">
        <v>520</v>
      </c>
      <c r="C451" s="627" t="s">
        <v>544</v>
      </c>
      <c r="D451" s="628" t="s">
        <v>545</v>
      </c>
      <c r="E451" s="627" t="s">
        <v>2253</v>
      </c>
      <c r="F451" s="628" t="s">
        <v>2254</v>
      </c>
      <c r="G451" s="627" t="s">
        <v>2922</v>
      </c>
      <c r="H451" s="627" t="s">
        <v>2923</v>
      </c>
      <c r="I451" s="629">
        <v>8144.3</v>
      </c>
      <c r="J451" s="629">
        <v>1</v>
      </c>
      <c r="K451" s="630">
        <v>8144.3</v>
      </c>
    </row>
    <row r="452" spans="1:11" ht="14.4" customHeight="1" x14ac:dyDescent="0.3">
      <c r="A452" s="625" t="s">
        <v>518</v>
      </c>
      <c r="B452" s="626" t="s">
        <v>520</v>
      </c>
      <c r="C452" s="627" t="s">
        <v>544</v>
      </c>
      <c r="D452" s="628" t="s">
        <v>545</v>
      </c>
      <c r="E452" s="627" t="s">
        <v>2253</v>
      </c>
      <c r="F452" s="628" t="s">
        <v>2254</v>
      </c>
      <c r="G452" s="627" t="s">
        <v>2924</v>
      </c>
      <c r="H452" s="627" t="s">
        <v>2925</v>
      </c>
      <c r="I452" s="629">
        <v>2773.19</v>
      </c>
      <c r="J452" s="629">
        <v>3</v>
      </c>
      <c r="K452" s="630">
        <v>8307.4599999999991</v>
      </c>
    </row>
    <row r="453" spans="1:11" ht="14.4" customHeight="1" x14ac:dyDescent="0.3">
      <c r="A453" s="625" t="s">
        <v>518</v>
      </c>
      <c r="B453" s="626" t="s">
        <v>520</v>
      </c>
      <c r="C453" s="627" t="s">
        <v>544</v>
      </c>
      <c r="D453" s="628" t="s">
        <v>545</v>
      </c>
      <c r="E453" s="627" t="s">
        <v>2253</v>
      </c>
      <c r="F453" s="628" t="s">
        <v>2254</v>
      </c>
      <c r="G453" s="627" t="s">
        <v>2926</v>
      </c>
      <c r="H453" s="627" t="s">
        <v>2927</v>
      </c>
      <c r="I453" s="629">
        <v>7569.8909374999976</v>
      </c>
      <c r="J453" s="629">
        <v>83</v>
      </c>
      <c r="K453" s="630">
        <v>625500.50999999989</v>
      </c>
    </row>
    <row r="454" spans="1:11" ht="14.4" customHeight="1" x14ac:dyDescent="0.3">
      <c r="A454" s="625" t="s">
        <v>518</v>
      </c>
      <c r="B454" s="626" t="s">
        <v>520</v>
      </c>
      <c r="C454" s="627" t="s">
        <v>544</v>
      </c>
      <c r="D454" s="628" t="s">
        <v>545</v>
      </c>
      <c r="E454" s="627" t="s">
        <v>2253</v>
      </c>
      <c r="F454" s="628" t="s">
        <v>2254</v>
      </c>
      <c r="G454" s="627" t="s">
        <v>2928</v>
      </c>
      <c r="H454" s="627" t="s">
        <v>2929</v>
      </c>
      <c r="I454" s="629">
        <v>2767.1325000000002</v>
      </c>
      <c r="J454" s="629">
        <v>10</v>
      </c>
      <c r="K454" s="630">
        <v>27659.239999999998</v>
      </c>
    </row>
    <row r="455" spans="1:11" ht="14.4" customHeight="1" x14ac:dyDescent="0.3">
      <c r="A455" s="625" t="s">
        <v>518</v>
      </c>
      <c r="B455" s="626" t="s">
        <v>520</v>
      </c>
      <c r="C455" s="627" t="s">
        <v>544</v>
      </c>
      <c r="D455" s="628" t="s">
        <v>545</v>
      </c>
      <c r="E455" s="627" t="s">
        <v>2253</v>
      </c>
      <c r="F455" s="628" t="s">
        <v>2254</v>
      </c>
      <c r="G455" s="627" t="s">
        <v>2930</v>
      </c>
      <c r="H455" s="627" t="s">
        <v>2931</v>
      </c>
      <c r="I455" s="629">
        <v>7248.2199999999993</v>
      </c>
      <c r="J455" s="629">
        <v>15</v>
      </c>
      <c r="K455" s="630">
        <v>107798.7</v>
      </c>
    </row>
    <row r="456" spans="1:11" ht="14.4" customHeight="1" x14ac:dyDescent="0.3">
      <c r="A456" s="625" t="s">
        <v>518</v>
      </c>
      <c r="B456" s="626" t="s">
        <v>520</v>
      </c>
      <c r="C456" s="627" t="s">
        <v>544</v>
      </c>
      <c r="D456" s="628" t="s">
        <v>545</v>
      </c>
      <c r="E456" s="627" t="s">
        <v>2253</v>
      </c>
      <c r="F456" s="628" t="s">
        <v>2254</v>
      </c>
      <c r="G456" s="627" t="s">
        <v>2932</v>
      </c>
      <c r="H456" s="627" t="s">
        <v>2933</v>
      </c>
      <c r="I456" s="629">
        <v>7643.1850000000004</v>
      </c>
      <c r="J456" s="629">
        <v>14</v>
      </c>
      <c r="K456" s="630">
        <v>107551.43000000002</v>
      </c>
    </row>
    <row r="457" spans="1:11" ht="14.4" customHeight="1" x14ac:dyDescent="0.3">
      <c r="A457" s="625" t="s">
        <v>518</v>
      </c>
      <c r="B457" s="626" t="s">
        <v>520</v>
      </c>
      <c r="C457" s="627" t="s">
        <v>544</v>
      </c>
      <c r="D457" s="628" t="s">
        <v>545</v>
      </c>
      <c r="E457" s="627" t="s">
        <v>2253</v>
      </c>
      <c r="F457" s="628" t="s">
        <v>2254</v>
      </c>
      <c r="G457" s="627" t="s">
        <v>2934</v>
      </c>
      <c r="H457" s="627" t="s">
        <v>2935</v>
      </c>
      <c r="I457" s="629">
        <v>7721.1</v>
      </c>
      <c r="J457" s="629">
        <v>6</v>
      </c>
      <c r="K457" s="630">
        <v>45935.6</v>
      </c>
    </row>
    <row r="458" spans="1:11" ht="14.4" customHeight="1" x14ac:dyDescent="0.3">
      <c r="A458" s="625" t="s">
        <v>518</v>
      </c>
      <c r="B458" s="626" t="s">
        <v>520</v>
      </c>
      <c r="C458" s="627" t="s">
        <v>544</v>
      </c>
      <c r="D458" s="628" t="s">
        <v>545</v>
      </c>
      <c r="E458" s="627" t="s">
        <v>2253</v>
      </c>
      <c r="F458" s="628" t="s">
        <v>2254</v>
      </c>
      <c r="G458" s="627" t="s">
        <v>2936</v>
      </c>
      <c r="H458" s="627" t="s">
        <v>2937</v>
      </c>
      <c r="I458" s="629">
        <v>7588.4338888888906</v>
      </c>
      <c r="J458" s="629">
        <v>40</v>
      </c>
      <c r="K458" s="630">
        <v>302295.31</v>
      </c>
    </row>
    <row r="459" spans="1:11" ht="14.4" customHeight="1" x14ac:dyDescent="0.3">
      <c r="A459" s="625" t="s">
        <v>518</v>
      </c>
      <c r="B459" s="626" t="s">
        <v>520</v>
      </c>
      <c r="C459" s="627" t="s">
        <v>544</v>
      </c>
      <c r="D459" s="628" t="s">
        <v>545</v>
      </c>
      <c r="E459" s="627" t="s">
        <v>2253</v>
      </c>
      <c r="F459" s="628" t="s">
        <v>2254</v>
      </c>
      <c r="G459" s="627" t="s">
        <v>2938</v>
      </c>
      <c r="H459" s="627" t="s">
        <v>2939</v>
      </c>
      <c r="I459" s="629">
        <v>7686.697297297299</v>
      </c>
      <c r="J459" s="629">
        <v>95</v>
      </c>
      <c r="K459" s="630">
        <v>730784.09999999974</v>
      </c>
    </row>
    <row r="460" spans="1:11" ht="14.4" customHeight="1" x14ac:dyDescent="0.3">
      <c r="A460" s="625" t="s">
        <v>518</v>
      </c>
      <c r="B460" s="626" t="s">
        <v>520</v>
      </c>
      <c r="C460" s="627" t="s">
        <v>544</v>
      </c>
      <c r="D460" s="628" t="s">
        <v>545</v>
      </c>
      <c r="E460" s="627" t="s">
        <v>2253</v>
      </c>
      <c r="F460" s="628" t="s">
        <v>2254</v>
      </c>
      <c r="G460" s="627" t="s">
        <v>2940</v>
      </c>
      <c r="H460" s="627" t="s">
        <v>2941</v>
      </c>
      <c r="I460" s="629">
        <v>7726.9777777777781</v>
      </c>
      <c r="J460" s="629">
        <v>17</v>
      </c>
      <c r="K460" s="630">
        <v>131169.00000000003</v>
      </c>
    </row>
    <row r="461" spans="1:11" ht="14.4" customHeight="1" x14ac:dyDescent="0.3">
      <c r="A461" s="625" t="s">
        <v>518</v>
      </c>
      <c r="B461" s="626" t="s">
        <v>520</v>
      </c>
      <c r="C461" s="627" t="s">
        <v>544</v>
      </c>
      <c r="D461" s="628" t="s">
        <v>545</v>
      </c>
      <c r="E461" s="627" t="s">
        <v>2253</v>
      </c>
      <c r="F461" s="628" t="s">
        <v>2254</v>
      </c>
      <c r="G461" s="627" t="s">
        <v>2942</v>
      </c>
      <c r="H461" s="627" t="s">
        <v>2943</v>
      </c>
      <c r="I461" s="629">
        <v>5730.45</v>
      </c>
      <c r="J461" s="629">
        <v>1</v>
      </c>
      <c r="K461" s="630">
        <v>5730.45</v>
      </c>
    </row>
    <row r="462" spans="1:11" ht="14.4" customHeight="1" x14ac:dyDescent="0.3">
      <c r="A462" s="625" t="s">
        <v>518</v>
      </c>
      <c r="B462" s="626" t="s">
        <v>520</v>
      </c>
      <c r="C462" s="627" t="s">
        <v>544</v>
      </c>
      <c r="D462" s="628" t="s">
        <v>545</v>
      </c>
      <c r="E462" s="627" t="s">
        <v>2253</v>
      </c>
      <c r="F462" s="628" t="s">
        <v>2254</v>
      </c>
      <c r="G462" s="627" t="s">
        <v>2944</v>
      </c>
      <c r="H462" s="627" t="s">
        <v>2945</v>
      </c>
      <c r="I462" s="629">
        <v>2785.3</v>
      </c>
      <c r="J462" s="629">
        <v>1</v>
      </c>
      <c r="K462" s="630">
        <v>2785.3</v>
      </c>
    </row>
    <row r="463" spans="1:11" ht="14.4" customHeight="1" x14ac:dyDescent="0.3">
      <c r="A463" s="625" t="s">
        <v>518</v>
      </c>
      <c r="B463" s="626" t="s">
        <v>520</v>
      </c>
      <c r="C463" s="627" t="s">
        <v>544</v>
      </c>
      <c r="D463" s="628" t="s">
        <v>545</v>
      </c>
      <c r="E463" s="627" t="s">
        <v>2253</v>
      </c>
      <c r="F463" s="628" t="s">
        <v>2254</v>
      </c>
      <c r="G463" s="627" t="s">
        <v>2946</v>
      </c>
      <c r="H463" s="627" t="s">
        <v>2947</v>
      </c>
      <c r="I463" s="629">
        <v>5574.4923076923069</v>
      </c>
      <c r="J463" s="629">
        <v>20</v>
      </c>
      <c r="K463" s="630">
        <v>111199.25000000001</v>
      </c>
    </row>
    <row r="464" spans="1:11" ht="14.4" customHeight="1" x14ac:dyDescent="0.3">
      <c r="A464" s="625" t="s">
        <v>518</v>
      </c>
      <c r="B464" s="626" t="s">
        <v>520</v>
      </c>
      <c r="C464" s="627" t="s">
        <v>544</v>
      </c>
      <c r="D464" s="628" t="s">
        <v>545</v>
      </c>
      <c r="E464" s="627" t="s">
        <v>2253</v>
      </c>
      <c r="F464" s="628" t="s">
        <v>2254</v>
      </c>
      <c r="G464" s="627" t="s">
        <v>2948</v>
      </c>
      <c r="H464" s="627" t="s">
        <v>2949</v>
      </c>
      <c r="I464" s="629">
        <v>1580</v>
      </c>
      <c r="J464" s="629">
        <v>17</v>
      </c>
      <c r="K464" s="630">
        <v>26859.949999999997</v>
      </c>
    </row>
    <row r="465" spans="1:11" ht="14.4" customHeight="1" x14ac:dyDescent="0.3">
      <c r="A465" s="625" t="s">
        <v>518</v>
      </c>
      <c r="B465" s="626" t="s">
        <v>520</v>
      </c>
      <c r="C465" s="627" t="s">
        <v>544</v>
      </c>
      <c r="D465" s="628" t="s">
        <v>545</v>
      </c>
      <c r="E465" s="627" t="s">
        <v>2253</v>
      </c>
      <c r="F465" s="628" t="s">
        <v>2254</v>
      </c>
      <c r="G465" s="627" t="s">
        <v>2950</v>
      </c>
      <c r="H465" s="627" t="s">
        <v>2951</v>
      </c>
      <c r="I465" s="629">
        <v>5478.704545454546</v>
      </c>
      <c r="J465" s="629">
        <v>19</v>
      </c>
      <c r="K465" s="630">
        <v>103989.9</v>
      </c>
    </row>
    <row r="466" spans="1:11" ht="14.4" customHeight="1" x14ac:dyDescent="0.3">
      <c r="A466" s="625" t="s">
        <v>518</v>
      </c>
      <c r="B466" s="626" t="s">
        <v>520</v>
      </c>
      <c r="C466" s="627" t="s">
        <v>544</v>
      </c>
      <c r="D466" s="628" t="s">
        <v>545</v>
      </c>
      <c r="E466" s="627" t="s">
        <v>2253</v>
      </c>
      <c r="F466" s="628" t="s">
        <v>2254</v>
      </c>
      <c r="G466" s="627" t="s">
        <v>2952</v>
      </c>
      <c r="H466" s="627" t="s">
        <v>2953</v>
      </c>
      <c r="I466" s="629">
        <v>5399.6333333333341</v>
      </c>
      <c r="J466" s="629">
        <v>30</v>
      </c>
      <c r="K466" s="630">
        <v>161989.00000000003</v>
      </c>
    </row>
    <row r="467" spans="1:11" ht="14.4" customHeight="1" x14ac:dyDescent="0.3">
      <c r="A467" s="625" t="s">
        <v>518</v>
      </c>
      <c r="B467" s="626" t="s">
        <v>520</v>
      </c>
      <c r="C467" s="627" t="s">
        <v>544</v>
      </c>
      <c r="D467" s="628" t="s">
        <v>545</v>
      </c>
      <c r="E467" s="627" t="s">
        <v>2253</v>
      </c>
      <c r="F467" s="628" t="s">
        <v>2254</v>
      </c>
      <c r="G467" s="627" t="s">
        <v>2954</v>
      </c>
      <c r="H467" s="627" t="s">
        <v>2955</v>
      </c>
      <c r="I467" s="629">
        <v>5597.74</v>
      </c>
      <c r="J467" s="629">
        <v>10</v>
      </c>
      <c r="K467" s="630">
        <v>55977.4</v>
      </c>
    </row>
    <row r="468" spans="1:11" ht="14.4" customHeight="1" x14ac:dyDescent="0.3">
      <c r="A468" s="625" t="s">
        <v>518</v>
      </c>
      <c r="B468" s="626" t="s">
        <v>520</v>
      </c>
      <c r="C468" s="627" t="s">
        <v>544</v>
      </c>
      <c r="D468" s="628" t="s">
        <v>545</v>
      </c>
      <c r="E468" s="627" t="s">
        <v>2253</v>
      </c>
      <c r="F468" s="628" t="s">
        <v>2254</v>
      </c>
      <c r="G468" s="627" t="s">
        <v>2956</v>
      </c>
      <c r="H468" s="627" t="s">
        <v>2957</v>
      </c>
      <c r="I468" s="629">
        <v>5592.1944444444443</v>
      </c>
      <c r="J468" s="629">
        <v>15</v>
      </c>
      <c r="K468" s="630">
        <v>84117.9</v>
      </c>
    </row>
    <row r="469" spans="1:11" ht="14.4" customHeight="1" x14ac:dyDescent="0.3">
      <c r="A469" s="625" t="s">
        <v>518</v>
      </c>
      <c r="B469" s="626" t="s">
        <v>520</v>
      </c>
      <c r="C469" s="627" t="s">
        <v>544</v>
      </c>
      <c r="D469" s="628" t="s">
        <v>545</v>
      </c>
      <c r="E469" s="627" t="s">
        <v>2253</v>
      </c>
      <c r="F469" s="628" t="s">
        <v>2254</v>
      </c>
      <c r="G469" s="627" t="s">
        <v>2958</v>
      </c>
      <c r="H469" s="627" t="s">
        <v>2959</v>
      </c>
      <c r="I469" s="629">
        <v>5497</v>
      </c>
      <c r="J469" s="629">
        <v>9</v>
      </c>
      <c r="K469" s="630">
        <v>49473.000000000007</v>
      </c>
    </row>
    <row r="470" spans="1:11" ht="14.4" customHeight="1" x14ac:dyDescent="0.3">
      <c r="A470" s="625" t="s">
        <v>518</v>
      </c>
      <c r="B470" s="626" t="s">
        <v>520</v>
      </c>
      <c r="C470" s="627" t="s">
        <v>544</v>
      </c>
      <c r="D470" s="628" t="s">
        <v>545</v>
      </c>
      <c r="E470" s="627" t="s">
        <v>2253</v>
      </c>
      <c r="F470" s="628" t="s">
        <v>2254</v>
      </c>
      <c r="G470" s="627" t="s">
        <v>2960</v>
      </c>
      <c r="H470" s="627" t="s">
        <v>2961</v>
      </c>
      <c r="I470" s="629">
        <v>5580</v>
      </c>
      <c r="J470" s="629">
        <v>2</v>
      </c>
      <c r="K470" s="630">
        <v>11160</v>
      </c>
    </row>
    <row r="471" spans="1:11" ht="14.4" customHeight="1" x14ac:dyDescent="0.3">
      <c r="A471" s="625" t="s">
        <v>518</v>
      </c>
      <c r="B471" s="626" t="s">
        <v>520</v>
      </c>
      <c r="C471" s="627" t="s">
        <v>544</v>
      </c>
      <c r="D471" s="628" t="s">
        <v>545</v>
      </c>
      <c r="E471" s="627" t="s">
        <v>2253</v>
      </c>
      <c r="F471" s="628" t="s">
        <v>2254</v>
      </c>
      <c r="G471" s="627" t="s">
        <v>2962</v>
      </c>
      <c r="H471" s="627" t="s">
        <v>2963</v>
      </c>
      <c r="I471" s="629">
        <v>3116.6411111111111</v>
      </c>
      <c r="J471" s="629">
        <v>76</v>
      </c>
      <c r="K471" s="630">
        <v>238872.50999999995</v>
      </c>
    </row>
    <row r="472" spans="1:11" ht="14.4" customHeight="1" x14ac:dyDescent="0.3">
      <c r="A472" s="625" t="s">
        <v>518</v>
      </c>
      <c r="B472" s="626" t="s">
        <v>520</v>
      </c>
      <c r="C472" s="627" t="s">
        <v>544</v>
      </c>
      <c r="D472" s="628" t="s">
        <v>545</v>
      </c>
      <c r="E472" s="627" t="s">
        <v>2253</v>
      </c>
      <c r="F472" s="628" t="s">
        <v>2254</v>
      </c>
      <c r="G472" s="627" t="s">
        <v>2964</v>
      </c>
      <c r="H472" s="627" t="s">
        <v>2965</v>
      </c>
      <c r="I472" s="629">
        <v>9483.7633333333342</v>
      </c>
      <c r="J472" s="629">
        <v>6</v>
      </c>
      <c r="K472" s="630">
        <v>56902.58</v>
      </c>
    </row>
    <row r="473" spans="1:11" ht="14.4" customHeight="1" x14ac:dyDescent="0.3">
      <c r="A473" s="625" t="s">
        <v>518</v>
      </c>
      <c r="B473" s="626" t="s">
        <v>520</v>
      </c>
      <c r="C473" s="627" t="s">
        <v>544</v>
      </c>
      <c r="D473" s="628" t="s">
        <v>545</v>
      </c>
      <c r="E473" s="627" t="s">
        <v>2253</v>
      </c>
      <c r="F473" s="628" t="s">
        <v>2254</v>
      </c>
      <c r="G473" s="627" t="s">
        <v>2966</v>
      </c>
      <c r="H473" s="627" t="s">
        <v>2967</v>
      </c>
      <c r="I473" s="629">
        <v>3758.1333333333332</v>
      </c>
      <c r="J473" s="629">
        <v>4</v>
      </c>
      <c r="K473" s="630">
        <v>14956.599999999999</v>
      </c>
    </row>
    <row r="474" spans="1:11" ht="14.4" customHeight="1" x14ac:dyDescent="0.3">
      <c r="A474" s="625" t="s">
        <v>518</v>
      </c>
      <c r="B474" s="626" t="s">
        <v>520</v>
      </c>
      <c r="C474" s="627" t="s">
        <v>544</v>
      </c>
      <c r="D474" s="628" t="s">
        <v>545</v>
      </c>
      <c r="E474" s="627" t="s">
        <v>2253</v>
      </c>
      <c r="F474" s="628" t="s">
        <v>2254</v>
      </c>
      <c r="G474" s="627" t="s">
        <v>2968</v>
      </c>
      <c r="H474" s="627" t="s">
        <v>2969</v>
      </c>
      <c r="I474" s="629">
        <v>3844.54</v>
      </c>
      <c r="J474" s="629">
        <v>6</v>
      </c>
      <c r="K474" s="630">
        <v>23004.39</v>
      </c>
    </row>
    <row r="475" spans="1:11" ht="14.4" customHeight="1" x14ac:dyDescent="0.3">
      <c r="A475" s="625" t="s">
        <v>518</v>
      </c>
      <c r="B475" s="626" t="s">
        <v>520</v>
      </c>
      <c r="C475" s="627" t="s">
        <v>544</v>
      </c>
      <c r="D475" s="628" t="s">
        <v>545</v>
      </c>
      <c r="E475" s="627" t="s">
        <v>2253</v>
      </c>
      <c r="F475" s="628" t="s">
        <v>2254</v>
      </c>
      <c r="G475" s="627" t="s">
        <v>2970</v>
      </c>
      <c r="H475" s="627" t="s">
        <v>2971</v>
      </c>
      <c r="I475" s="629">
        <v>12869.764999999999</v>
      </c>
      <c r="J475" s="629">
        <v>3</v>
      </c>
      <c r="K475" s="630">
        <v>38778</v>
      </c>
    </row>
    <row r="476" spans="1:11" ht="14.4" customHeight="1" x14ac:dyDescent="0.3">
      <c r="A476" s="625" t="s">
        <v>518</v>
      </c>
      <c r="B476" s="626" t="s">
        <v>520</v>
      </c>
      <c r="C476" s="627" t="s">
        <v>544</v>
      </c>
      <c r="D476" s="628" t="s">
        <v>545</v>
      </c>
      <c r="E476" s="627" t="s">
        <v>2253</v>
      </c>
      <c r="F476" s="628" t="s">
        <v>2254</v>
      </c>
      <c r="G476" s="627" t="s">
        <v>2972</v>
      </c>
      <c r="H476" s="627" t="s">
        <v>2973</v>
      </c>
      <c r="I476" s="629">
        <v>12813.53</v>
      </c>
      <c r="J476" s="629">
        <v>2</v>
      </c>
      <c r="K476" s="630">
        <v>25852</v>
      </c>
    </row>
    <row r="477" spans="1:11" ht="14.4" customHeight="1" x14ac:dyDescent="0.3">
      <c r="A477" s="625" t="s">
        <v>518</v>
      </c>
      <c r="B477" s="626" t="s">
        <v>520</v>
      </c>
      <c r="C477" s="627" t="s">
        <v>544</v>
      </c>
      <c r="D477" s="628" t="s">
        <v>545</v>
      </c>
      <c r="E477" s="627" t="s">
        <v>2253</v>
      </c>
      <c r="F477" s="628" t="s">
        <v>2254</v>
      </c>
      <c r="G477" s="627" t="s">
        <v>2974</v>
      </c>
      <c r="H477" s="627" t="s">
        <v>2975</v>
      </c>
      <c r="I477" s="629">
        <v>12926</v>
      </c>
      <c r="J477" s="629">
        <v>1</v>
      </c>
      <c r="K477" s="630">
        <v>12926</v>
      </c>
    </row>
    <row r="478" spans="1:11" ht="14.4" customHeight="1" x14ac:dyDescent="0.3">
      <c r="A478" s="625" t="s">
        <v>518</v>
      </c>
      <c r="B478" s="626" t="s">
        <v>520</v>
      </c>
      <c r="C478" s="627" t="s">
        <v>544</v>
      </c>
      <c r="D478" s="628" t="s">
        <v>545</v>
      </c>
      <c r="E478" s="627" t="s">
        <v>2253</v>
      </c>
      <c r="F478" s="628" t="s">
        <v>2254</v>
      </c>
      <c r="G478" s="627" t="s">
        <v>2976</v>
      </c>
      <c r="H478" s="627" t="s">
        <v>2977</v>
      </c>
      <c r="I478" s="629">
        <v>12474.151999999998</v>
      </c>
      <c r="J478" s="629">
        <v>8</v>
      </c>
      <c r="K478" s="630">
        <v>99642.62</v>
      </c>
    </row>
    <row r="479" spans="1:11" ht="14.4" customHeight="1" x14ac:dyDescent="0.3">
      <c r="A479" s="625" t="s">
        <v>518</v>
      </c>
      <c r="B479" s="626" t="s">
        <v>520</v>
      </c>
      <c r="C479" s="627" t="s">
        <v>544</v>
      </c>
      <c r="D479" s="628" t="s">
        <v>545</v>
      </c>
      <c r="E479" s="627" t="s">
        <v>2253</v>
      </c>
      <c r="F479" s="628" t="s">
        <v>2254</v>
      </c>
      <c r="G479" s="627" t="s">
        <v>2978</v>
      </c>
      <c r="H479" s="627" t="s">
        <v>2979</v>
      </c>
      <c r="I479" s="629">
        <v>9668.89</v>
      </c>
      <c r="J479" s="629">
        <v>4</v>
      </c>
      <c r="K479" s="630">
        <v>38675.56</v>
      </c>
    </row>
    <row r="480" spans="1:11" ht="14.4" customHeight="1" x14ac:dyDescent="0.3">
      <c r="A480" s="625" t="s">
        <v>518</v>
      </c>
      <c r="B480" s="626" t="s">
        <v>520</v>
      </c>
      <c r="C480" s="627" t="s">
        <v>544</v>
      </c>
      <c r="D480" s="628" t="s">
        <v>545</v>
      </c>
      <c r="E480" s="627" t="s">
        <v>2253</v>
      </c>
      <c r="F480" s="628" t="s">
        <v>2254</v>
      </c>
      <c r="G480" s="627" t="s">
        <v>2980</v>
      </c>
      <c r="H480" s="627" t="s">
        <v>2981</v>
      </c>
      <c r="I480" s="629">
        <v>9959</v>
      </c>
      <c r="J480" s="629">
        <v>2</v>
      </c>
      <c r="K480" s="630">
        <v>19918</v>
      </c>
    </row>
    <row r="481" spans="1:11" ht="14.4" customHeight="1" x14ac:dyDescent="0.3">
      <c r="A481" s="625" t="s">
        <v>518</v>
      </c>
      <c r="B481" s="626" t="s">
        <v>520</v>
      </c>
      <c r="C481" s="627" t="s">
        <v>544</v>
      </c>
      <c r="D481" s="628" t="s">
        <v>545</v>
      </c>
      <c r="E481" s="627" t="s">
        <v>2253</v>
      </c>
      <c r="F481" s="628" t="s">
        <v>2254</v>
      </c>
      <c r="G481" s="627" t="s">
        <v>2982</v>
      </c>
      <c r="H481" s="627" t="s">
        <v>2983</v>
      </c>
      <c r="I481" s="629">
        <v>3875.96</v>
      </c>
      <c r="J481" s="629">
        <v>1</v>
      </c>
      <c r="K481" s="630">
        <v>3910</v>
      </c>
    </row>
    <row r="482" spans="1:11" ht="14.4" customHeight="1" x14ac:dyDescent="0.3">
      <c r="A482" s="625" t="s">
        <v>518</v>
      </c>
      <c r="B482" s="626" t="s">
        <v>520</v>
      </c>
      <c r="C482" s="627" t="s">
        <v>544</v>
      </c>
      <c r="D482" s="628" t="s">
        <v>545</v>
      </c>
      <c r="E482" s="627" t="s">
        <v>2253</v>
      </c>
      <c r="F482" s="628" t="s">
        <v>2254</v>
      </c>
      <c r="G482" s="627" t="s">
        <v>2984</v>
      </c>
      <c r="H482" s="627" t="s">
        <v>2985</v>
      </c>
      <c r="I482" s="629">
        <v>5528.224444444445</v>
      </c>
      <c r="J482" s="629">
        <v>9</v>
      </c>
      <c r="K482" s="630">
        <v>49421.380000000005</v>
      </c>
    </row>
    <row r="483" spans="1:11" ht="14.4" customHeight="1" x14ac:dyDescent="0.3">
      <c r="A483" s="625" t="s">
        <v>518</v>
      </c>
      <c r="B483" s="626" t="s">
        <v>520</v>
      </c>
      <c r="C483" s="627" t="s">
        <v>544</v>
      </c>
      <c r="D483" s="628" t="s">
        <v>545</v>
      </c>
      <c r="E483" s="627" t="s">
        <v>2253</v>
      </c>
      <c r="F483" s="628" t="s">
        <v>2254</v>
      </c>
      <c r="G483" s="627" t="s">
        <v>2986</v>
      </c>
      <c r="H483" s="627" t="s">
        <v>2987</v>
      </c>
      <c r="I483" s="629">
        <v>17360.349999999999</v>
      </c>
      <c r="J483" s="629">
        <v>4</v>
      </c>
      <c r="K483" s="630">
        <v>69441.399999999994</v>
      </c>
    </row>
    <row r="484" spans="1:11" ht="14.4" customHeight="1" x14ac:dyDescent="0.3">
      <c r="A484" s="625" t="s">
        <v>518</v>
      </c>
      <c r="B484" s="626" t="s">
        <v>520</v>
      </c>
      <c r="C484" s="627" t="s">
        <v>544</v>
      </c>
      <c r="D484" s="628" t="s">
        <v>545</v>
      </c>
      <c r="E484" s="627" t="s">
        <v>2253</v>
      </c>
      <c r="F484" s="628" t="s">
        <v>2254</v>
      </c>
      <c r="G484" s="627" t="s">
        <v>2988</v>
      </c>
      <c r="H484" s="627" t="s">
        <v>2989</v>
      </c>
      <c r="I484" s="629">
        <v>17360.355555555554</v>
      </c>
      <c r="J484" s="629">
        <v>9</v>
      </c>
      <c r="K484" s="630">
        <v>156243.19999999998</v>
      </c>
    </row>
    <row r="485" spans="1:11" ht="14.4" customHeight="1" x14ac:dyDescent="0.3">
      <c r="A485" s="625" t="s">
        <v>518</v>
      </c>
      <c r="B485" s="626" t="s">
        <v>520</v>
      </c>
      <c r="C485" s="627" t="s">
        <v>544</v>
      </c>
      <c r="D485" s="628" t="s">
        <v>545</v>
      </c>
      <c r="E485" s="627" t="s">
        <v>2253</v>
      </c>
      <c r="F485" s="628" t="s">
        <v>2254</v>
      </c>
      <c r="G485" s="627" t="s">
        <v>2990</v>
      </c>
      <c r="H485" s="627" t="s">
        <v>2991</v>
      </c>
      <c r="I485" s="629">
        <v>9765.5933333333323</v>
      </c>
      <c r="J485" s="629">
        <v>5</v>
      </c>
      <c r="K485" s="630">
        <v>48634.559999999998</v>
      </c>
    </row>
    <row r="486" spans="1:11" ht="14.4" customHeight="1" x14ac:dyDescent="0.3">
      <c r="A486" s="625" t="s">
        <v>518</v>
      </c>
      <c r="B486" s="626" t="s">
        <v>520</v>
      </c>
      <c r="C486" s="627" t="s">
        <v>544</v>
      </c>
      <c r="D486" s="628" t="s">
        <v>545</v>
      </c>
      <c r="E486" s="627" t="s">
        <v>2253</v>
      </c>
      <c r="F486" s="628" t="s">
        <v>2254</v>
      </c>
      <c r="G486" s="627" t="s">
        <v>2992</v>
      </c>
      <c r="H486" s="627" t="s">
        <v>2993</v>
      </c>
      <c r="I486" s="629">
        <v>9959</v>
      </c>
      <c r="J486" s="629">
        <v>1</v>
      </c>
      <c r="K486" s="630">
        <v>9959</v>
      </c>
    </row>
    <row r="487" spans="1:11" ht="14.4" customHeight="1" x14ac:dyDescent="0.3">
      <c r="A487" s="625" t="s">
        <v>518</v>
      </c>
      <c r="B487" s="626" t="s">
        <v>520</v>
      </c>
      <c r="C487" s="627" t="s">
        <v>544</v>
      </c>
      <c r="D487" s="628" t="s">
        <v>545</v>
      </c>
      <c r="E487" s="627" t="s">
        <v>2253</v>
      </c>
      <c r="F487" s="628" t="s">
        <v>2254</v>
      </c>
      <c r="G487" s="627" t="s">
        <v>2994</v>
      </c>
      <c r="H487" s="627" t="s">
        <v>2995</v>
      </c>
      <c r="I487" s="629">
        <v>6257.05</v>
      </c>
      <c r="J487" s="629">
        <v>1</v>
      </c>
      <c r="K487" s="630">
        <v>6257.05</v>
      </c>
    </row>
    <row r="488" spans="1:11" ht="14.4" customHeight="1" x14ac:dyDescent="0.3">
      <c r="A488" s="625" t="s">
        <v>518</v>
      </c>
      <c r="B488" s="626" t="s">
        <v>520</v>
      </c>
      <c r="C488" s="627" t="s">
        <v>544</v>
      </c>
      <c r="D488" s="628" t="s">
        <v>545</v>
      </c>
      <c r="E488" s="627" t="s">
        <v>2253</v>
      </c>
      <c r="F488" s="628" t="s">
        <v>2254</v>
      </c>
      <c r="G488" s="627" t="s">
        <v>2996</v>
      </c>
      <c r="H488" s="627" t="s">
        <v>2997</v>
      </c>
      <c r="I488" s="629">
        <v>205.36272727272728</v>
      </c>
      <c r="J488" s="629">
        <v>1800</v>
      </c>
      <c r="K488" s="630">
        <v>369538.12</v>
      </c>
    </row>
    <row r="489" spans="1:11" ht="14.4" customHeight="1" x14ac:dyDescent="0.3">
      <c r="A489" s="625" t="s">
        <v>518</v>
      </c>
      <c r="B489" s="626" t="s">
        <v>520</v>
      </c>
      <c r="C489" s="627" t="s">
        <v>544</v>
      </c>
      <c r="D489" s="628" t="s">
        <v>545</v>
      </c>
      <c r="E489" s="627" t="s">
        <v>2253</v>
      </c>
      <c r="F489" s="628" t="s">
        <v>2254</v>
      </c>
      <c r="G489" s="627" t="s">
        <v>2998</v>
      </c>
      <c r="H489" s="627" t="s">
        <v>2999</v>
      </c>
      <c r="I489" s="629">
        <v>802.13</v>
      </c>
      <c r="J489" s="629">
        <v>4</v>
      </c>
      <c r="K489" s="630">
        <v>3208.5</v>
      </c>
    </row>
    <row r="490" spans="1:11" ht="14.4" customHeight="1" x14ac:dyDescent="0.3">
      <c r="A490" s="625" t="s">
        <v>518</v>
      </c>
      <c r="B490" s="626" t="s">
        <v>520</v>
      </c>
      <c r="C490" s="627" t="s">
        <v>544</v>
      </c>
      <c r="D490" s="628" t="s">
        <v>545</v>
      </c>
      <c r="E490" s="627" t="s">
        <v>2253</v>
      </c>
      <c r="F490" s="628" t="s">
        <v>2254</v>
      </c>
      <c r="G490" s="627" t="s">
        <v>3000</v>
      </c>
      <c r="H490" s="627" t="s">
        <v>3001</v>
      </c>
      <c r="I490" s="629">
        <v>1719.25</v>
      </c>
      <c r="J490" s="629">
        <v>6</v>
      </c>
      <c r="K490" s="630">
        <v>10315.5</v>
      </c>
    </row>
    <row r="491" spans="1:11" ht="14.4" customHeight="1" x14ac:dyDescent="0.3">
      <c r="A491" s="625" t="s">
        <v>518</v>
      </c>
      <c r="B491" s="626" t="s">
        <v>520</v>
      </c>
      <c r="C491" s="627" t="s">
        <v>544</v>
      </c>
      <c r="D491" s="628" t="s">
        <v>545</v>
      </c>
      <c r="E491" s="627" t="s">
        <v>2253</v>
      </c>
      <c r="F491" s="628" t="s">
        <v>2254</v>
      </c>
      <c r="G491" s="627" t="s">
        <v>3002</v>
      </c>
      <c r="H491" s="627" t="s">
        <v>3003</v>
      </c>
      <c r="I491" s="629">
        <v>5043.8</v>
      </c>
      <c r="J491" s="629">
        <v>5</v>
      </c>
      <c r="K491" s="630">
        <v>25218.989999999998</v>
      </c>
    </row>
    <row r="492" spans="1:11" ht="14.4" customHeight="1" x14ac:dyDescent="0.3">
      <c r="A492" s="625" t="s">
        <v>518</v>
      </c>
      <c r="B492" s="626" t="s">
        <v>520</v>
      </c>
      <c r="C492" s="627" t="s">
        <v>544</v>
      </c>
      <c r="D492" s="628" t="s">
        <v>545</v>
      </c>
      <c r="E492" s="627" t="s">
        <v>2253</v>
      </c>
      <c r="F492" s="628" t="s">
        <v>2254</v>
      </c>
      <c r="G492" s="627" t="s">
        <v>3004</v>
      </c>
      <c r="H492" s="627" t="s">
        <v>3005</v>
      </c>
      <c r="I492" s="629">
        <v>2360.46</v>
      </c>
      <c r="J492" s="629">
        <v>8</v>
      </c>
      <c r="K492" s="630">
        <v>18883.68</v>
      </c>
    </row>
    <row r="493" spans="1:11" ht="14.4" customHeight="1" x14ac:dyDescent="0.3">
      <c r="A493" s="625" t="s">
        <v>518</v>
      </c>
      <c r="B493" s="626" t="s">
        <v>520</v>
      </c>
      <c r="C493" s="627" t="s">
        <v>544</v>
      </c>
      <c r="D493" s="628" t="s">
        <v>545</v>
      </c>
      <c r="E493" s="627" t="s">
        <v>2253</v>
      </c>
      <c r="F493" s="628" t="s">
        <v>2254</v>
      </c>
      <c r="G493" s="627" t="s">
        <v>3006</v>
      </c>
      <c r="H493" s="627" t="s">
        <v>3007</v>
      </c>
      <c r="I493" s="629">
        <v>62.122500000000002</v>
      </c>
      <c r="J493" s="629">
        <v>624</v>
      </c>
      <c r="K493" s="630">
        <v>38511.360000000001</v>
      </c>
    </row>
    <row r="494" spans="1:11" ht="14.4" customHeight="1" x14ac:dyDescent="0.3">
      <c r="A494" s="625" t="s">
        <v>518</v>
      </c>
      <c r="B494" s="626" t="s">
        <v>520</v>
      </c>
      <c r="C494" s="627" t="s">
        <v>544</v>
      </c>
      <c r="D494" s="628" t="s">
        <v>545</v>
      </c>
      <c r="E494" s="627" t="s">
        <v>2253</v>
      </c>
      <c r="F494" s="628" t="s">
        <v>2254</v>
      </c>
      <c r="G494" s="627" t="s">
        <v>3008</v>
      </c>
      <c r="H494" s="627" t="s">
        <v>3009</v>
      </c>
      <c r="I494" s="629">
        <v>6355.27</v>
      </c>
      <c r="J494" s="629">
        <v>18</v>
      </c>
      <c r="K494" s="630">
        <v>114394.85000000002</v>
      </c>
    </row>
    <row r="495" spans="1:11" ht="14.4" customHeight="1" x14ac:dyDescent="0.3">
      <c r="A495" s="625" t="s">
        <v>518</v>
      </c>
      <c r="B495" s="626" t="s">
        <v>520</v>
      </c>
      <c r="C495" s="627" t="s">
        <v>544</v>
      </c>
      <c r="D495" s="628" t="s">
        <v>545</v>
      </c>
      <c r="E495" s="627" t="s">
        <v>2253</v>
      </c>
      <c r="F495" s="628" t="s">
        <v>2254</v>
      </c>
      <c r="G495" s="627" t="s">
        <v>3010</v>
      </c>
      <c r="H495" s="627" t="s">
        <v>3011</v>
      </c>
      <c r="I495" s="629">
        <v>37266.666666666664</v>
      </c>
      <c r="J495" s="629">
        <v>3</v>
      </c>
      <c r="K495" s="630">
        <v>111800</v>
      </c>
    </row>
    <row r="496" spans="1:11" ht="14.4" customHeight="1" x14ac:dyDescent="0.3">
      <c r="A496" s="625" t="s">
        <v>518</v>
      </c>
      <c r="B496" s="626" t="s">
        <v>520</v>
      </c>
      <c r="C496" s="627" t="s">
        <v>544</v>
      </c>
      <c r="D496" s="628" t="s">
        <v>545</v>
      </c>
      <c r="E496" s="627" t="s">
        <v>2253</v>
      </c>
      <c r="F496" s="628" t="s">
        <v>2254</v>
      </c>
      <c r="G496" s="627" t="s">
        <v>3012</v>
      </c>
      <c r="H496" s="627" t="s">
        <v>3013</v>
      </c>
      <c r="I496" s="629">
        <v>37375</v>
      </c>
      <c r="J496" s="629">
        <v>1</v>
      </c>
      <c r="K496" s="630">
        <v>37375</v>
      </c>
    </row>
    <row r="497" spans="1:11" ht="14.4" customHeight="1" x14ac:dyDescent="0.3">
      <c r="A497" s="625" t="s">
        <v>518</v>
      </c>
      <c r="B497" s="626" t="s">
        <v>520</v>
      </c>
      <c r="C497" s="627" t="s">
        <v>544</v>
      </c>
      <c r="D497" s="628" t="s">
        <v>545</v>
      </c>
      <c r="E497" s="627" t="s">
        <v>2253</v>
      </c>
      <c r="F497" s="628" t="s">
        <v>2254</v>
      </c>
      <c r="G497" s="627" t="s">
        <v>3014</v>
      </c>
      <c r="H497" s="627" t="s">
        <v>3015</v>
      </c>
      <c r="I497" s="629">
        <v>48226.559999999998</v>
      </c>
      <c r="J497" s="629">
        <v>1</v>
      </c>
      <c r="K497" s="630">
        <v>48649.599999999999</v>
      </c>
    </row>
    <row r="498" spans="1:11" ht="14.4" customHeight="1" x14ac:dyDescent="0.3">
      <c r="A498" s="625" t="s">
        <v>518</v>
      </c>
      <c r="B498" s="626" t="s">
        <v>520</v>
      </c>
      <c r="C498" s="627" t="s">
        <v>544</v>
      </c>
      <c r="D498" s="628" t="s">
        <v>545</v>
      </c>
      <c r="E498" s="627" t="s">
        <v>2253</v>
      </c>
      <c r="F498" s="628" t="s">
        <v>2254</v>
      </c>
      <c r="G498" s="627" t="s">
        <v>3016</v>
      </c>
      <c r="H498" s="627" t="s">
        <v>3017</v>
      </c>
      <c r="I498" s="629">
        <v>2550.7000000000003</v>
      </c>
      <c r="J498" s="629">
        <v>12</v>
      </c>
      <c r="K498" s="630">
        <v>30608.400000000001</v>
      </c>
    </row>
    <row r="499" spans="1:11" ht="14.4" customHeight="1" x14ac:dyDescent="0.3">
      <c r="A499" s="625" t="s">
        <v>518</v>
      </c>
      <c r="B499" s="626" t="s">
        <v>520</v>
      </c>
      <c r="C499" s="627" t="s">
        <v>544</v>
      </c>
      <c r="D499" s="628" t="s">
        <v>545</v>
      </c>
      <c r="E499" s="627" t="s">
        <v>2253</v>
      </c>
      <c r="F499" s="628" t="s">
        <v>2254</v>
      </c>
      <c r="G499" s="627" t="s">
        <v>3018</v>
      </c>
      <c r="H499" s="627" t="s">
        <v>3019</v>
      </c>
      <c r="I499" s="629">
        <v>3964.05</v>
      </c>
      <c r="J499" s="629">
        <v>10</v>
      </c>
      <c r="K499" s="630">
        <v>39640.5</v>
      </c>
    </row>
    <row r="500" spans="1:11" ht="14.4" customHeight="1" x14ac:dyDescent="0.3">
      <c r="A500" s="625" t="s">
        <v>518</v>
      </c>
      <c r="B500" s="626" t="s">
        <v>520</v>
      </c>
      <c r="C500" s="627" t="s">
        <v>544</v>
      </c>
      <c r="D500" s="628" t="s">
        <v>545</v>
      </c>
      <c r="E500" s="627" t="s">
        <v>2253</v>
      </c>
      <c r="F500" s="628" t="s">
        <v>2254</v>
      </c>
      <c r="G500" s="627" t="s">
        <v>3020</v>
      </c>
      <c r="H500" s="627" t="s">
        <v>3021</v>
      </c>
      <c r="I500" s="629">
        <v>2677.9</v>
      </c>
      <c r="J500" s="629">
        <v>12</v>
      </c>
      <c r="K500" s="630">
        <v>32134.799999999999</v>
      </c>
    </row>
    <row r="501" spans="1:11" ht="14.4" customHeight="1" x14ac:dyDescent="0.3">
      <c r="A501" s="625" t="s">
        <v>518</v>
      </c>
      <c r="B501" s="626" t="s">
        <v>520</v>
      </c>
      <c r="C501" s="627" t="s">
        <v>544</v>
      </c>
      <c r="D501" s="628" t="s">
        <v>545</v>
      </c>
      <c r="E501" s="627" t="s">
        <v>2253</v>
      </c>
      <c r="F501" s="628" t="s">
        <v>2254</v>
      </c>
      <c r="G501" s="627" t="s">
        <v>3022</v>
      </c>
      <c r="H501" s="627" t="s">
        <v>3023</v>
      </c>
      <c r="I501" s="629">
        <v>3964.05</v>
      </c>
      <c r="J501" s="629">
        <v>2</v>
      </c>
      <c r="K501" s="630">
        <v>7928.1</v>
      </c>
    </row>
    <row r="502" spans="1:11" ht="14.4" customHeight="1" x14ac:dyDescent="0.3">
      <c r="A502" s="625" t="s">
        <v>518</v>
      </c>
      <c r="B502" s="626" t="s">
        <v>520</v>
      </c>
      <c r="C502" s="627" t="s">
        <v>544</v>
      </c>
      <c r="D502" s="628" t="s">
        <v>545</v>
      </c>
      <c r="E502" s="627" t="s">
        <v>2253</v>
      </c>
      <c r="F502" s="628" t="s">
        <v>2254</v>
      </c>
      <c r="G502" s="627" t="s">
        <v>3024</v>
      </c>
      <c r="H502" s="627" t="s">
        <v>3025</v>
      </c>
      <c r="I502" s="629">
        <v>5358.1200000000008</v>
      </c>
      <c r="J502" s="629">
        <v>10</v>
      </c>
      <c r="K502" s="630">
        <v>47552.600000000006</v>
      </c>
    </row>
    <row r="503" spans="1:11" ht="14.4" customHeight="1" x14ac:dyDescent="0.3">
      <c r="A503" s="625" t="s">
        <v>518</v>
      </c>
      <c r="B503" s="626" t="s">
        <v>520</v>
      </c>
      <c r="C503" s="627" t="s">
        <v>544</v>
      </c>
      <c r="D503" s="628" t="s">
        <v>545</v>
      </c>
      <c r="E503" s="627" t="s">
        <v>2253</v>
      </c>
      <c r="F503" s="628" t="s">
        <v>2254</v>
      </c>
      <c r="G503" s="627" t="s">
        <v>3026</v>
      </c>
      <c r="H503" s="627" t="s">
        <v>3027</v>
      </c>
      <c r="I503" s="629">
        <v>1031.6624999999999</v>
      </c>
      <c r="J503" s="629">
        <v>60</v>
      </c>
      <c r="K503" s="630">
        <v>61913.369999999995</v>
      </c>
    </row>
    <row r="504" spans="1:11" ht="14.4" customHeight="1" x14ac:dyDescent="0.3">
      <c r="A504" s="625" t="s">
        <v>518</v>
      </c>
      <c r="B504" s="626" t="s">
        <v>520</v>
      </c>
      <c r="C504" s="627" t="s">
        <v>544</v>
      </c>
      <c r="D504" s="628" t="s">
        <v>545</v>
      </c>
      <c r="E504" s="627" t="s">
        <v>2253</v>
      </c>
      <c r="F504" s="628" t="s">
        <v>2254</v>
      </c>
      <c r="G504" s="627" t="s">
        <v>3028</v>
      </c>
      <c r="H504" s="627" t="s">
        <v>3029</v>
      </c>
      <c r="I504" s="629">
        <v>5950.5650000000005</v>
      </c>
      <c r="J504" s="629">
        <v>4</v>
      </c>
      <c r="K504" s="630">
        <v>23906.25</v>
      </c>
    </row>
    <row r="505" spans="1:11" ht="14.4" customHeight="1" x14ac:dyDescent="0.3">
      <c r="A505" s="625" t="s">
        <v>518</v>
      </c>
      <c r="B505" s="626" t="s">
        <v>520</v>
      </c>
      <c r="C505" s="627" t="s">
        <v>544</v>
      </c>
      <c r="D505" s="628" t="s">
        <v>545</v>
      </c>
      <c r="E505" s="627" t="s">
        <v>2253</v>
      </c>
      <c r="F505" s="628" t="s">
        <v>2254</v>
      </c>
      <c r="G505" s="627" t="s">
        <v>3030</v>
      </c>
      <c r="H505" s="627" t="s">
        <v>3031</v>
      </c>
      <c r="I505" s="629">
        <v>5944.0675000000001</v>
      </c>
      <c r="J505" s="629">
        <v>24</v>
      </c>
      <c r="K505" s="630">
        <v>142605.73000000001</v>
      </c>
    </row>
    <row r="506" spans="1:11" ht="14.4" customHeight="1" x14ac:dyDescent="0.3">
      <c r="A506" s="625" t="s">
        <v>518</v>
      </c>
      <c r="B506" s="626" t="s">
        <v>520</v>
      </c>
      <c r="C506" s="627" t="s">
        <v>544</v>
      </c>
      <c r="D506" s="628" t="s">
        <v>545</v>
      </c>
      <c r="E506" s="627" t="s">
        <v>2253</v>
      </c>
      <c r="F506" s="628" t="s">
        <v>2254</v>
      </c>
      <c r="G506" s="627" t="s">
        <v>3032</v>
      </c>
      <c r="H506" s="627" t="s">
        <v>3033</v>
      </c>
      <c r="I506" s="629">
        <v>3228.6975000000002</v>
      </c>
      <c r="J506" s="629">
        <v>4</v>
      </c>
      <c r="K506" s="630">
        <v>12914.79</v>
      </c>
    </row>
    <row r="507" spans="1:11" ht="14.4" customHeight="1" x14ac:dyDescent="0.3">
      <c r="A507" s="625" t="s">
        <v>518</v>
      </c>
      <c r="B507" s="626" t="s">
        <v>520</v>
      </c>
      <c r="C507" s="627" t="s">
        <v>544</v>
      </c>
      <c r="D507" s="628" t="s">
        <v>545</v>
      </c>
      <c r="E507" s="627" t="s">
        <v>2253</v>
      </c>
      <c r="F507" s="628" t="s">
        <v>2254</v>
      </c>
      <c r="G507" s="627" t="s">
        <v>3034</v>
      </c>
      <c r="H507" s="627" t="s">
        <v>3035</v>
      </c>
      <c r="I507" s="629">
        <v>17368.5</v>
      </c>
      <c r="J507" s="629">
        <v>2</v>
      </c>
      <c r="K507" s="630">
        <v>34737</v>
      </c>
    </row>
    <row r="508" spans="1:11" ht="14.4" customHeight="1" x14ac:dyDescent="0.3">
      <c r="A508" s="625" t="s">
        <v>518</v>
      </c>
      <c r="B508" s="626" t="s">
        <v>520</v>
      </c>
      <c r="C508" s="627" t="s">
        <v>544</v>
      </c>
      <c r="D508" s="628" t="s">
        <v>545</v>
      </c>
      <c r="E508" s="627" t="s">
        <v>2253</v>
      </c>
      <c r="F508" s="628" t="s">
        <v>2254</v>
      </c>
      <c r="G508" s="627" t="s">
        <v>3036</v>
      </c>
      <c r="H508" s="627" t="s">
        <v>3037</v>
      </c>
      <c r="I508" s="629">
        <v>19560.0075</v>
      </c>
      <c r="J508" s="629">
        <v>4</v>
      </c>
      <c r="K508" s="630">
        <v>78240.039999999994</v>
      </c>
    </row>
    <row r="509" spans="1:11" ht="14.4" customHeight="1" x14ac:dyDescent="0.3">
      <c r="A509" s="625" t="s">
        <v>518</v>
      </c>
      <c r="B509" s="626" t="s">
        <v>520</v>
      </c>
      <c r="C509" s="627" t="s">
        <v>544</v>
      </c>
      <c r="D509" s="628" t="s">
        <v>545</v>
      </c>
      <c r="E509" s="627" t="s">
        <v>2253</v>
      </c>
      <c r="F509" s="628" t="s">
        <v>2254</v>
      </c>
      <c r="G509" s="627" t="s">
        <v>3038</v>
      </c>
      <c r="H509" s="627" t="s">
        <v>3039</v>
      </c>
      <c r="I509" s="629">
        <v>19560.009999999998</v>
      </c>
      <c r="J509" s="629">
        <v>2</v>
      </c>
      <c r="K509" s="630">
        <v>39120.019999999997</v>
      </c>
    </row>
    <row r="510" spans="1:11" ht="14.4" customHeight="1" x14ac:dyDescent="0.3">
      <c r="A510" s="625" t="s">
        <v>518</v>
      </c>
      <c r="B510" s="626" t="s">
        <v>520</v>
      </c>
      <c r="C510" s="627" t="s">
        <v>544</v>
      </c>
      <c r="D510" s="628" t="s">
        <v>545</v>
      </c>
      <c r="E510" s="627" t="s">
        <v>2253</v>
      </c>
      <c r="F510" s="628" t="s">
        <v>2254</v>
      </c>
      <c r="G510" s="627" t="s">
        <v>3040</v>
      </c>
      <c r="H510" s="627" t="s">
        <v>3041</v>
      </c>
      <c r="I510" s="629">
        <v>12567.730000000001</v>
      </c>
      <c r="J510" s="629">
        <v>3</v>
      </c>
      <c r="K510" s="630">
        <v>37703.19</v>
      </c>
    </row>
    <row r="511" spans="1:11" ht="14.4" customHeight="1" x14ac:dyDescent="0.3">
      <c r="A511" s="625" t="s">
        <v>518</v>
      </c>
      <c r="B511" s="626" t="s">
        <v>520</v>
      </c>
      <c r="C511" s="627" t="s">
        <v>544</v>
      </c>
      <c r="D511" s="628" t="s">
        <v>545</v>
      </c>
      <c r="E511" s="627" t="s">
        <v>2253</v>
      </c>
      <c r="F511" s="628" t="s">
        <v>2254</v>
      </c>
      <c r="G511" s="627" t="s">
        <v>3042</v>
      </c>
      <c r="H511" s="627" t="s">
        <v>3043</v>
      </c>
      <c r="I511" s="629">
        <v>11992.736000000001</v>
      </c>
      <c r="J511" s="629">
        <v>12</v>
      </c>
      <c r="K511" s="630">
        <v>144540.10000000003</v>
      </c>
    </row>
    <row r="512" spans="1:11" ht="14.4" customHeight="1" x14ac:dyDescent="0.3">
      <c r="A512" s="625" t="s">
        <v>518</v>
      </c>
      <c r="B512" s="626" t="s">
        <v>520</v>
      </c>
      <c r="C512" s="627" t="s">
        <v>544</v>
      </c>
      <c r="D512" s="628" t="s">
        <v>545</v>
      </c>
      <c r="E512" s="627" t="s">
        <v>2253</v>
      </c>
      <c r="F512" s="628" t="s">
        <v>2254</v>
      </c>
      <c r="G512" s="627" t="s">
        <v>3044</v>
      </c>
      <c r="H512" s="627" t="s">
        <v>3045</v>
      </c>
      <c r="I512" s="629">
        <v>12393.487777777778</v>
      </c>
      <c r="J512" s="629">
        <v>9</v>
      </c>
      <c r="K512" s="630">
        <v>111541.39</v>
      </c>
    </row>
    <row r="513" spans="1:11" ht="14.4" customHeight="1" x14ac:dyDescent="0.3">
      <c r="A513" s="625" t="s">
        <v>518</v>
      </c>
      <c r="B513" s="626" t="s">
        <v>520</v>
      </c>
      <c r="C513" s="627" t="s">
        <v>544</v>
      </c>
      <c r="D513" s="628" t="s">
        <v>545</v>
      </c>
      <c r="E513" s="627" t="s">
        <v>2253</v>
      </c>
      <c r="F513" s="628" t="s">
        <v>2254</v>
      </c>
      <c r="G513" s="627" t="s">
        <v>3046</v>
      </c>
      <c r="H513" s="627" t="s">
        <v>3047</v>
      </c>
      <c r="I513" s="629">
        <v>17368.5</v>
      </c>
      <c r="J513" s="629">
        <v>3</v>
      </c>
      <c r="K513" s="630">
        <v>52105.5</v>
      </c>
    </row>
    <row r="514" spans="1:11" ht="14.4" customHeight="1" x14ac:dyDescent="0.3">
      <c r="A514" s="625" t="s">
        <v>518</v>
      </c>
      <c r="B514" s="626" t="s">
        <v>520</v>
      </c>
      <c r="C514" s="627" t="s">
        <v>544</v>
      </c>
      <c r="D514" s="628" t="s">
        <v>545</v>
      </c>
      <c r="E514" s="627" t="s">
        <v>2253</v>
      </c>
      <c r="F514" s="628" t="s">
        <v>2254</v>
      </c>
      <c r="G514" s="627" t="s">
        <v>3048</v>
      </c>
      <c r="H514" s="627" t="s">
        <v>3049</v>
      </c>
      <c r="I514" s="629">
        <v>5976.55</v>
      </c>
      <c r="J514" s="629">
        <v>1</v>
      </c>
      <c r="K514" s="630">
        <v>5976.55</v>
      </c>
    </row>
    <row r="515" spans="1:11" ht="14.4" customHeight="1" x14ac:dyDescent="0.3">
      <c r="A515" s="625" t="s">
        <v>518</v>
      </c>
      <c r="B515" s="626" t="s">
        <v>520</v>
      </c>
      <c r="C515" s="627" t="s">
        <v>544</v>
      </c>
      <c r="D515" s="628" t="s">
        <v>545</v>
      </c>
      <c r="E515" s="627" t="s">
        <v>2253</v>
      </c>
      <c r="F515" s="628" t="s">
        <v>2254</v>
      </c>
      <c r="G515" s="627" t="s">
        <v>3050</v>
      </c>
      <c r="H515" s="627" t="s">
        <v>3051</v>
      </c>
      <c r="I515" s="629">
        <v>17368.5</v>
      </c>
      <c r="J515" s="629">
        <v>1</v>
      </c>
      <c r="K515" s="630">
        <v>17368.5</v>
      </c>
    </row>
    <row r="516" spans="1:11" ht="14.4" customHeight="1" x14ac:dyDescent="0.3">
      <c r="A516" s="625" t="s">
        <v>518</v>
      </c>
      <c r="B516" s="626" t="s">
        <v>520</v>
      </c>
      <c r="C516" s="627" t="s">
        <v>544</v>
      </c>
      <c r="D516" s="628" t="s">
        <v>545</v>
      </c>
      <c r="E516" s="627" t="s">
        <v>2253</v>
      </c>
      <c r="F516" s="628" t="s">
        <v>2254</v>
      </c>
      <c r="G516" s="627" t="s">
        <v>3052</v>
      </c>
      <c r="H516" s="627" t="s">
        <v>3053</v>
      </c>
      <c r="I516" s="629">
        <v>12823.85</v>
      </c>
      <c r="J516" s="629">
        <v>2</v>
      </c>
      <c r="K516" s="630">
        <v>25647.71</v>
      </c>
    </row>
    <row r="517" spans="1:11" ht="14.4" customHeight="1" x14ac:dyDescent="0.3">
      <c r="A517" s="625" t="s">
        <v>518</v>
      </c>
      <c r="B517" s="626" t="s">
        <v>520</v>
      </c>
      <c r="C517" s="627" t="s">
        <v>544</v>
      </c>
      <c r="D517" s="628" t="s">
        <v>545</v>
      </c>
      <c r="E517" s="627" t="s">
        <v>2253</v>
      </c>
      <c r="F517" s="628" t="s">
        <v>2254</v>
      </c>
      <c r="G517" s="627" t="s">
        <v>3054</v>
      </c>
      <c r="H517" s="627" t="s">
        <v>3055</v>
      </c>
      <c r="I517" s="629">
        <v>4245.21</v>
      </c>
      <c r="J517" s="629">
        <v>1</v>
      </c>
      <c r="K517" s="630">
        <v>4245.21</v>
      </c>
    </row>
    <row r="518" spans="1:11" ht="14.4" customHeight="1" x14ac:dyDescent="0.3">
      <c r="A518" s="625" t="s">
        <v>518</v>
      </c>
      <c r="B518" s="626" t="s">
        <v>520</v>
      </c>
      <c r="C518" s="627" t="s">
        <v>544</v>
      </c>
      <c r="D518" s="628" t="s">
        <v>545</v>
      </c>
      <c r="E518" s="627" t="s">
        <v>2253</v>
      </c>
      <c r="F518" s="628" t="s">
        <v>2254</v>
      </c>
      <c r="G518" s="627" t="s">
        <v>3056</v>
      </c>
      <c r="H518" s="627" t="s">
        <v>3057</v>
      </c>
      <c r="I518" s="629">
        <v>1375</v>
      </c>
      <c r="J518" s="629">
        <v>6</v>
      </c>
      <c r="K518" s="630">
        <v>8250</v>
      </c>
    </row>
    <row r="519" spans="1:11" ht="14.4" customHeight="1" x14ac:dyDescent="0.3">
      <c r="A519" s="625" t="s">
        <v>518</v>
      </c>
      <c r="B519" s="626" t="s">
        <v>520</v>
      </c>
      <c r="C519" s="627" t="s">
        <v>544</v>
      </c>
      <c r="D519" s="628" t="s">
        <v>545</v>
      </c>
      <c r="E519" s="627" t="s">
        <v>2253</v>
      </c>
      <c r="F519" s="628" t="s">
        <v>2254</v>
      </c>
      <c r="G519" s="627" t="s">
        <v>3058</v>
      </c>
      <c r="H519" s="627" t="s">
        <v>3059</v>
      </c>
      <c r="I519" s="629">
        <v>4896.5200000000004</v>
      </c>
      <c r="J519" s="629">
        <v>3</v>
      </c>
      <c r="K519" s="630">
        <v>14689.560000000001</v>
      </c>
    </row>
    <row r="520" spans="1:11" ht="14.4" customHeight="1" x14ac:dyDescent="0.3">
      <c r="A520" s="625" t="s">
        <v>518</v>
      </c>
      <c r="B520" s="626" t="s">
        <v>520</v>
      </c>
      <c r="C520" s="627" t="s">
        <v>544</v>
      </c>
      <c r="D520" s="628" t="s">
        <v>545</v>
      </c>
      <c r="E520" s="627" t="s">
        <v>2253</v>
      </c>
      <c r="F520" s="628" t="s">
        <v>2254</v>
      </c>
      <c r="G520" s="627" t="s">
        <v>3060</v>
      </c>
      <c r="H520" s="627" t="s">
        <v>3061</v>
      </c>
      <c r="I520" s="629">
        <v>48649.599999999999</v>
      </c>
      <c r="J520" s="629">
        <v>1</v>
      </c>
      <c r="K520" s="630">
        <v>48649.599999999999</v>
      </c>
    </row>
    <row r="521" spans="1:11" ht="14.4" customHeight="1" x14ac:dyDescent="0.3">
      <c r="A521" s="625" t="s">
        <v>518</v>
      </c>
      <c r="B521" s="626" t="s">
        <v>520</v>
      </c>
      <c r="C521" s="627" t="s">
        <v>544</v>
      </c>
      <c r="D521" s="628" t="s">
        <v>545</v>
      </c>
      <c r="E521" s="627" t="s">
        <v>2253</v>
      </c>
      <c r="F521" s="628" t="s">
        <v>2254</v>
      </c>
      <c r="G521" s="627" t="s">
        <v>3062</v>
      </c>
      <c r="H521" s="627" t="s">
        <v>3063</v>
      </c>
      <c r="I521" s="629">
        <v>5500</v>
      </c>
      <c r="J521" s="629">
        <v>2</v>
      </c>
      <c r="K521" s="630">
        <v>11000</v>
      </c>
    </row>
    <row r="522" spans="1:11" ht="14.4" customHeight="1" x14ac:dyDescent="0.3">
      <c r="A522" s="625" t="s">
        <v>518</v>
      </c>
      <c r="B522" s="626" t="s">
        <v>520</v>
      </c>
      <c r="C522" s="627" t="s">
        <v>544</v>
      </c>
      <c r="D522" s="628" t="s">
        <v>545</v>
      </c>
      <c r="E522" s="627" t="s">
        <v>2253</v>
      </c>
      <c r="F522" s="628" t="s">
        <v>2254</v>
      </c>
      <c r="G522" s="627" t="s">
        <v>3064</v>
      </c>
      <c r="H522" s="627" t="s">
        <v>3065</v>
      </c>
      <c r="I522" s="629">
        <v>4385.38</v>
      </c>
      <c r="J522" s="629">
        <v>3</v>
      </c>
      <c r="K522" s="630">
        <v>13156.130000000001</v>
      </c>
    </row>
    <row r="523" spans="1:11" ht="14.4" customHeight="1" x14ac:dyDescent="0.3">
      <c r="A523" s="625" t="s">
        <v>518</v>
      </c>
      <c r="B523" s="626" t="s">
        <v>520</v>
      </c>
      <c r="C523" s="627" t="s">
        <v>544</v>
      </c>
      <c r="D523" s="628" t="s">
        <v>545</v>
      </c>
      <c r="E523" s="627" t="s">
        <v>2253</v>
      </c>
      <c r="F523" s="628" t="s">
        <v>2254</v>
      </c>
      <c r="G523" s="627" t="s">
        <v>3066</v>
      </c>
      <c r="H523" s="627" t="s">
        <v>3067</v>
      </c>
      <c r="I523" s="629">
        <v>5924.583333333333</v>
      </c>
      <c r="J523" s="629">
        <v>5</v>
      </c>
      <c r="K523" s="630">
        <v>29622.91</v>
      </c>
    </row>
    <row r="524" spans="1:11" ht="14.4" customHeight="1" x14ac:dyDescent="0.3">
      <c r="A524" s="625" t="s">
        <v>518</v>
      </c>
      <c r="B524" s="626" t="s">
        <v>520</v>
      </c>
      <c r="C524" s="627" t="s">
        <v>544</v>
      </c>
      <c r="D524" s="628" t="s">
        <v>545</v>
      </c>
      <c r="E524" s="627" t="s">
        <v>2253</v>
      </c>
      <c r="F524" s="628" t="s">
        <v>2254</v>
      </c>
      <c r="G524" s="627" t="s">
        <v>3068</v>
      </c>
      <c r="H524" s="627" t="s">
        <v>3069</v>
      </c>
      <c r="I524" s="629">
        <v>5976.55</v>
      </c>
      <c r="J524" s="629">
        <v>2</v>
      </c>
      <c r="K524" s="630">
        <v>11953.1</v>
      </c>
    </row>
    <row r="525" spans="1:11" ht="14.4" customHeight="1" x14ac:dyDescent="0.3">
      <c r="A525" s="625" t="s">
        <v>518</v>
      </c>
      <c r="B525" s="626" t="s">
        <v>520</v>
      </c>
      <c r="C525" s="627" t="s">
        <v>544</v>
      </c>
      <c r="D525" s="628" t="s">
        <v>545</v>
      </c>
      <c r="E525" s="627" t="s">
        <v>2253</v>
      </c>
      <c r="F525" s="628" t="s">
        <v>2254</v>
      </c>
      <c r="G525" s="627" t="s">
        <v>3070</v>
      </c>
      <c r="H525" s="627" t="s">
        <v>3071</v>
      </c>
      <c r="I525" s="629">
        <v>5976.55</v>
      </c>
      <c r="J525" s="629">
        <v>2</v>
      </c>
      <c r="K525" s="630">
        <v>11953.1</v>
      </c>
    </row>
    <row r="526" spans="1:11" ht="14.4" customHeight="1" x14ac:dyDescent="0.3">
      <c r="A526" s="625" t="s">
        <v>518</v>
      </c>
      <c r="B526" s="626" t="s">
        <v>520</v>
      </c>
      <c r="C526" s="627" t="s">
        <v>544</v>
      </c>
      <c r="D526" s="628" t="s">
        <v>545</v>
      </c>
      <c r="E526" s="627" t="s">
        <v>2253</v>
      </c>
      <c r="F526" s="628" t="s">
        <v>2254</v>
      </c>
      <c r="G526" s="627" t="s">
        <v>3072</v>
      </c>
      <c r="H526" s="627" t="s">
        <v>3073</v>
      </c>
      <c r="I526" s="629">
        <v>3231.06</v>
      </c>
      <c r="J526" s="629">
        <v>3</v>
      </c>
      <c r="K526" s="630">
        <v>9693.18</v>
      </c>
    </row>
    <row r="527" spans="1:11" ht="14.4" customHeight="1" x14ac:dyDescent="0.3">
      <c r="A527" s="625" t="s">
        <v>518</v>
      </c>
      <c r="B527" s="626" t="s">
        <v>520</v>
      </c>
      <c r="C527" s="627" t="s">
        <v>544</v>
      </c>
      <c r="D527" s="628" t="s">
        <v>545</v>
      </c>
      <c r="E527" s="627" t="s">
        <v>2253</v>
      </c>
      <c r="F527" s="628" t="s">
        <v>2254</v>
      </c>
      <c r="G527" s="627" t="s">
        <v>3074</v>
      </c>
      <c r="H527" s="627" t="s">
        <v>3075</v>
      </c>
      <c r="I527" s="629">
        <v>3221.6299999999997</v>
      </c>
      <c r="J527" s="629">
        <v>3</v>
      </c>
      <c r="K527" s="630">
        <v>9664.89</v>
      </c>
    </row>
    <row r="528" spans="1:11" ht="14.4" customHeight="1" x14ac:dyDescent="0.3">
      <c r="A528" s="625" t="s">
        <v>518</v>
      </c>
      <c r="B528" s="626" t="s">
        <v>520</v>
      </c>
      <c r="C528" s="627" t="s">
        <v>544</v>
      </c>
      <c r="D528" s="628" t="s">
        <v>545</v>
      </c>
      <c r="E528" s="627" t="s">
        <v>2253</v>
      </c>
      <c r="F528" s="628" t="s">
        <v>2254</v>
      </c>
      <c r="G528" s="627" t="s">
        <v>3076</v>
      </c>
      <c r="H528" s="627" t="s">
        <v>3077</v>
      </c>
      <c r="I528" s="629">
        <v>5626.2</v>
      </c>
      <c r="J528" s="629">
        <v>3</v>
      </c>
      <c r="K528" s="630">
        <v>16302</v>
      </c>
    </row>
    <row r="529" spans="1:11" ht="14.4" customHeight="1" x14ac:dyDescent="0.3">
      <c r="A529" s="625" t="s">
        <v>518</v>
      </c>
      <c r="B529" s="626" t="s">
        <v>520</v>
      </c>
      <c r="C529" s="627" t="s">
        <v>544</v>
      </c>
      <c r="D529" s="628" t="s">
        <v>545</v>
      </c>
      <c r="E529" s="627" t="s">
        <v>2253</v>
      </c>
      <c r="F529" s="628" t="s">
        <v>2254</v>
      </c>
      <c r="G529" s="627" t="s">
        <v>3078</v>
      </c>
      <c r="H529" s="627" t="s">
        <v>3079</v>
      </c>
      <c r="I529" s="629">
        <v>28477.11</v>
      </c>
      <c r="J529" s="629">
        <v>1</v>
      </c>
      <c r="K529" s="630">
        <v>28477.11</v>
      </c>
    </row>
    <row r="530" spans="1:11" ht="14.4" customHeight="1" x14ac:dyDescent="0.3">
      <c r="A530" s="625" t="s">
        <v>518</v>
      </c>
      <c r="B530" s="626" t="s">
        <v>520</v>
      </c>
      <c r="C530" s="627" t="s">
        <v>544</v>
      </c>
      <c r="D530" s="628" t="s">
        <v>545</v>
      </c>
      <c r="E530" s="627" t="s">
        <v>2253</v>
      </c>
      <c r="F530" s="628" t="s">
        <v>2254</v>
      </c>
      <c r="G530" s="627" t="s">
        <v>3080</v>
      </c>
      <c r="H530" s="627" t="s">
        <v>3081</v>
      </c>
      <c r="I530" s="629">
        <v>28477.200000000001</v>
      </c>
      <c r="J530" s="629">
        <v>1</v>
      </c>
      <c r="K530" s="630">
        <v>28477.200000000001</v>
      </c>
    </row>
    <row r="531" spans="1:11" ht="14.4" customHeight="1" x14ac:dyDescent="0.3">
      <c r="A531" s="625" t="s">
        <v>518</v>
      </c>
      <c r="B531" s="626" t="s">
        <v>520</v>
      </c>
      <c r="C531" s="627" t="s">
        <v>544</v>
      </c>
      <c r="D531" s="628" t="s">
        <v>545</v>
      </c>
      <c r="E531" s="627" t="s">
        <v>2253</v>
      </c>
      <c r="F531" s="628" t="s">
        <v>2254</v>
      </c>
      <c r="G531" s="627" t="s">
        <v>3082</v>
      </c>
      <c r="H531" s="627" t="s">
        <v>3083</v>
      </c>
      <c r="I531" s="629">
        <v>15286.25</v>
      </c>
      <c r="J531" s="629">
        <v>1</v>
      </c>
      <c r="K531" s="630">
        <v>15286.25</v>
      </c>
    </row>
    <row r="532" spans="1:11" ht="14.4" customHeight="1" x14ac:dyDescent="0.3">
      <c r="A532" s="625" t="s">
        <v>518</v>
      </c>
      <c r="B532" s="626" t="s">
        <v>520</v>
      </c>
      <c r="C532" s="627" t="s">
        <v>544</v>
      </c>
      <c r="D532" s="628" t="s">
        <v>545</v>
      </c>
      <c r="E532" s="627" t="s">
        <v>2253</v>
      </c>
      <c r="F532" s="628" t="s">
        <v>2254</v>
      </c>
      <c r="G532" s="627" t="s">
        <v>3084</v>
      </c>
      <c r="H532" s="627" t="s">
        <v>3085</v>
      </c>
      <c r="I532" s="629">
        <v>788.90333333333331</v>
      </c>
      <c r="J532" s="629">
        <v>9</v>
      </c>
      <c r="K532" s="630">
        <v>7096.6900000000005</v>
      </c>
    </row>
    <row r="533" spans="1:11" ht="14.4" customHeight="1" x14ac:dyDescent="0.3">
      <c r="A533" s="625" t="s">
        <v>518</v>
      </c>
      <c r="B533" s="626" t="s">
        <v>520</v>
      </c>
      <c r="C533" s="627" t="s">
        <v>544</v>
      </c>
      <c r="D533" s="628" t="s">
        <v>545</v>
      </c>
      <c r="E533" s="627" t="s">
        <v>2253</v>
      </c>
      <c r="F533" s="628" t="s">
        <v>2254</v>
      </c>
      <c r="G533" s="627" t="s">
        <v>3086</v>
      </c>
      <c r="H533" s="627" t="s">
        <v>3087</v>
      </c>
      <c r="I533" s="629">
        <v>788.90499999999997</v>
      </c>
      <c r="J533" s="629">
        <v>6</v>
      </c>
      <c r="K533" s="630">
        <v>4733.43</v>
      </c>
    </row>
    <row r="534" spans="1:11" ht="14.4" customHeight="1" x14ac:dyDescent="0.3">
      <c r="A534" s="625" t="s">
        <v>518</v>
      </c>
      <c r="B534" s="626" t="s">
        <v>520</v>
      </c>
      <c r="C534" s="627" t="s">
        <v>544</v>
      </c>
      <c r="D534" s="628" t="s">
        <v>545</v>
      </c>
      <c r="E534" s="627" t="s">
        <v>2253</v>
      </c>
      <c r="F534" s="628" t="s">
        <v>2254</v>
      </c>
      <c r="G534" s="627" t="s">
        <v>3088</v>
      </c>
      <c r="H534" s="627" t="s">
        <v>3089</v>
      </c>
      <c r="I534" s="629">
        <v>15305</v>
      </c>
      <c r="J534" s="629">
        <v>2</v>
      </c>
      <c r="K534" s="630">
        <v>30610</v>
      </c>
    </row>
    <row r="535" spans="1:11" ht="14.4" customHeight="1" x14ac:dyDescent="0.3">
      <c r="A535" s="625" t="s">
        <v>518</v>
      </c>
      <c r="B535" s="626" t="s">
        <v>520</v>
      </c>
      <c r="C535" s="627" t="s">
        <v>544</v>
      </c>
      <c r="D535" s="628" t="s">
        <v>545</v>
      </c>
      <c r="E535" s="627" t="s">
        <v>2253</v>
      </c>
      <c r="F535" s="628" t="s">
        <v>2254</v>
      </c>
      <c r="G535" s="627" t="s">
        <v>3090</v>
      </c>
      <c r="H535" s="627" t="s">
        <v>3091</v>
      </c>
      <c r="I535" s="629">
        <v>2761.08</v>
      </c>
      <c r="J535" s="629">
        <v>14</v>
      </c>
      <c r="K535" s="630">
        <v>38655.119999999995</v>
      </c>
    </row>
    <row r="536" spans="1:11" ht="14.4" customHeight="1" x14ac:dyDescent="0.3">
      <c r="A536" s="625" t="s">
        <v>518</v>
      </c>
      <c r="B536" s="626" t="s">
        <v>520</v>
      </c>
      <c r="C536" s="627" t="s">
        <v>544</v>
      </c>
      <c r="D536" s="628" t="s">
        <v>545</v>
      </c>
      <c r="E536" s="627" t="s">
        <v>2253</v>
      </c>
      <c r="F536" s="628" t="s">
        <v>2254</v>
      </c>
      <c r="G536" s="627" t="s">
        <v>3092</v>
      </c>
      <c r="H536" s="627" t="s">
        <v>3093</v>
      </c>
      <c r="I536" s="629">
        <v>7063.3</v>
      </c>
      <c r="J536" s="629">
        <v>2</v>
      </c>
      <c r="K536" s="630">
        <v>14126.6</v>
      </c>
    </row>
    <row r="537" spans="1:11" ht="14.4" customHeight="1" x14ac:dyDescent="0.3">
      <c r="A537" s="625" t="s">
        <v>518</v>
      </c>
      <c r="B537" s="626" t="s">
        <v>520</v>
      </c>
      <c r="C537" s="627" t="s">
        <v>544</v>
      </c>
      <c r="D537" s="628" t="s">
        <v>545</v>
      </c>
      <c r="E537" s="627" t="s">
        <v>2253</v>
      </c>
      <c r="F537" s="628" t="s">
        <v>2254</v>
      </c>
      <c r="G537" s="627" t="s">
        <v>3094</v>
      </c>
      <c r="H537" s="627" t="s">
        <v>3095</v>
      </c>
      <c r="I537" s="629">
        <v>7916.6</v>
      </c>
      <c r="J537" s="629">
        <v>2</v>
      </c>
      <c r="K537" s="630">
        <v>15833.2</v>
      </c>
    </row>
    <row r="538" spans="1:11" ht="14.4" customHeight="1" x14ac:dyDescent="0.3">
      <c r="A538" s="625" t="s">
        <v>518</v>
      </c>
      <c r="B538" s="626" t="s">
        <v>520</v>
      </c>
      <c r="C538" s="627" t="s">
        <v>544</v>
      </c>
      <c r="D538" s="628" t="s">
        <v>545</v>
      </c>
      <c r="E538" s="627" t="s">
        <v>2253</v>
      </c>
      <c r="F538" s="628" t="s">
        <v>2254</v>
      </c>
      <c r="G538" s="627" t="s">
        <v>3096</v>
      </c>
      <c r="H538" s="627" t="s">
        <v>3097</v>
      </c>
      <c r="I538" s="629">
        <v>7916.6</v>
      </c>
      <c r="J538" s="629">
        <v>2</v>
      </c>
      <c r="K538" s="630">
        <v>15833.2</v>
      </c>
    </row>
    <row r="539" spans="1:11" ht="14.4" customHeight="1" x14ac:dyDescent="0.3">
      <c r="A539" s="625" t="s">
        <v>518</v>
      </c>
      <c r="B539" s="626" t="s">
        <v>520</v>
      </c>
      <c r="C539" s="627" t="s">
        <v>544</v>
      </c>
      <c r="D539" s="628" t="s">
        <v>545</v>
      </c>
      <c r="E539" s="627" t="s">
        <v>2253</v>
      </c>
      <c r="F539" s="628" t="s">
        <v>2254</v>
      </c>
      <c r="G539" s="627" t="s">
        <v>3098</v>
      </c>
      <c r="H539" s="627" t="s">
        <v>3099</v>
      </c>
      <c r="I539" s="629">
        <v>5680.62</v>
      </c>
      <c r="J539" s="629">
        <v>3</v>
      </c>
      <c r="K539" s="630">
        <v>17041.86</v>
      </c>
    </row>
    <row r="540" spans="1:11" ht="14.4" customHeight="1" x14ac:dyDescent="0.3">
      <c r="A540" s="625" t="s">
        <v>518</v>
      </c>
      <c r="B540" s="626" t="s">
        <v>520</v>
      </c>
      <c r="C540" s="627" t="s">
        <v>544</v>
      </c>
      <c r="D540" s="628" t="s">
        <v>545</v>
      </c>
      <c r="E540" s="627" t="s">
        <v>2253</v>
      </c>
      <c r="F540" s="628" t="s">
        <v>2254</v>
      </c>
      <c r="G540" s="627" t="s">
        <v>3100</v>
      </c>
      <c r="H540" s="627" t="s">
        <v>3101</v>
      </c>
      <c r="I540" s="629">
        <v>5680.62</v>
      </c>
      <c r="J540" s="629">
        <v>2</v>
      </c>
      <c r="K540" s="630">
        <v>11361.24</v>
      </c>
    </row>
    <row r="541" spans="1:11" ht="14.4" customHeight="1" x14ac:dyDescent="0.3">
      <c r="A541" s="625" t="s">
        <v>518</v>
      </c>
      <c r="B541" s="626" t="s">
        <v>520</v>
      </c>
      <c r="C541" s="627" t="s">
        <v>544</v>
      </c>
      <c r="D541" s="628" t="s">
        <v>545</v>
      </c>
      <c r="E541" s="627" t="s">
        <v>2253</v>
      </c>
      <c r="F541" s="628" t="s">
        <v>2254</v>
      </c>
      <c r="G541" s="627" t="s">
        <v>3102</v>
      </c>
      <c r="H541" s="627" t="s">
        <v>3103</v>
      </c>
      <c r="I541" s="629">
        <v>5680.62</v>
      </c>
      <c r="J541" s="629">
        <v>1</v>
      </c>
      <c r="K541" s="630">
        <v>5680.62</v>
      </c>
    </row>
    <row r="542" spans="1:11" ht="14.4" customHeight="1" x14ac:dyDescent="0.3">
      <c r="A542" s="625" t="s">
        <v>518</v>
      </c>
      <c r="B542" s="626" t="s">
        <v>520</v>
      </c>
      <c r="C542" s="627" t="s">
        <v>544</v>
      </c>
      <c r="D542" s="628" t="s">
        <v>545</v>
      </c>
      <c r="E542" s="627" t="s">
        <v>2253</v>
      </c>
      <c r="F542" s="628" t="s">
        <v>2254</v>
      </c>
      <c r="G542" s="627" t="s">
        <v>3104</v>
      </c>
      <c r="H542" s="627" t="s">
        <v>3105</v>
      </c>
      <c r="I542" s="629">
        <v>3221.65</v>
      </c>
      <c r="J542" s="629">
        <v>1</v>
      </c>
      <c r="K542" s="630">
        <v>3221.65</v>
      </c>
    </row>
    <row r="543" spans="1:11" ht="14.4" customHeight="1" x14ac:dyDescent="0.3">
      <c r="A543" s="625" t="s">
        <v>518</v>
      </c>
      <c r="B543" s="626" t="s">
        <v>520</v>
      </c>
      <c r="C543" s="627" t="s">
        <v>544</v>
      </c>
      <c r="D543" s="628" t="s">
        <v>545</v>
      </c>
      <c r="E543" s="627" t="s">
        <v>2253</v>
      </c>
      <c r="F543" s="628" t="s">
        <v>2254</v>
      </c>
      <c r="G543" s="627" t="s">
        <v>3106</v>
      </c>
      <c r="H543" s="627" t="s">
        <v>3107</v>
      </c>
      <c r="I543" s="629">
        <v>5924.58</v>
      </c>
      <c r="J543" s="629">
        <v>1</v>
      </c>
      <c r="K543" s="630">
        <v>5924.58</v>
      </c>
    </row>
    <row r="544" spans="1:11" ht="14.4" customHeight="1" x14ac:dyDescent="0.3">
      <c r="A544" s="625" t="s">
        <v>518</v>
      </c>
      <c r="B544" s="626" t="s">
        <v>520</v>
      </c>
      <c r="C544" s="627" t="s">
        <v>544</v>
      </c>
      <c r="D544" s="628" t="s">
        <v>545</v>
      </c>
      <c r="E544" s="627" t="s">
        <v>2253</v>
      </c>
      <c r="F544" s="628" t="s">
        <v>2254</v>
      </c>
      <c r="G544" s="627" t="s">
        <v>3108</v>
      </c>
      <c r="H544" s="627" t="s">
        <v>3109</v>
      </c>
      <c r="I544" s="629">
        <v>5924.5749999999998</v>
      </c>
      <c r="J544" s="629">
        <v>3</v>
      </c>
      <c r="K544" s="630">
        <v>17773.72</v>
      </c>
    </row>
    <row r="545" spans="1:11" ht="14.4" customHeight="1" x14ac:dyDescent="0.3">
      <c r="A545" s="625" t="s">
        <v>518</v>
      </c>
      <c r="B545" s="626" t="s">
        <v>520</v>
      </c>
      <c r="C545" s="627" t="s">
        <v>544</v>
      </c>
      <c r="D545" s="628" t="s">
        <v>545</v>
      </c>
      <c r="E545" s="627" t="s">
        <v>2253</v>
      </c>
      <c r="F545" s="628" t="s">
        <v>2254</v>
      </c>
      <c r="G545" s="627" t="s">
        <v>3110</v>
      </c>
      <c r="H545" s="627" t="s">
        <v>3111</v>
      </c>
      <c r="I545" s="629">
        <v>2917.26</v>
      </c>
      <c r="J545" s="629">
        <v>4</v>
      </c>
      <c r="K545" s="630">
        <v>11669.05</v>
      </c>
    </row>
    <row r="546" spans="1:11" ht="14.4" customHeight="1" x14ac:dyDescent="0.3">
      <c r="A546" s="625" t="s">
        <v>518</v>
      </c>
      <c r="B546" s="626" t="s">
        <v>520</v>
      </c>
      <c r="C546" s="627" t="s">
        <v>544</v>
      </c>
      <c r="D546" s="628" t="s">
        <v>545</v>
      </c>
      <c r="E546" s="627" t="s">
        <v>2253</v>
      </c>
      <c r="F546" s="628" t="s">
        <v>2254</v>
      </c>
      <c r="G546" s="627" t="s">
        <v>3112</v>
      </c>
      <c r="H546" s="627" t="s">
        <v>3113</v>
      </c>
      <c r="I546" s="629">
        <v>5580</v>
      </c>
      <c r="J546" s="629">
        <v>1</v>
      </c>
      <c r="K546" s="630">
        <v>5580</v>
      </c>
    </row>
    <row r="547" spans="1:11" ht="14.4" customHeight="1" x14ac:dyDescent="0.3">
      <c r="A547" s="625" t="s">
        <v>518</v>
      </c>
      <c r="B547" s="626" t="s">
        <v>520</v>
      </c>
      <c r="C547" s="627" t="s">
        <v>544</v>
      </c>
      <c r="D547" s="628" t="s">
        <v>545</v>
      </c>
      <c r="E547" s="627" t="s">
        <v>2253</v>
      </c>
      <c r="F547" s="628" t="s">
        <v>2254</v>
      </c>
      <c r="G547" s="627" t="s">
        <v>3114</v>
      </c>
      <c r="H547" s="627" t="s">
        <v>3115</v>
      </c>
      <c r="I547" s="629">
        <v>1579.9974999999999</v>
      </c>
      <c r="J547" s="629">
        <v>19</v>
      </c>
      <c r="K547" s="630">
        <v>30019.93</v>
      </c>
    </row>
    <row r="548" spans="1:11" ht="14.4" customHeight="1" x14ac:dyDescent="0.3">
      <c r="A548" s="625" t="s">
        <v>518</v>
      </c>
      <c r="B548" s="626" t="s">
        <v>520</v>
      </c>
      <c r="C548" s="627" t="s">
        <v>544</v>
      </c>
      <c r="D548" s="628" t="s">
        <v>545</v>
      </c>
      <c r="E548" s="627" t="s">
        <v>2253</v>
      </c>
      <c r="F548" s="628" t="s">
        <v>2254</v>
      </c>
      <c r="G548" s="627" t="s">
        <v>3116</v>
      </c>
      <c r="H548" s="627" t="s">
        <v>3117</v>
      </c>
      <c r="I548" s="629">
        <v>6549.4049999999997</v>
      </c>
      <c r="J548" s="629">
        <v>8</v>
      </c>
      <c r="K548" s="630">
        <v>52395.229999999996</v>
      </c>
    </row>
    <row r="549" spans="1:11" ht="14.4" customHeight="1" x14ac:dyDescent="0.3">
      <c r="A549" s="625" t="s">
        <v>518</v>
      </c>
      <c r="B549" s="626" t="s">
        <v>520</v>
      </c>
      <c r="C549" s="627" t="s">
        <v>544</v>
      </c>
      <c r="D549" s="628" t="s">
        <v>545</v>
      </c>
      <c r="E549" s="627" t="s">
        <v>2253</v>
      </c>
      <c r="F549" s="628" t="s">
        <v>2254</v>
      </c>
      <c r="G549" s="627" t="s">
        <v>3118</v>
      </c>
      <c r="H549" s="627" t="s">
        <v>3119</v>
      </c>
      <c r="I549" s="629">
        <v>3939.8266666666664</v>
      </c>
      <c r="J549" s="629">
        <v>3</v>
      </c>
      <c r="K549" s="630">
        <v>11819.48</v>
      </c>
    </row>
    <row r="550" spans="1:11" ht="14.4" customHeight="1" x14ac:dyDescent="0.3">
      <c r="A550" s="625" t="s">
        <v>518</v>
      </c>
      <c r="B550" s="626" t="s">
        <v>520</v>
      </c>
      <c r="C550" s="627" t="s">
        <v>544</v>
      </c>
      <c r="D550" s="628" t="s">
        <v>545</v>
      </c>
      <c r="E550" s="627" t="s">
        <v>2253</v>
      </c>
      <c r="F550" s="628" t="s">
        <v>2254</v>
      </c>
      <c r="G550" s="627" t="s">
        <v>3120</v>
      </c>
      <c r="H550" s="627" t="s">
        <v>3121</v>
      </c>
      <c r="I550" s="629">
        <v>3928.34</v>
      </c>
      <c r="J550" s="629">
        <v>1</v>
      </c>
      <c r="K550" s="630">
        <v>3928.34</v>
      </c>
    </row>
    <row r="551" spans="1:11" ht="14.4" customHeight="1" x14ac:dyDescent="0.3">
      <c r="A551" s="625" t="s">
        <v>518</v>
      </c>
      <c r="B551" s="626" t="s">
        <v>520</v>
      </c>
      <c r="C551" s="627" t="s">
        <v>544</v>
      </c>
      <c r="D551" s="628" t="s">
        <v>545</v>
      </c>
      <c r="E551" s="627" t="s">
        <v>2253</v>
      </c>
      <c r="F551" s="628" t="s">
        <v>2254</v>
      </c>
      <c r="G551" s="627" t="s">
        <v>3122</v>
      </c>
      <c r="H551" s="627" t="s">
        <v>3123</v>
      </c>
      <c r="I551" s="629">
        <v>3928.34</v>
      </c>
      <c r="J551" s="629">
        <v>1</v>
      </c>
      <c r="K551" s="630">
        <v>3928.34</v>
      </c>
    </row>
    <row r="552" spans="1:11" ht="14.4" customHeight="1" x14ac:dyDescent="0.3">
      <c r="A552" s="625" t="s">
        <v>518</v>
      </c>
      <c r="B552" s="626" t="s">
        <v>520</v>
      </c>
      <c r="C552" s="627" t="s">
        <v>544</v>
      </c>
      <c r="D552" s="628" t="s">
        <v>545</v>
      </c>
      <c r="E552" s="627" t="s">
        <v>2253</v>
      </c>
      <c r="F552" s="628" t="s">
        <v>2254</v>
      </c>
      <c r="G552" s="627" t="s">
        <v>3124</v>
      </c>
      <c r="H552" s="627" t="s">
        <v>3125</v>
      </c>
      <c r="I552" s="629">
        <v>1580</v>
      </c>
      <c r="J552" s="629">
        <v>4</v>
      </c>
      <c r="K552" s="630">
        <v>6320</v>
      </c>
    </row>
    <row r="553" spans="1:11" ht="14.4" customHeight="1" x14ac:dyDescent="0.3">
      <c r="A553" s="625" t="s">
        <v>518</v>
      </c>
      <c r="B553" s="626" t="s">
        <v>520</v>
      </c>
      <c r="C553" s="627" t="s">
        <v>544</v>
      </c>
      <c r="D553" s="628" t="s">
        <v>545</v>
      </c>
      <c r="E553" s="627" t="s">
        <v>2253</v>
      </c>
      <c r="F553" s="628" t="s">
        <v>2254</v>
      </c>
      <c r="G553" s="627" t="s">
        <v>3126</v>
      </c>
      <c r="H553" s="627" t="s">
        <v>3127</v>
      </c>
      <c r="I553" s="629">
        <v>3928.34</v>
      </c>
      <c r="J553" s="629">
        <v>4</v>
      </c>
      <c r="K553" s="630">
        <v>15713.36</v>
      </c>
    </row>
    <row r="554" spans="1:11" ht="14.4" customHeight="1" x14ac:dyDescent="0.3">
      <c r="A554" s="625" t="s">
        <v>518</v>
      </c>
      <c r="B554" s="626" t="s">
        <v>520</v>
      </c>
      <c r="C554" s="627" t="s">
        <v>544</v>
      </c>
      <c r="D554" s="628" t="s">
        <v>545</v>
      </c>
      <c r="E554" s="627" t="s">
        <v>2253</v>
      </c>
      <c r="F554" s="628" t="s">
        <v>2254</v>
      </c>
      <c r="G554" s="627" t="s">
        <v>3128</v>
      </c>
      <c r="H554" s="627" t="s">
        <v>3129</v>
      </c>
      <c r="I554" s="629">
        <v>33667.300000000003</v>
      </c>
      <c r="J554" s="629">
        <v>1</v>
      </c>
      <c r="K554" s="630">
        <v>33667.300000000003</v>
      </c>
    </row>
    <row r="555" spans="1:11" ht="14.4" customHeight="1" x14ac:dyDescent="0.3">
      <c r="A555" s="625" t="s">
        <v>518</v>
      </c>
      <c r="B555" s="626" t="s">
        <v>520</v>
      </c>
      <c r="C555" s="627" t="s">
        <v>544</v>
      </c>
      <c r="D555" s="628" t="s">
        <v>545</v>
      </c>
      <c r="E555" s="627" t="s">
        <v>2253</v>
      </c>
      <c r="F555" s="628" t="s">
        <v>2254</v>
      </c>
      <c r="G555" s="627" t="s">
        <v>3130</v>
      </c>
      <c r="H555" s="627" t="s">
        <v>3131</v>
      </c>
      <c r="I555" s="629">
        <v>3928.34</v>
      </c>
      <c r="J555" s="629">
        <v>4</v>
      </c>
      <c r="K555" s="630">
        <v>15713.369999999999</v>
      </c>
    </row>
    <row r="556" spans="1:11" ht="14.4" customHeight="1" x14ac:dyDescent="0.3">
      <c r="A556" s="625" t="s">
        <v>518</v>
      </c>
      <c r="B556" s="626" t="s">
        <v>520</v>
      </c>
      <c r="C556" s="627" t="s">
        <v>544</v>
      </c>
      <c r="D556" s="628" t="s">
        <v>545</v>
      </c>
      <c r="E556" s="627" t="s">
        <v>2253</v>
      </c>
      <c r="F556" s="628" t="s">
        <v>2254</v>
      </c>
      <c r="G556" s="627" t="s">
        <v>3132</v>
      </c>
      <c r="H556" s="627" t="s">
        <v>3133</v>
      </c>
      <c r="I556" s="629">
        <v>3873.72</v>
      </c>
      <c r="J556" s="629">
        <v>2</v>
      </c>
      <c r="K556" s="630">
        <v>7747.44</v>
      </c>
    </row>
    <row r="557" spans="1:11" ht="14.4" customHeight="1" x14ac:dyDescent="0.3">
      <c r="A557" s="625" t="s">
        <v>518</v>
      </c>
      <c r="B557" s="626" t="s">
        <v>520</v>
      </c>
      <c r="C557" s="627" t="s">
        <v>544</v>
      </c>
      <c r="D557" s="628" t="s">
        <v>545</v>
      </c>
      <c r="E557" s="627" t="s">
        <v>2253</v>
      </c>
      <c r="F557" s="628" t="s">
        <v>2254</v>
      </c>
      <c r="G557" s="627" t="s">
        <v>3134</v>
      </c>
      <c r="H557" s="627" t="s">
        <v>3135</v>
      </c>
      <c r="I557" s="629">
        <v>33667.300000000003</v>
      </c>
      <c r="J557" s="629">
        <v>1</v>
      </c>
      <c r="K557" s="630">
        <v>33667.300000000003</v>
      </c>
    </row>
    <row r="558" spans="1:11" ht="14.4" customHeight="1" x14ac:dyDescent="0.3">
      <c r="A558" s="625" t="s">
        <v>518</v>
      </c>
      <c r="B558" s="626" t="s">
        <v>520</v>
      </c>
      <c r="C558" s="627" t="s">
        <v>544</v>
      </c>
      <c r="D558" s="628" t="s">
        <v>545</v>
      </c>
      <c r="E558" s="627" t="s">
        <v>2253</v>
      </c>
      <c r="F558" s="628" t="s">
        <v>2254</v>
      </c>
      <c r="G558" s="627" t="s">
        <v>3136</v>
      </c>
      <c r="H558" s="627" t="s">
        <v>3137</v>
      </c>
      <c r="I558" s="629">
        <v>12190</v>
      </c>
      <c r="J558" s="629">
        <v>24</v>
      </c>
      <c r="K558" s="630">
        <v>292560</v>
      </c>
    </row>
    <row r="559" spans="1:11" ht="14.4" customHeight="1" x14ac:dyDescent="0.3">
      <c r="A559" s="625" t="s">
        <v>518</v>
      </c>
      <c r="B559" s="626" t="s">
        <v>520</v>
      </c>
      <c r="C559" s="627" t="s">
        <v>544</v>
      </c>
      <c r="D559" s="628" t="s">
        <v>545</v>
      </c>
      <c r="E559" s="627" t="s">
        <v>2253</v>
      </c>
      <c r="F559" s="628" t="s">
        <v>2254</v>
      </c>
      <c r="G559" s="627" t="s">
        <v>3138</v>
      </c>
      <c r="H559" s="627" t="s">
        <v>3139</v>
      </c>
      <c r="I559" s="629">
        <v>5580</v>
      </c>
      <c r="J559" s="629">
        <v>1</v>
      </c>
      <c r="K559" s="630">
        <v>5580</v>
      </c>
    </row>
    <row r="560" spans="1:11" ht="14.4" customHeight="1" x14ac:dyDescent="0.3">
      <c r="A560" s="625" t="s">
        <v>518</v>
      </c>
      <c r="B560" s="626" t="s">
        <v>520</v>
      </c>
      <c r="C560" s="627" t="s">
        <v>544</v>
      </c>
      <c r="D560" s="628" t="s">
        <v>545</v>
      </c>
      <c r="E560" s="627" t="s">
        <v>2253</v>
      </c>
      <c r="F560" s="628" t="s">
        <v>2254</v>
      </c>
      <c r="G560" s="627" t="s">
        <v>3140</v>
      </c>
      <c r="H560" s="627" t="s">
        <v>3141</v>
      </c>
      <c r="I560" s="629">
        <v>12823.85</v>
      </c>
      <c r="J560" s="629">
        <v>2</v>
      </c>
      <c r="K560" s="630">
        <v>25647.71</v>
      </c>
    </row>
    <row r="561" spans="1:11" ht="14.4" customHeight="1" x14ac:dyDescent="0.3">
      <c r="A561" s="625" t="s">
        <v>518</v>
      </c>
      <c r="B561" s="626" t="s">
        <v>520</v>
      </c>
      <c r="C561" s="627" t="s">
        <v>544</v>
      </c>
      <c r="D561" s="628" t="s">
        <v>545</v>
      </c>
      <c r="E561" s="627" t="s">
        <v>2253</v>
      </c>
      <c r="F561" s="628" t="s">
        <v>2254</v>
      </c>
      <c r="G561" s="627" t="s">
        <v>3142</v>
      </c>
      <c r="H561" s="627" t="s">
        <v>3143</v>
      </c>
      <c r="I561" s="629">
        <v>1579.99</v>
      </c>
      <c r="J561" s="629">
        <v>4</v>
      </c>
      <c r="K561" s="630">
        <v>6319.98</v>
      </c>
    </row>
    <row r="562" spans="1:11" ht="14.4" customHeight="1" x14ac:dyDescent="0.3">
      <c r="A562" s="625" t="s">
        <v>518</v>
      </c>
      <c r="B562" s="626" t="s">
        <v>520</v>
      </c>
      <c r="C562" s="627" t="s">
        <v>544</v>
      </c>
      <c r="D562" s="628" t="s">
        <v>545</v>
      </c>
      <c r="E562" s="627" t="s">
        <v>2253</v>
      </c>
      <c r="F562" s="628" t="s">
        <v>2254</v>
      </c>
      <c r="G562" s="627" t="s">
        <v>3144</v>
      </c>
      <c r="H562" s="627" t="s">
        <v>3145</v>
      </c>
      <c r="I562" s="629">
        <v>5497</v>
      </c>
      <c r="J562" s="629">
        <v>5</v>
      </c>
      <c r="K562" s="630">
        <v>27233.15</v>
      </c>
    </row>
    <row r="563" spans="1:11" ht="14.4" customHeight="1" x14ac:dyDescent="0.3">
      <c r="A563" s="625" t="s">
        <v>518</v>
      </c>
      <c r="B563" s="626" t="s">
        <v>520</v>
      </c>
      <c r="C563" s="627" t="s">
        <v>544</v>
      </c>
      <c r="D563" s="628" t="s">
        <v>545</v>
      </c>
      <c r="E563" s="627" t="s">
        <v>2253</v>
      </c>
      <c r="F563" s="628" t="s">
        <v>2254</v>
      </c>
      <c r="G563" s="627" t="s">
        <v>3146</v>
      </c>
      <c r="H563" s="627" t="s">
        <v>3147</v>
      </c>
      <c r="I563" s="629">
        <v>4518.5466666666662</v>
      </c>
      <c r="J563" s="629">
        <v>3</v>
      </c>
      <c r="K563" s="630">
        <v>13555.64</v>
      </c>
    </row>
    <row r="564" spans="1:11" ht="14.4" customHeight="1" x14ac:dyDescent="0.3">
      <c r="A564" s="625" t="s">
        <v>518</v>
      </c>
      <c r="B564" s="626" t="s">
        <v>520</v>
      </c>
      <c r="C564" s="627" t="s">
        <v>544</v>
      </c>
      <c r="D564" s="628" t="s">
        <v>545</v>
      </c>
      <c r="E564" s="627" t="s">
        <v>2253</v>
      </c>
      <c r="F564" s="628" t="s">
        <v>2254</v>
      </c>
      <c r="G564" s="627" t="s">
        <v>3148</v>
      </c>
      <c r="H564" s="627" t="s">
        <v>3149</v>
      </c>
      <c r="I564" s="629">
        <v>581.77800000000002</v>
      </c>
      <c r="J564" s="629">
        <v>12</v>
      </c>
      <c r="K564" s="630">
        <v>7046.59</v>
      </c>
    </row>
    <row r="565" spans="1:11" ht="14.4" customHeight="1" x14ac:dyDescent="0.3">
      <c r="A565" s="625" t="s">
        <v>518</v>
      </c>
      <c r="B565" s="626" t="s">
        <v>520</v>
      </c>
      <c r="C565" s="627" t="s">
        <v>544</v>
      </c>
      <c r="D565" s="628" t="s">
        <v>545</v>
      </c>
      <c r="E565" s="627" t="s">
        <v>2253</v>
      </c>
      <c r="F565" s="628" t="s">
        <v>2254</v>
      </c>
      <c r="G565" s="627" t="s">
        <v>3150</v>
      </c>
      <c r="H565" s="627" t="s">
        <v>3151</v>
      </c>
      <c r="I565" s="629">
        <v>575.56333333333339</v>
      </c>
      <c r="J565" s="629">
        <v>5</v>
      </c>
      <c r="K565" s="630">
        <v>2815.67</v>
      </c>
    </row>
    <row r="566" spans="1:11" ht="14.4" customHeight="1" x14ac:dyDescent="0.3">
      <c r="A566" s="625" t="s">
        <v>518</v>
      </c>
      <c r="B566" s="626" t="s">
        <v>520</v>
      </c>
      <c r="C566" s="627" t="s">
        <v>544</v>
      </c>
      <c r="D566" s="628" t="s">
        <v>545</v>
      </c>
      <c r="E566" s="627" t="s">
        <v>2253</v>
      </c>
      <c r="F566" s="628" t="s">
        <v>2254</v>
      </c>
      <c r="G566" s="627" t="s">
        <v>3152</v>
      </c>
      <c r="H566" s="627" t="s">
        <v>3153</v>
      </c>
      <c r="I566" s="629">
        <v>572.4559999999999</v>
      </c>
      <c r="J566" s="629">
        <v>14</v>
      </c>
      <c r="K566" s="630">
        <v>7902.5200000000013</v>
      </c>
    </row>
    <row r="567" spans="1:11" ht="14.4" customHeight="1" x14ac:dyDescent="0.3">
      <c r="A567" s="625" t="s">
        <v>518</v>
      </c>
      <c r="B567" s="626" t="s">
        <v>520</v>
      </c>
      <c r="C567" s="627" t="s">
        <v>544</v>
      </c>
      <c r="D567" s="628" t="s">
        <v>545</v>
      </c>
      <c r="E567" s="627" t="s">
        <v>2253</v>
      </c>
      <c r="F567" s="628" t="s">
        <v>2254</v>
      </c>
      <c r="G567" s="627" t="s">
        <v>3154</v>
      </c>
      <c r="H567" s="627" t="s">
        <v>3155</v>
      </c>
      <c r="I567" s="629">
        <v>4993.3</v>
      </c>
      <c r="J567" s="629">
        <v>10</v>
      </c>
      <c r="K567" s="630">
        <v>49933</v>
      </c>
    </row>
    <row r="568" spans="1:11" ht="14.4" customHeight="1" x14ac:dyDescent="0.3">
      <c r="A568" s="625" t="s">
        <v>518</v>
      </c>
      <c r="B568" s="626" t="s">
        <v>520</v>
      </c>
      <c r="C568" s="627" t="s">
        <v>544</v>
      </c>
      <c r="D568" s="628" t="s">
        <v>545</v>
      </c>
      <c r="E568" s="627" t="s">
        <v>2253</v>
      </c>
      <c r="F568" s="628" t="s">
        <v>2254</v>
      </c>
      <c r="G568" s="627" t="s">
        <v>3156</v>
      </c>
      <c r="H568" s="627" t="s">
        <v>3157</v>
      </c>
      <c r="I568" s="629">
        <v>6088.5149999999994</v>
      </c>
      <c r="J568" s="629">
        <v>5</v>
      </c>
      <c r="K568" s="630">
        <v>30595.620000000003</v>
      </c>
    </row>
    <row r="569" spans="1:11" ht="14.4" customHeight="1" x14ac:dyDescent="0.3">
      <c r="A569" s="625" t="s">
        <v>518</v>
      </c>
      <c r="B569" s="626" t="s">
        <v>520</v>
      </c>
      <c r="C569" s="627" t="s">
        <v>544</v>
      </c>
      <c r="D569" s="628" t="s">
        <v>545</v>
      </c>
      <c r="E569" s="627" t="s">
        <v>2253</v>
      </c>
      <c r="F569" s="628" t="s">
        <v>2254</v>
      </c>
      <c r="G569" s="627" t="s">
        <v>3158</v>
      </c>
      <c r="H569" s="627" t="s">
        <v>3159</v>
      </c>
      <c r="I569" s="629">
        <v>5255.93</v>
      </c>
      <c r="J569" s="629">
        <v>2</v>
      </c>
      <c r="K569" s="630">
        <v>10511.85</v>
      </c>
    </row>
    <row r="570" spans="1:11" ht="14.4" customHeight="1" x14ac:dyDescent="0.3">
      <c r="A570" s="625" t="s">
        <v>518</v>
      </c>
      <c r="B570" s="626" t="s">
        <v>520</v>
      </c>
      <c r="C570" s="627" t="s">
        <v>544</v>
      </c>
      <c r="D570" s="628" t="s">
        <v>545</v>
      </c>
      <c r="E570" s="627" t="s">
        <v>2253</v>
      </c>
      <c r="F570" s="628" t="s">
        <v>2254</v>
      </c>
      <c r="G570" s="627" t="s">
        <v>3160</v>
      </c>
      <c r="H570" s="627" t="s">
        <v>3161</v>
      </c>
      <c r="I570" s="629">
        <v>4518.55</v>
      </c>
      <c r="J570" s="629">
        <v>6</v>
      </c>
      <c r="K570" s="630">
        <v>27111.3</v>
      </c>
    </row>
    <row r="571" spans="1:11" ht="14.4" customHeight="1" x14ac:dyDescent="0.3">
      <c r="A571" s="625" t="s">
        <v>518</v>
      </c>
      <c r="B571" s="626" t="s">
        <v>520</v>
      </c>
      <c r="C571" s="627" t="s">
        <v>544</v>
      </c>
      <c r="D571" s="628" t="s">
        <v>545</v>
      </c>
      <c r="E571" s="627" t="s">
        <v>2253</v>
      </c>
      <c r="F571" s="628" t="s">
        <v>2254</v>
      </c>
      <c r="G571" s="627" t="s">
        <v>3162</v>
      </c>
      <c r="H571" s="627" t="s">
        <v>3163</v>
      </c>
      <c r="I571" s="629">
        <v>19585.2</v>
      </c>
      <c r="J571" s="629">
        <v>1</v>
      </c>
      <c r="K571" s="630">
        <v>19585.2</v>
      </c>
    </row>
    <row r="572" spans="1:11" ht="14.4" customHeight="1" x14ac:dyDescent="0.3">
      <c r="A572" s="625" t="s">
        <v>518</v>
      </c>
      <c r="B572" s="626" t="s">
        <v>520</v>
      </c>
      <c r="C572" s="627" t="s">
        <v>544</v>
      </c>
      <c r="D572" s="628" t="s">
        <v>545</v>
      </c>
      <c r="E572" s="627" t="s">
        <v>2253</v>
      </c>
      <c r="F572" s="628" t="s">
        <v>2254</v>
      </c>
      <c r="G572" s="627" t="s">
        <v>3164</v>
      </c>
      <c r="H572" s="627" t="s">
        <v>3165</v>
      </c>
      <c r="I572" s="629">
        <v>2430.9733333333334</v>
      </c>
      <c r="J572" s="629">
        <v>7</v>
      </c>
      <c r="K572" s="630">
        <v>17017.78</v>
      </c>
    </row>
    <row r="573" spans="1:11" ht="14.4" customHeight="1" x14ac:dyDescent="0.3">
      <c r="A573" s="625" t="s">
        <v>518</v>
      </c>
      <c r="B573" s="626" t="s">
        <v>520</v>
      </c>
      <c r="C573" s="627" t="s">
        <v>544</v>
      </c>
      <c r="D573" s="628" t="s">
        <v>545</v>
      </c>
      <c r="E573" s="627" t="s">
        <v>2253</v>
      </c>
      <c r="F573" s="628" t="s">
        <v>2254</v>
      </c>
      <c r="G573" s="627" t="s">
        <v>3166</v>
      </c>
      <c r="H573" s="627" t="s">
        <v>3167</v>
      </c>
      <c r="I573" s="629">
        <v>2167.7000000000003</v>
      </c>
      <c r="J573" s="629">
        <v>9</v>
      </c>
      <c r="K573" s="630">
        <v>19509.32</v>
      </c>
    </row>
    <row r="574" spans="1:11" ht="14.4" customHeight="1" x14ac:dyDescent="0.3">
      <c r="A574" s="625" t="s">
        <v>518</v>
      </c>
      <c r="B574" s="626" t="s">
        <v>520</v>
      </c>
      <c r="C574" s="627" t="s">
        <v>544</v>
      </c>
      <c r="D574" s="628" t="s">
        <v>545</v>
      </c>
      <c r="E574" s="627" t="s">
        <v>2253</v>
      </c>
      <c r="F574" s="628" t="s">
        <v>2254</v>
      </c>
      <c r="G574" s="627" t="s">
        <v>3168</v>
      </c>
      <c r="H574" s="627" t="s">
        <v>3169</v>
      </c>
      <c r="I574" s="629">
        <v>3072.3</v>
      </c>
      <c r="J574" s="629">
        <v>2</v>
      </c>
      <c r="K574" s="630">
        <v>6144.6</v>
      </c>
    </row>
    <row r="575" spans="1:11" ht="14.4" customHeight="1" x14ac:dyDescent="0.3">
      <c r="A575" s="625" t="s">
        <v>518</v>
      </c>
      <c r="B575" s="626" t="s">
        <v>520</v>
      </c>
      <c r="C575" s="627" t="s">
        <v>544</v>
      </c>
      <c r="D575" s="628" t="s">
        <v>545</v>
      </c>
      <c r="E575" s="627" t="s">
        <v>2253</v>
      </c>
      <c r="F575" s="628" t="s">
        <v>2254</v>
      </c>
      <c r="G575" s="627" t="s">
        <v>3170</v>
      </c>
      <c r="H575" s="627" t="s">
        <v>3171</v>
      </c>
      <c r="I575" s="629">
        <v>474.24</v>
      </c>
      <c r="J575" s="629">
        <v>8</v>
      </c>
      <c r="K575" s="630">
        <v>3793.9</v>
      </c>
    </row>
    <row r="576" spans="1:11" ht="14.4" customHeight="1" x14ac:dyDescent="0.3">
      <c r="A576" s="625" t="s">
        <v>518</v>
      </c>
      <c r="B576" s="626" t="s">
        <v>520</v>
      </c>
      <c r="C576" s="627" t="s">
        <v>544</v>
      </c>
      <c r="D576" s="628" t="s">
        <v>545</v>
      </c>
      <c r="E576" s="627" t="s">
        <v>2253</v>
      </c>
      <c r="F576" s="628" t="s">
        <v>2254</v>
      </c>
      <c r="G576" s="627" t="s">
        <v>3172</v>
      </c>
      <c r="H576" s="627" t="s">
        <v>3173</v>
      </c>
      <c r="I576" s="629">
        <v>474.24</v>
      </c>
      <c r="J576" s="629">
        <v>10</v>
      </c>
      <c r="K576" s="630">
        <v>4742.3999999999996</v>
      </c>
    </row>
    <row r="577" spans="1:11" ht="14.4" customHeight="1" x14ac:dyDescent="0.3">
      <c r="A577" s="625" t="s">
        <v>518</v>
      </c>
      <c r="B577" s="626" t="s">
        <v>520</v>
      </c>
      <c r="C577" s="627" t="s">
        <v>544</v>
      </c>
      <c r="D577" s="628" t="s">
        <v>545</v>
      </c>
      <c r="E577" s="627" t="s">
        <v>2253</v>
      </c>
      <c r="F577" s="628" t="s">
        <v>2254</v>
      </c>
      <c r="G577" s="627" t="s">
        <v>3174</v>
      </c>
      <c r="H577" s="627" t="s">
        <v>3175</v>
      </c>
      <c r="I577" s="629">
        <v>11380.96</v>
      </c>
      <c r="J577" s="629">
        <v>2</v>
      </c>
      <c r="K577" s="630">
        <v>22761.919999999998</v>
      </c>
    </row>
    <row r="578" spans="1:11" ht="14.4" customHeight="1" x14ac:dyDescent="0.3">
      <c r="A578" s="625" t="s">
        <v>518</v>
      </c>
      <c r="B578" s="626" t="s">
        <v>520</v>
      </c>
      <c r="C578" s="627" t="s">
        <v>544</v>
      </c>
      <c r="D578" s="628" t="s">
        <v>545</v>
      </c>
      <c r="E578" s="627" t="s">
        <v>2253</v>
      </c>
      <c r="F578" s="628" t="s">
        <v>2254</v>
      </c>
      <c r="G578" s="627" t="s">
        <v>3176</v>
      </c>
      <c r="H578" s="627" t="s">
        <v>3177</v>
      </c>
      <c r="I578" s="629">
        <v>5580</v>
      </c>
      <c r="J578" s="629">
        <v>1</v>
      </c>
      <c r="K578" s="630">
        <v>5580</v>
      </c>
    </row>
    <row r="579" spans="1:11" ht="14.4" customHeight="1" x14ac:dyDescent="0.3">
      <c r="A579" s="625" t="s">
        <v>518</v>
      </c>
      <c r="B579" s="626" t="s">
        <v>520</v>
      </c>
      <c r="C579" s="627" t="s">
        <v>544</v>
      </c>
      <c r="D579" s="628" t="s">
        <v>545</v>
      </c>
      <c r="E579" s="627" t="s">
        <v>2253</v>
      </c>
      <c r="F579" s="628" t="s">
        <v>2254</v>
      </c>
      <c r="G579" s="627" t="s">
        <v>3178</v>
      </c>
      <c r="H579" s="627" t="s">
        <v>3179</v>
      </c>
      <c r="I579" s="629">
        <v>591.1</v>
      </c>
      <c r="J579" s="629">
        <v>5</v>
      </c>
      <c r="K579" s="630">
        <v>2955.5</v>
      </c>
    </row>
    <row r="580" spans="1:11" ht="14.4" customHeight="1" x14ac:dyDescent="0.3">
      <c r="A580" s="625" t="s">
        <v>518</v>
      </c>
      <c r="B580" s="626" t="s">
        <v>520</v>
      </c>
      <c r="C580" s="627" t="s">
        <v>544</v>
      </c>
      <c r="D580" s="628" t="s">
        <v>545</v>
      </c>
      <c r="E580" s="627" t="s">
        <v>2253</v>
      </c>
      <c r="F580" s="628" t="s">
        <v>2254</v>
      </c>
      <c r="G580" s="627" t="s">
        <v>3180</v>
      </c>
      <c r="H580" s="627" t="s">
        <v>3181</v>
      </c>
      <c r="I580" s="629">
        <v>2916.4240000000004</v>
      </c>
      <c r="J580" s="629">
        <v>20</v>
      </c>
      <c r="K580" s="630">
        <v>58328.54</v>
      </c>
    </row>
    <row r="581" spans="1:11" ht="14.4" customHeight="1" x14ac:dyDescent="0.3">
      <c r="A581" s="625" t="s">
        <v>518</v>
      </c>
      <c r="B581" s="626" t="s">
        <v>520</v>
      </c>
      <c r="C581" s="627" t="s">
        <v>544</v>
      </c>
      <c r="D581" s="628" t="s">
        <v>545</v>
      </c>
      <c r="E581" s="627" t="s">
        <v>2253</v>
      </c>
      <c r="F581" s="628" t="s">
        <v>2254</v>
      </c>
      <c r="G581" s="627" t="s">
        <v>3182</v>
      </c>
      <c r="H581" s="627" t="s">
        <v>3183</v>
      </c>
      <c r="I581" s="629">
        <v>9522.0839999999989</v>
      </c>
      <c r="J581" s="629">
        <v>12</v>
      </c>
      <c r="K581" s="630">
        <v>113805.11</v>
      </c>
    </row>
    <row r="582" spans="1:11" ht="14.4" customHeight="1" x14ac:dyDescent="0.3">
      <c r="A582" s="625" t="s">
        <v>518</v>
      </c>
      <c r="B582" s="626" t="s">
        <v>520</v>
      </c>
      <c r="C582" s="627" t="s">
        <v>544</v>
      </c>
      <c r="D582" s="628" t="s">
        <v>545</v>
      </c>
      <c r="E582" s="627" t="s">
        <v>2253</v>
      </c>
      <c r="F582" s="628" t="s">
        <v>2254</v>
      </c>
      <c r="G582" s="627" t="s">
        <v>3184</v>
      </c>
      <c r="H582" s="627" t="s">
        <v>3185</v>
      </c>
      <c r="I582" s="629">
        <v>9435.8549999999996</v>
      </c>
      <c r="J582" s="629">
        <v>10</v>
      </c>
      <c r="K582" s="630">
        <v>94071.11</v>
      </c>
    </row>
    <row r="583" spans="1:11" ht="14.4" customHeight="1" x14ac:dyDescent="0.3">
      <c r="A583" s="625" t="s">
        <v>518</v>
      </c>
      <c r="B583" s="626" t="s">
        <v>520</v>
      </c>
      <c r="C583" s="627" t="s">
        <v>544</v>
      </c>
      <c r="D583" s="628" t="s">
        <v>545</v>
      </c>
      <c r="E583" s="627" t="s">
        <v>2253</v>
      </c>
      <c r="F583" s="628" t="s">
        <v>2254</v>
      </c>
      <c r="G583" s="627" t="s">
        <v>3186</v>
      </c>
      <c r="H583" s="627" t="s">
        <v>3187</v>
      </c>
      <c r="I583" s="629">
        <v>12172.92</v>
      </c>
      <c r="J583" s="629">
        <v>4</v>
      </c>
      <c r="K583" s="630">
        <v>48691.7</v>
      </c>
    </row>
    <row r="584" spans="1:11" ht="14.4" customHeight="1" x14ac:dyDescent="0.3">
      <c r="A584" s="625" t="s">
        <v>518</v>
      </c>
      <c r="B584" s="626" t="s">
        <v>520</v>
      </c>
      <c r="C584" s="627" t="s">
        <v>544</v>
      </c>
      <c r="D584" s="628" t="s">
        <v>545</v>
      </c>
      <c r="E584" s="627" t="s">
        <v>2253</v>
      </c>
      <c r="F584" s="628" t="s">
        <v>2254</v>
      </c>
      <c r="G584" s="627" t="s">
        <v>3188</v>
      </c>
      <c r="H584" s="627" t="s">
        <v>3189</v>
      </c>
      <c r="I584" s="629">
        <v>3682.2</v>
      </c>
      <c r="J584" s="629">
        <v>3</v>
      </c>
      <c r="K584" s="630">
        <v>11046.59</v>
      </c>
    </row>
    <row r="585" spans="1:11" ht="14.4" customHeight="1" x14ac:dyDescent="0.3">
      <c r="A585" s="625" t="s">
        <v>518</v>
      </c>
      <c r="B585" s="626" t="s">
        <v>520</v>
      </c>
      <c r="C585" s="627" t="s">
        <v>544</v>
      </c>
      <c r="D585" s="628" t="s">
        <v>545</v>
      </c>
      <c r="E585" s="627" t="s">
        <v>2253</v>
      </c>
      <c r="F585" s="628" t="s">
        <v>2254</v>
      </c>
      <c r="G585" s="627" t="s">
        <v>3190</v>
      </c>
      <c r="H585" s="627" t="s">
        <v>3191</v>
      </c>
      <c r="I585" s="629">
        <v>9378.7800000000007</v>
      </c>
      <c r="J585" s="629">
        <v>2</v>
      </c>
      <c r="K585" s="630">
        <v>18757.560000000001</v>
      </c>
    </row>
    <row r="586" spans="1:11" ht="14.4" customHeight="1" x14ac:dyDescent="0.3">
      <c r="A586" s="625" t="s">
        <v>518</v>
      </c>
      <c r="B586" s="626" t="s">
        <v>520</v>
      </c>
      <c r="C586" s="627" t="s">
        <v>544</v>
      </c>
      <c r="D586" s="628" t="s">
        <v>545</v>
      </c>
      <c r="E586" s="627" t="s">
        <v>2253</v>
      </c>
      <c r="F586" s="628" t="s">
        <v>2254</v>
      </c>
      <c r="G586" s="627" t="s">
        <v>3192</v>
      </c>
      <c r="H586" s="627" t="s">
        <v>3193</v>
      </c>
      <c r="I586" s="629">
        <v>9378.7800000000007</v>
      </c>
      <c r="J586" s="629">
        <v>2</v>
      </c>
      <c r="K586" s="630">
        <v>18757.57</v>
      </c>
    </row>
    <row r="587" spans="1:11" ht="14.4" customHeight="1" x14ac:dyDescent="0.3">
      <c r="A587" s="625" t="s">
        <v>518</v>
      </c>
      <c r="B587" s="626" t="s">
        <v>520</v>
      </c>
      <c r="C587" s="627" t="s">
        <v>544</v>
      </c>
      <c r="D587" s="628" t="s">
        <v>545</v>
      </c>
      <c r="E587" s="627" t="s">
        <v>2253</v>
      </c>
      <c r="F587" s="628" t="s">
        <v>2254</v>
      </c>
      <c r="G587" s="627" t="s">
        <v>3194</v>
      </c>
      <c r="H587" s="627" t="s">
        <v>3195</v>
      </c>
      <c r="I587" s="629">
        <v>12549.46</v>
      </c>
      <c r="J587" s="629">
        <v>5</v>
      </c>
      <c r="K587" s="630">
        <v>63876.92</v>
      </c>
    </row>
    <row r="588" spans="1:11" ht="14.4" customHeight="1" x14ac:dyDescent="0.3">
      <c r="A588" s="625" t="s">
        <v>518</v>
      </c>
      <c r="B588" s="626" t="s">
        <v>520</v>
      </c>
      <c r="C588" s="627" t="s">
        <v>544</v>
      </c>
      <c r="D588" s="628" t="s">
        <v>545</v>
      </c>
      <c r="E588" s="627" t="s">
        <v>2253</v>
      </c>
      <c r="F588" s="628" t="s">
        <v>2254</v>
      </c>
      <c r="G588" s="627" t="s">
        <v>3196</v>
      </c>
      <c r="H588" s="627" t="s">
        <v>3197</v>
      </c>
      <c r="I588" s="629">
        <v>12549.46</v>
      </c>
      <c r="J588" s="629">
        <v>3</v>
      </c>
      <c r="K588" s="630">
        <v>37271.85</v>
      </c>
    </row>
    <row r="589" spans="1:11" ht="14.4" customHeight="1" x14ac:dyDescent="0.3">
      <c r="A589" s="625" t="s">
        <v>518</v>
      </c>
      <c r="B589" s="626" t="s">
        <v>520</v>
      </c>
      <c r="C589" s="627" t="s">
        <v>544</v>
      </c>
      <c r="D589" s="628" t="s">
        <v>545</v>
      </c>
      <c r="E589" s="627" t="s">
        <v>2253</v>
      </c>
      <c r="F589" s="628" t="s">
        <v>2254</v>
      </c>
      <c r="G589" s="627" t="s">
        <v>3198</v>
      </c>
      <c r="H589" s="627" t="s">
        <v>3199</v>
      </c>
      <c r="I589" s="629">
        <v>12926</v>
      </c>
      <c r="J589" s="629">
        <v>4</v>
      </c>
      <c r="K589" s="630">
        <v>51704</v>
      </c>
    </row>
    <row r="590" spans="1:11" ht="14.4" customHeight="1" x14ac:dyDescent="0.3">
      <c r="A590" s="625" t="s">
        <v>518</v>
      </c>
      <c r="B590" s="626" t="s">
        <v>520</v>
      </c>
      <c r="C590" s="627" t="s">
        <v>544</v>
      </c>
      <c r="D590" s="628" t="s">
        <v>545</v>
      </c>
      <c r="E590" s="627" t="s">
        <v>2253</v>
      </c>
      <c r="F590" s="628" t="s">
        <v>2254</v>
      </c>
      <c r="G590" s="627" t="s">
        <v>3200</v>
      </c>
      <c r="H590" s="627" t="s">
        <v>3201</v>
      </c>
      <c r="I590" s="629">
        <v>5699.99</v>
      </c>
      <c r="J590" s="629">
        <v>1</v>
      </c>
      <c r="K590" s="630">
        <v>5699.99</v>
      </c>
    </row>
    <row r="591" spans="1:11" ht="14.4" customHeight="1" x14ac:dyDescent="0.3">
      <c r="A591" s="625" t="s">
        <v>518</v>
      </c>
      <c r="B591" s="626" t="s">
        <v>520</v>
      </c>
      <c r="C591" s="627" t="s">
        <v>544</v>
      </c>
      <c r="D591" s="628" t="s">
        <v>545</v>
      </c>
      <c r="E591" s="627" t="s">
        <v>2253</v>
      </c>
      <c r="F591" s="628" t="s">
        <v>2254</v>
      </c>
      <c r="G591" s="627" t="s">
        <v>3202</v>
      </c>
      <c r="H591" s="627" t="s">
        <v>3203</v>
      </c>
      <c r="I591" s="629">
        <v>3796.1</v>
      </c>
      <c r="J591" s="629">
        <v>3</v>
      </c>
      <c r="K591" s="630">
        <v>11502.2</v>
      </c>
    </row>
    <row r="592" spans="1:11" ht="14.4" customHeight="1" x14ac:dyDescent="0.3">
      <c r="A592" s="625" t="s">
        <v>518</v>
      </c>
      <c r="B592" s="626" t="s">
        <v>520</v>
      </c>
      <c r="C592" s="627" t="s">
        <v>544</v>
      </c>
      <c r="D592" s="628" t="s">
        <v>545</v>
      </c>
      <c r="E592" s="627" t="s">
        <v>2253</v>
      </c>
      <c r="F592" s="628" t="s">
        <v>2254</v>
      </c>
      <c r="G592" s="627" t="s">
        <v>3204</v>
      </c>
      <c r="H592" s="627" t="s">
        <v>3205</v>
      </c>
      <c r="I592" s="629">
        <v>3796.1</v>
      </c>
      <c r="J592" s="629">
        <v>3</v>
      </c>
      <c r="K592" s="630">
        <v>11502.2</v>
      </c>
    </row>
    <row r="593" spans="1:11" ht="14.4" customHeight="1" x14ac:dyDescent="0.3">
      <c r="A593" s="625" t="s">
        <v>518</v>
      </c>
      <c r="B593" s="626" t="s">
        <v>520</v>
      </c>
      <c r="C593" s="627" t="s">
        <v>544</v>
      </c>
      <c r="D593" s="628" t="s">
        <v>545</v>
      </c>
      <c r="E593" s="627" t="s">
        <v>2253</v>
      </c>
      <c r="F593" s="628" t="s">
        <v>2254</v>
      </c>
      <c r="G593" s="627" t="s">
        <v>3206</v>
      </c>
      <c r="H593" s="627" t="s">
        <v>3207</v>
      </c>
      <c r="I593" s="629">
        <v>3682.2</v>
      </c>
      <c r="J593" s="629">
        <v>3</v>
      </c>
      <c r="K593" s="630">
        <v>11046.599999999999</v>
      </c>
    </row>
    <row r="594" spans="1:11" ht="14.4" customHeight="1" x14ac:dyDescent="0.3">
      <c r="A594" s="625" t="s">
        <v>518</v>
      </c>
      <c r="B594" s="626" t="s">
        <v>520</v>
      </c>
      <c r="C594" s="627" t="s">
        <v>544</v>
      </c>
      <c r="D594" s="628" t="s">
        <v>545</v>
      </c>
      <c r="E594" s="627" t="s">
        <v>2253</v>
      </c>
      <c r="F594" s="628" t="s">
        <v>2254</v>
      </c>
      <c r="G594" s="627" t="s">
        <v>3208</v>
      </c>
      <c r="H594" s="627" t="s">
        <v>3209</v>
      </c>
      <c r="I594" s="629">
        <v>3910</v>
      </c>
      <c r="J594" s="629">
        <v>1</v>
      </c>
      <c r="K594" s="630">
        <v>3910</v>
      </c>
    </row>
    <row r="595" spans="1:11" ht="14.4" customHeight="1" x14ac:dyDescent="0.3">
      <c r="A595" s="625" t="s">
        <v>518</v>
      </c>
      <c r="B595" s="626" t="s">
        <v>520</v>
      </c>
      <c r="C595" s="627" t="s">
        <v>544</v>
      </c>
      <c r="D595" s="628" t="s">
        <v>545</v>
      </c>
      <c r="E595" s="627" t="s">
        <v>2253</v>
      </c>
      <c r="F595" s="628" t="s">
        <v>2254</v>
      </c>
      <c r="G595" s="627" t="s">
        <v>3210</v>
      </c>
      <c r="H595" s="627" t="s">
        <v>3211</v>
      </c>
      <c r="I595" s="629">
        <v>3796.1</v>
      </c>
      <c r="J595" s="629">
        <v>3</v>
      </c>
      <c r="K595" s="630">
        <v>11274.39</v>
      </c>
    </row>
    <row r="596" spans="1:11" ht="14.4" customHeight="1" x14ac:dyDescent="0.3">
      <c r="A596" s="625" t="s">
        <v>518</v>
      </c>
      <c r="B596" s="626" t="s">
        <v>520</v>
      </c>
      <c r="C596" s="627" t="s">
        <v>544</v>
      </c>
      <c r="D596" s="628" t="s">
        <v>545</v>
      </c>
      <c r="E596" s="627" t="s">
        <v>2253</v>
      </c>
      <c r="F596" s="628" t="s">
        <v>2254</v>
      </c>
      <c r="G596" s="627" t="s">
        <v>3212</v>
      </c>
      <c r="H596" s="627" t="s">
        <v>3213</v>
      </c>
      <c r="I596" s="629">
        <v>5579.99</v>
      </c>
      <c r="J596" s="629">
        <v>2</v>
      </c>
      <c r="K596" s="630">
        <v>11159.98</v>
      </c>
    </row>
    <row r="597" spans="1:11" ht="14.4" customHeight="1" x14ac:dyDescent="0.3">
      <c r="A597" s="625" t="s">
        <v>518</v>
      </c>
      <c r="B597" s="626" t="s">
        <v>520</v>
      </c>
      <c r="C597" s="627" t="s">
        <v>544</v>
      </c>
      <c r="D597" s="628" t="s">
        <v>545</v>
      </c>
      <c r="E597" s="627" t="s">
        <v>2253</v>
      </c>
      <c r="F597" s="628" t="s">
        <v>2254</v>
      </c>
      <c r="G597" s="627" t="s">
        <v>3214</v>
      </c>
      <c r="H597" s="627" t="s">
        <v>3215</v>
      </c>
      <c r="I597" s="629">
        <v>126.56857142857143</v>
      </c>
      <c r="J597" s="629">
        <v>7</v>
      </c>
      <c r="K597" s="630">
        <v>885.98</v>
      </c>
    </row>
    <row r="598" spans="1:11" ht="14.4" customHeight="1" x14ac:dyDescent="0.3">
      <c r="A598" s="625" t="s">
        <v>518</v>
      </c>
      <c r="B598" s="626" t="s">
        <v>520</v>
      </c>
      <c r="C598" s="627" t="s">
        <v>544</v>
      </c>
      <c r="D598" s="628" t="s">
        <v>545</v>
      </c>
      <c r="E598" s="627" t="s">
        <v>2253</v>
      </c>
      <c r="F598" s="628" t="s">
        <v>2254</v>
      </c>
      <c r="G598" s="627" t="s">
        <v>3216</v>
      </c>
      <c r="H598" s="627" t="s">
        <v>3217</v>
      </c>
      <c r="I598" s="629">
        <v>5580</v>
      </c>
      <c r="J598" s="629">
        <v>1</v>
      </c>
      <c r="K598" s="630">
        <v>5580</v>
      </c>
    </row>
    <row r="599" spans="1:11" ht="14.4" customHeight="1" x14ac:dyDescent="0.3">
      <c r="A599" s="625" t="s">
        <v>518</v>
      </c>
      <c r="B599" s="626" t="s">
        <v>520</v>
      </c>
      <c r="C599" s="627" t="s">
        <v>544</v>
      </c>
      <c r="D599" s="628" t="s">
        <v>545</v>
      </c>
      <c r="E599" s="627" t="s">
        <v>2253</v>
      </c>
      <c r="F599" s="628" t="s">
        <v>2254</v>
      </c>
      <c r="G599" s="627" t="s">
        <v>3218</v>
      </c>
      <c r="H599" s="627" t="s">
        <v>3219</v>
      </c>
      <c r="I599" s="629">
        <v>5255.93</v>
      </c>
      <c r="J599" s="629">
        <v>1</v>
      </c>
      <c r="K599" s="630">
        <v>5255.93</v>
      </c>
    </row>
    <row r="600" spans="1:11" ht="14.4" customHeight="1" x14ac:dyDescent="0.3">
      <c r="A600" s="625" t="s">
        <v>518</v>
      </c>
      <c r="B600" s="626" t="s">
        <v>520</v>
      </c>
      <c r="C600" s="627" t="s">
        <v>544</v>
      </c>
      <c r="D600" s="628" t="s">
        <v>545</v>
      </c>
      <c r="E600" s="627" t="s">
        <v>2253</v>
      </c>
      <c r="F600" s="628" t="s">
        <v>2254</v>
      </c>
      <c r="G600" s="627" t="s">
        <v>3220</v>
      </c>
      <c r="H600" s="627" t="s">
        <v>3221</v>
      </c>
      <c r="I600" s="629">
        <v>788.90499999999997</v>
      </c>
      <c r="J600" s="629">
        <v>3</v>
      </c>
      <c r="K600" s="630">
        <v>2363.27</v>
      </c>
    </row>
    <row r="601" spans="1:11" ht="14.4" customHeight="1" x14ac:dyDescent="0.3">
      <c r="A601" s="625" t="s">
        <v>518</v>
      </c>
      <c r="B601" s="626" t="s">
        <v>520</v>
      </c>
      <c r="C601" s="627" t="s">
        <v>544</v>
      </c>
      <c r="D601" s="628" t="s">
        <v>545</v>
      </c>
      <c r="E601" s="627" t="s">
        <v>2253</v>
      </c>
      <c r="F601" s="628" t="s">
        <v>2254</v>
      </c>
      <c r="G601" s="627" t="s">
        <v>3222</v>
      </c>
      <c r="H601" s="627" t="s">
        <v>3223</v>
      </c>
      <c r="I601" s="629">
        <v>12172.92</v>
      </c>
      <c r="J601" s="629">
        <v>2</v>
      </c>
      <c r="K601" s="630">
        <v>24345.84</v>
      </c>
    </row>
    <row r="602" spans="1:11" ht="14.4" customHeight="1" x14ac:dyDescent="0.3">
      <c r="A602" s="625" t="s">
        <v>518</v>
      </c>
      <c r="B602" s="626" t="s">
        <v>520</v>
      </c>
      <c r="C602" s="627" t="s">
        <v>544</v>
      </c>
      <c r="D602" s="628" t="s">
        <v>545</v>
      </c>
      <c r="E602" s="627" t="s">
        <v>2253</v>
      </c>
      <c r="F602" s="628" t="s">
        <v>2254</v>
      </c>
      <c r="G602" s="627" t="s">
        <v>3224</v>
      </c>
      <c r="H602" s="627" t="s">
        <v>3225</v>
      </c>
      <c r="I602" s="629">
        <v>2716.53</v>
      </c>
      <c r="J602" s="629">
        <v>1</v>
      </c>
      <c r="K602" s="630">
        <v>2716.53</v>
      </c>
    </row>
    <row r="603" spans="1:11" ht="14.4" customHeight="1" x14ac:dyDescent="0.3">
      <c r="A603" s="625" t="s">
        <v>518</v>
      </c>
      <c r="B603" s="626" t="s">
        <v>520</v>
      </c>
      <c r="C603" s="627" t="s">
        <v>544</v>
      </c>
      <c r="D603" s="628" t="s">
        <v>545</v>
      </c>
      <c r="E603" s="627" t="s">
        <v>2253</v>
      </c>
      <c r="F603" s="628" t="s">
        <v>2254</v>
      </c>
      <c r="G603" s="627" t="s">
        <v>3226</v>
      </c>
      <c r="H603" s="627" t="s">
        <v>3227</v>
      </c>
      <c r="I603" s="629">
        <v>17360.32</v>
      </c>
      <c r="J603" s="629">
        <v>5</v>
      </c>
      <c r="K603" s="630">
        <v>86801.600000000006</v>
      </c>
    </row>
    <row r="604" spans="1:11" ht="14.4" customHeight="1" x14ac:dyDescent="0.3">
      <c r="A604" s="625" t="s">
        <v>518</v>
      </c>
      <c r="B604" s="626" t="s">
        <v>520</v>
      </c>
      <c r="C604" s="627" t="s">
        <v>544</v>
      </c>
      <c r="D604" s="628" t="s">
        <v>545</v>
      </c>
      <c r="E604" s="627" t="s">
        <v>2253</v>
      </c>
      <c r="F604" s="628" t="s">
        <v>2254</v>
      </c>
      <c r="G604" s="627" t="s">
        <v>3228</v>
      </c>
      <c r="H604" s="627" t="s">
        <v>3229</v>
      </c>
      <c r="I604" s="629">
        <v>15353.3125</v>
      </c>
      <c r="J604" s="629">
        <v>4</v>
      </c>
      <c r="K604" s="630">
        <v>61413.25</v>
      </c>
    </row>
    <row r="605" spans="1:11" ht="14.4" customHeight="1" x14ac:dyDescent="0.3">
      <c r="A605" s="625" t="s">
        <v>518</v>
      </c>
      <c r="B605" s="626" t="s">
        <v>520</v>
      </c>
      <c r="C605" s="627" t="s">
        <v>544</v>
      </c>
      <c r="D605" s="628" t="s">
        <v>545</v>
      </c>
      <c r="E605" s="627" t="s">
        <v>2253</v>
      </c>
      <c r="F605" s="628" t="s">
        <v>2254</v>
      </c>
      <c r="G605" s="627" t="s">
        <v>3230</v>
      </c>
      <c r="H605" s="627" t="s">
        <v>3231</v>
      </c>
      <c r="I605" s="629">
        <v>7794.7</v>
      </c>
      <c r="J605" s="629">
        <v>1</v>
      </c>
      <c r="K605" s="630">
        <v>7794.7</v>
      </c>
    </row>
    <row r="606" spans="1:11" ht="14.4" customHeight="1" x14ac:dyDescent="0.3">
      <c r="A606" s="625" t="s">
        <v>518</v>
      </c>
      <c r="B606" s="626" t="s">
        <v>520</v>
      </c>
      <c r="C606" s="627" t="s">
        <v>544</v>
      </c>
      <c r="D606" s="628" t="s">
        <v>545</v>
      </c>
      <c r="E606" s="627" t="s">
        <v>2253</v>
      </c>
      <c r="F606" s="628" t="s">
        <v>2254</v>
      </c>
      <c r="G606" s="627" t="s">
        <v>3232</v>
      </c>
      <c r="H606" s="627" t="s">
        <v>3233</v>
      </c>
      <c r="I606" s="629">
        <v>2579.4499999999998</v>
      </c>
      <c r="J606" s="629">
        <v>1</v>
      </c>
      <c r="K606" s="630">
        <v>2579.4499999999998</v>
      </c>
    </row>
    <row r="607" spans="1:11" ht="14.4" customHeight="1" x14ac:dyDescent="0.3">
      <c r="A607" s="625" t="s">
        <v>518</v>
      </c>
      <c r="B607" s="626" t="s">
        <v>520</v>
      </c>
      <c r="C607" s="627" t="s">
        <v>544</v>
      </c>
      <c r="D607" s="628" t="s">
        <v>545</v>
      </c>
      <c r="E607" s="627" t="s">
        <v>2253</v>
      </c>
      <c r="F607" s="628" t="s">
        <v>2254</v>
      </c>
      <c r="G607" s="627" t="s">
        <v>3234</v>
      </c>
      <c r="H607" s="627" t="s">
        <v>3235</v>
      </c>
      <c r="I607" s="629">
        <v>4082.5</v>
      </c>
      <c r="J607" s="629">
        <v>4</v>
      </c>
      <c r="K607" s="630">
        <v>16330</v>
      </c>
    </row>
    <row r="608" spans="1:11" ht="14.4" customHeight="1" x14ac:dyDescent="0.3">
      <c r="A608" s="625" t="s">
        <v>518</v>
      </c>
      <c r="B608" s="626" t="s">
        <v>520</v>
      </c>
      <c r="C608" s="627" t="s">
        <v>544</v>
      </c>
      <c r="D608" s="628" t="s">
        <v>545</v>
      </c>
      <c r="E608" s="627" t="s">
        <v>2253</v>
      </c>
      <c r="F608" s="628" t="s">
        <v>2254</v>
      </c>
      <c r="G608" s="627" t="s">
        <v>3236</v>
      </c>
      <c r="H608" s="627" t="s">
        <v>3237</v>
      </c>
      <c r="I608" s="629">
        <v>3565</v>
      </c>
      <c r="J608" s="629">
        <v>2</v>
      </c>
      <c r="K608" s="630">
        <v>7130</v>
      </c>
    </row>
    <row r="609" spans="1:11" ht="14.4" customHeight="1" x14ac:dyDescent="0.3">
      <c r="A609" s="625" t="s">
        <v>518</v>
      </c>
      <c r="B609" s="626" t="s">
        <v>520</v>
      </c>
      <c r="C609" s="627" t="s">
        <v>544</v>
      </c>
      <c r="D609" s="628" t="s">
        <v>545</v>
      </c>
      <c r="E609" s="627" t="s">
        <v>2253</v>
      </c>
      <c r="F609" s="628" t="s">
        <v>2254</v>
      </c>
      <c r="G609" s="627" t="s">
        <v>3238</v>
      </c>
      <c r="H609" s="627" t="s">
        <v>3239</v>
      </c>
      <c r="I609" s="629">
        <v>6670</v>
      </c>
      <c r="J609" s="629">
        <v>4</v>
      </c>
      <c r="K609" s="630">
        <v>26680</v>
      </c>
    </row>
    <row r="610" spans="1:11" ht="14.4" customHeight="1" x14ac:dyDescent="0.3">
      <c r="A610" s="625" t="s">
        <v>518</v>
      </c>
      <c r="B610" s="626" t="s">
        <v>520</v>
      </c>
      <c r="C610" s="627" t="s">
        <v>544</v>
      </c>
      <c r="D610" s="628" t="s">
        <v>545</v>
      </c>
      <c r="E610" s="627" t="s">
        <v>2253</v>
      </c>
      <c r="F610" s="628" t="s">
        <v>2254</v>
      </c>
      <c r="G610" s="627" t="s">
        <v>3240</v>
      </c>
      <c r="H610" s="627" t="s">
        <v>3241</v>
      </c>
      <c r="I610" s="629">
        <v>19444.97</v>
      </c>
      <c r="J610" s="629">
        <v>7</v>
      </c>
      <c r="K610" s="630">
        <v>136114.79</v>
      </c>
    </row>
    <row r="611" spans="1:11" ht="14.4" customHeight="1" x14ac:dyDescent="0.3">
      <c r="A611" s="625" t="s">
        <v>518</v>
      </c>
      <c r="B611" s="626" t="s">
        <v>520</v>
      </c>
      <c r="C611" s="627" t="s">
        <v>544</v>
      </c>
      <c r="D611" s="628" t="s">
        <v>545</v>
      </c>
      <c r="E611" s="627" t="s">
        <v>2253</v>
      </c>
      <c r="F611" s="628" t="s">
        <v>2254</v>
      </c>
      <c r="G611" s="627" t="s">
        <v>3242</v>
      </c>
      <c r="H611" s="627" t="s">
        <v>3243</v>
      </c>
      <c r="I611" s="629">
        <v>10119.99</v>
      </c>
      <c r="J611" s="629">
        <v>2</v>
      </c>
      <c r="K611" s="630">
        <v>20239.97</v>
      </c>
    </row>
    <row r="612" spans="1:11" ht="14.4" customHeight="1" x14ac:dyDescent="0.3">
      <c r="A612" s="625" t="s">
        <v>518</v>
      </c>
      <c r="B612" s="626" t="s">
        <v>520</v>
      </c>
      <c r="C612" s="627" t="s">
        <v>544</v>
      </c>
      <c r="D612" s="628" t="s">
        <v>545</v>
      </c>
      <c r="E612" s="627" t="s">
        <v>2253</v>
      </c>
      <c r="F612" s="628" t="s">
        <v>2254</v>
      </c>
      <c r="G612" s="627" t="s">
        <v>3244</v>
      </c>
      <c r="H612" s="627" t="s">
        <v>3245</v>
      </c>
      <c r="I612" s="629">
        <v>10119.99</v>
      </c>
      <c r="J612" s="629">
        <v>6</v>
      </c>
      <c r="K612" s="630">
        <v>60719.95</v>
      </c>
    </row>
    <row r="613" spans="1:11" ht="14.4" customHeight="1" x14ac:dyDescent="0.3">
      <c r="A613" s="625" t="s">
        <v>518</v>
      </c>
      <c r="B613" s="626" t="s">
        <v>520</v>
      </c>
      <c r="C613" s="627" t="s">
        <v>544</v>
      </c>
      <c r="D613" s="628" t="s">
        <v>545</v>
      </c>
      <c r="E613" s="627" t="s">
        <v>2253</v>
      </c>
      <c r="F613" s="628" t="s">
        <v>2254</v>
      </c>
      <c r="G613" s="627" t="s">
        <v>3246</v>
      </c>
      <c r="H613" s="627" t="s">
        <v>3247</v>
      </c>
      <c r="I613" s="629">
        <v>10119.99</v>
      </c>
      <c r="J613" s="629">
        <v>3</v>
      </c>
      <c r="K613" s="630">
        <v>30359.98</v>
      </c>
    </row>
    <row r="614" spans="1:11" ht="14.4" customHeight="1" x14ac:dyDescent="0.3">
      <c r="A614" s="625" t="s">
        <v>518</v>
      </c>
      <c r="B614" s="626" t="s">
        <v>520</v>
      </c>
      <c r="C614" s="627" t="s">
        <v>544</v>
      </c>
      <c r="D614" s="628" t="s">
        <v>545</v>
      </c>
      <c r="E614" s="627" t="s">
        <v>2253</v>
      </c>
      <c r="F614" s="628" t="s">
        <v>2254</v>
      </c>
      <c r="G614" s="627" t="s">
        <v>3248</v>
      </c>
      <c r="H614" s="627" t="s">
        <v>3249</v>
      </c>
      <c r="I614" s="629">
        <v>10119.99</v>
      </c>
      <c r="J614" s="629">
        <v>2</v>
      </c>
      <c r="K614" s="630">
        <v>20239.97</v>
      </c>
    </row>
    <row r="615" spans="1:11" ht="14.4" customHeight="1" x14ac:dyDescent="0.3">
      <c r="A615" s="625" t="s">
        <v>518</v>
      </c>
      <c r="B615" s="626" t="s">
        <v>520</v>
      </c>
      <c r="C615" s="627" t="s">
        <v>544</v>
      </c>
      <c r="D615" s="628" t="s">
        <v>545</v>
      </c>
      <c r="E615" s="627" t="s">
        <v>2253</v>
      </c>
      <c r="F615" s="628" t="s">
        <v>2254</v>
      </c>
      <c r="G615" s="627" t="s">
        <v>3250</v>
      </c>
      <c r="H615" s="627" t="s">
        <v>3251</v>
      </c>
      <c r="I615" s="629">
        <v>9673.2909090909088</v>
      </c>
      <c r="J615" s="629">
        <v>23</v>
      </c>
      <c r="K615" s="630">
        <v>213104.89</v>
      </c>
    </row>
    <row r="616" spans="1:11" ht="14.4" customHeight="1" x14ac:dyDescent="0.3">
      <c r="A616" s="625" t="s">
        <v>518</v>
      </c>
      <c r="B616" s="626" t="s">
        <v>520</v>
      </c>
      <c r="C616" s="627" t="s">
        <v>544</v>
      </c>
      <c r="D616" s="628" t="s">
        <v>545</v>
      </c>
      <c r="E616" s="627" t="s">
        <v>2253</v>
      </c>
      <c r="F616" s="628" t="s">
        <v>2254</v>
      </c>
      <c r="G616" s="627" t="s">
        <v>3252</v>
      </c>
      <c r="H616" s="627" t="s">
        <v>3253</v>
      </c>
      <c r="I616" s="629">
        <v>10119.993333333334</v>
      </c>
      <c r="J616" s="629">
        <v>31</v>
      </c>
      <c r="K616" s="630">
        <v>313719.71000000002</v>
      </c>
    </row>
    <row r="617" spans="1:11" ht="14.4" customHeight="1" x14ac:dyDescent="0.3">
      <c r="A617" s="625" t="s">
        <v>518</v>
      </c>
      <c r="B617" s="626" t="s">
        <v>520</v>
      </c>
      <c r="C617" s="627" t="s">
        <v>544</v>
      </c>
      <c r="D617" s="628" t="s">
        <v>545</v>
      </c>
      <c r="E617" s="627" t="s">
        <v>2253</v>
      </c>
      <c r="F617" s="628" t="s">
        <v>2254</v>
      </c>
      <c r="G617" s="627" t="s">
        <v>3254</v>
      </c>
      <c r="H617" s="627" t="s">
        <v>3255</v>
      </c>
      <c r="I617" s="629">
        <v>10119.986666666666</v>
      </c>
      <c r="J617" s="629">
        <v>7</v>
      </c>
      <c r="K617" s="630">
        <v>70839.89</v>
      </c>
    </row>
    <row r="618" spans="1:11" ht="14.4" customHeight="1" x14ac:dyDescent="0.3">
      <c r="A618" s="625" t="s">
        <v>518</v>
      </c>
      <c r="B618" s="626" t="s">
        <v>520</v>
      </c>
      <c r="C618" s="627" t="s">
        <v>544</v>
      </c>
      <c r="D618" s="628" t="s">
        <v>545</v>
      </c>
      <c r="E618" s="627" t="s">
        <v>2253</v>
      </c>
      <c r="F618" s="628" t="s">
        <v>2254</v>
      </c>
      <c r="G618" s="627" t="s">
        <v>3256</v>
      </c>
      <c r="H618" s="627" t="s">
        <v>3257</v>
      </c>
      <c r="I618" s="629">
        <v>3415.5</v>
      </c>
      <c r="J618" s="629">
        <v>1</v>
      </c>
      <c r="K618" s="630">
        <v>3415.5</v>
      </c>
    </row>
    <row r="619" spans="1:11" ht="14.4" customHeight="1" x14ac:dyDescent="0.3">
      <c r="A619" s="625" t="s">
        <v>518</v>
      </c>
      <c r="B619" s="626" t="s">
        <v>520</v>
      </c>
      <c r="C619" s="627" t="s">
        <v>544</v>
      </c>
      <c r="D619" s="628" t="s">
        <v>545</v>
      </c>
      <c r="E619" s="627" t="s">
        <v>2253</v>
      </c>
      <c r="F619" s="628" t="s">
        <v>2254</v>
      </c>
      <c r="G619" s="627" t="s">
        <v>3258</v>
      </c>
      <c r="H619" s="627" t="s">
        <v>3259</v>
      </c>
      <c r="I619" s="629">
        <v>3415.4919999999997</v>
      </c>
      <c r="J619" s="629">
        <v>6</v>
      </c>
      <c r="K619" s="630">
        <v>20492.96</v>
      </c>
    </row>
    <row r="620" spans="1:11" ht="14.4" customHeight="1" x14ac:dyDescent="0.3">
      <c r="A620" s="625" t="s">
        <v>518</v>
      </c>
      <c r="B620" s="626" t="s">
        <v>520</v>
      </c>
      <c r="C620" s="627" t="s">
        <v>544</v>
      </c>
      <c r="D620" s="628" t="s">
        <v>545</v>
      </c>
      <c r="E620" s="627" t="s">
        <v>2253</v>
      </c>
      <c r="F620" s="628" t="s">
        <v>2254</v>
      </c>
      <c r="G620" s="627" t="s">
        <v>3260</v>
      </c>
      <c r="H620" s="627" t="s">
        <v>3261</v>
      </c>
      <c r="I620" s="629">
        <v>3897.1471428571426</v>
      </c>
      <c r="J620" s="629">
        <v>12</v>
      </c>
      <c r="K620" s="630">
        <v>47729.07</v>
      </c>
    </row>
    <row r="621" spans="1:11" ht="14.4" customHeight="1" x14ac:dyDescent="0.3">
      <c r="A621" s="625" t="s">
        <v>518</v>
      </c>
      <c r="B621" s="626" t="s">
        <v>520</v>
      </c>
      <c r="C621" s="627" t="s">
        <v>544</v>
      </c>
      <c r="D621" s="628" t="s">
        <v>545</v>
      </c>
      <c r="E621" s="627" t="s">
        <v>2253</v>
      </c>
      <c r="F621" s="628" t="s">
        <v>2254</v>
      </c>
      <c r="G621" s="627" t="s">
        <v>3262</v>
      </c>
      <c r="H621" s="627" t="s">
        <v>3263</v>
      </c>
      <c r="I621" s="629">
        <v>3415.4966666666664</v>
      </c>
      <c r="J621" s="629">
        <v>8</v>
      </c>
      <c r="K621" s="630">
        <v>27323.98</v>
      </c>
    </row>
    <row r="622" spans="1:11" ht="14.4" customHeight="1" x14ac:dyDescent="0.3">
      <c r="A622" s="625" t="s">
        <v>518</v>
      </c>
      <c r="B622" s="626" t="s">
        <v>520</v>
      </c>
      <c r="C622" s="627" t="s">
        <v>544</v>
      </c>
      <c r="D622" s="628" t="s">
        <v>545</v>
      </c>
      <c r="E622" s="627" t="s">
        <v>2253</v>
      </c>
      <c r="F622" s="628" t="s">
        <v>2254</v>
      </c>
      <c r="G622" s="627" t="s">
        <v>3264</v>
      </c>
      <c r="H622" s="627" t="s">
        <v>3265</v>
      </c>
      <c r="I622" s="629">
        <v>3415.498333333333</v>
      </c>
      <c r="J622" s="629">
        <v>9</v>
      </c>
      <c r="K622" s="630">
        <v>30739.489999999998</v>
      </c>
    </row>
    <row r="623" spans="1:11" ht="14.4" customHeight="1" x14ac:dyDescent="0.3">
      <c r="A623" s="625" t="s">
        <v>518</v>
      </c>
      <c r="B623" s="626" t="s">
        <v>520</v>
      </c>
      <c r="C623" s="627" t="s">
        <v>544</v>
      </c>
      <c r="D623" s="628" t="s">
        <v>545</v>
      </c>
      <c r="E623" s="627" t="s">
        <v>2253</v>
      </c>
      <c r="F623" s="628" t="s">
        <v>2254</v>
      </c>
      <c r="G623" s="627" t="s">
        <v>3266</v>
      </c>
      <c r="H623" s="627" t="s">
        <v>3267</v>
      </c>
      <c r="I623" s="629">
        <v>3415.51</v>
      </c>
      <c r="J623" s="629">
        <v>2</v>
      </c>
      <c r="K623" s="630">
        <v>6831.01</v>
      </c>
    </row>
    <row r="624" spans="1:11" ht="14.4" customHeight="1" x14ac:dyDescent="0.3">
      <c r="A624" s="625" t="s">
        <v>518</v>
      </c>
      <c r="B624" s="626" t="s">
        <v>520</v>
      </c>
      <c r="C624" s="627" t="s">
        <v>544</v>
      </c>
      <c r="D624" s="628" t="s">
        <v>545</v>
      </c>
      <c r="E624" s="627" t="s">
        <v>2253</v>
      </c>
      <c r="F624" s="628" t="s">
        <v>2254</v>
      </c>
      <c r="G624" s="627" t="s">
        <v>3268</v>
      </c>
      <c r="H624" s="627" t="s">
        <v>3269</v>
      </c>
      <c r="I624" s="629">
        <v>3415.4949999999999</v>
      </c>
      <c r="J624" s="629">
        <v>4</v>
      </c>
      <c r="K624" s="630">
        <v>13661.99</v>
      </c>
    </row>
    <row r="625" spans="1:11" ht="14.4" customHeight="1" x14ac:dyDescent="0.3">
      <c r="A625" s="625" t="s">
        <v>518</v>
      </c>
      <c r="B625" s="626" t="s">
        <v>520</v>
      </c>
      <c r="C625" s="627" t="s">
        <v>544</v>
      </c>
      <c r="D625" s="628" t="s">
        <v>545</v>
      </c>
      <c r="E625" s="627" t="s">
        <v>2253</v>
      </c>
      <c r="F625" s="628" t="s">
        <v>2254</v>
      </c>
      <c r="G625" s="627" t="s">
        <v>3270</v>
      </c>
      <c r="H625" s="627" t="s">
        <v>3271</v>
      </c>
      <c r="I625" s="629">
        <v>3404.4924999999998</v>
      </c>
      <c r="J625" s="629">
        <v>105</v>
      </c>
      <c r="K625" s="630">
        <v>356261.43</v>
      </c>
    </row>
    <row r="626" spans="1:11" ht="14.4" customHeight="1" x14ac:dyDescent="0.3">
      <c r="A626" s="625" t="s">
        <v>518</v>
      </c>
      <c r="B626" s="626" t="s">
        <v>520</v>
      </c>
      <c r="C626" s="627" t="s">
        <v>544</v>
      </c>
      <c r="D626" s="628" t="s">
        <v>545</v>
      </c>
      <c r="E626" s="627" t="s">
        <v>2253</v>
      </c>
      <c r="F626" s="628" t="s">
        <v>2254</v>
      </c>
      <c r="G626" s="627" t="s">
        <v>3272</v>
      </c>
      <c r="H626" s="627" t="s">
        <v>3273</v>
      </c>
      <c r="I626" s="629">
        <v>10119.995833333332</v>
      </c>
      <c r="J626" s="629">
        <v>28</v>
      </c>
      <c r="K626" s="630">
        <v>283359.89</v>
      </c>
    </row>
    <row r="627" spans="1:11" ht="14.4" customHeight="1" x14ac:dyDescent="0.3">
      <c r="A627" s="625" t="s">
        <v>518</v>
      </c>
      <c r="B627" s="626" t="s">
        <v>520</v>
      </c>
      <c r="C627" s="627" t="s">
        <v>544</v>
      </c>
      <c r="D627" s="628" t="s">
        <v>545</v>
      </c>
      <c r="E627" s="627" t="s">
        <v>2253</v>
      </c>
      <c r="F627" s="628" t="s">
        <v>2254</v>
      </c>
      <c r="G627" s="627" t="s">
        <v>3274</v>
      </c>
      <c r="H627" s="627" t="s">
        <v>3275</v>
      </c>
      <c r="I627" s="629">
        <v>41520</v>
      </c>
      <c r="J627" s="629">
        <v>2</v>
      </c>
      <c r="K627" s="630">
        <v>83040</v>
      </c>
    </row>
    <row r="628" spans="1:11" ht="14.4" customHeight="1" x14ac:dyDescent="0.3">
      <c r="A628" s="625" t="s">
        <v>518</v>
      </c>
      <c r="B628" s="626" t="s">
        <v>520</v>
      </c>
      <c r="C628" s="627" t="s">
        <v>544</v>
      </c>
      <c r="D628" s="628" t="s">
        <v>545</v>
      </c>
      <c r="E628" s="627" t="s">
        <v>2253</v>
      </c>
      <c r="F628" s="628" t="s">
        <v>2254</v>
      </c>
      <c r="G628" s="627" t="s">
        <v>3276</v>
      </c>
      <c r="H628" s="627" t="s">
        <v>3277</v>
      </c>
      <c r="I628" s="629">
        <v>19444.97</v>
      </c>
      <c r="J628" s="629">
        <v>1</v>
      </c>
      <c r="K628" s="630">
        <v>19444.97</v>
      </c>
    </row>
    <row r="629" spans="1:11" ht="14.4" customHeight="1" x14ac:dyDescent="0.3">
      <c r="A629" s="625" t="s">
        <v>518</v>
      </c>
      <c r="B629" s="626" t="s">
        <v>520</v>
      </c>
      <c r="C629" s="627" t="s">
        <v>544</v>
      </c>
      <c r="D629" s="628" t="s">
        <v>545</v>
      </c>
      <c r="E629" s="627" t="s">
        <v>2253</v>
      </c>
      <c r="F629" s="628" t="s">
        <v>2254</v>
      </c>
      <c r="G629" s="627" t="s">
        <v>3278</v>
      </c>
      <c r="H629" s="627" t="s">
        <v>3279</v>
      </c>
      <c r="I629" s="629">
        <v>19444.97</v>
      </c>
      <c r="J629" s="629">
        <v>1</v>
      </c>
      <c r="K629" s="630">
        <v>19444.97</v>
      </c>
    </row>
    <row r="630" spans="1:11" ht="14.4" customHeight="1" x14ac:dyDescent="0.3">
      <c r="A630" s="625" t="s">
        <v>518</v>
      </c>
      <c r="B630" s="626" t="s">
        <v>520</v>
      </c>
      <c r="C630" s="627" t="s">
        <v>544</v>
      </c>
      <c r="D630" s="628" t="s">
        <v>545</v>
      </c>
      <c r="E630" s="627" t="s">
        <v>2253</v>
      </c>
      <c r="F630" s="628" t="s">
        <v>2254</v>
      </c>
      <c r="G630" s="627" t="s">
        <v>3280</v>
      </c>
      <c r="H630" s="627" t="s">
        <v>3281</v>
      </c>
      <c r="I630" s="629">
        <v>1.1499999999999999</v>
      </c>
      <c r="J630" s="629">
        <v>1</v>
      </c>
      <c r="K630" s="630">
        <v>1.1499999999999999</v>
      </c>
    </row>
    <row r="631" spans="1:11" ht="14.4" customHeight="1" x14ac:dyDescent="0.3">
      <c r="A631" s="625" t="s">
        <v>518</v>
      </c>
      <c r="B631" s="626" t="s">
        <v>520</v>
      </c>
      <c r="C631" s="627" t="s">
        <v>544</v>
      </c>
      <c r="D631" s="628" t="s">
        <v>545</v>
      </c>
      <c r="E631" s="627" t="s">
        <v>2253</v>
      </c>
      <c r="F631" s="628" t="s">
        <v>2254</v>
      </c>
      <c r="G631" s="627" t="s">
        <v>3282</v>
      </c>
      <c r="H631" s="627" t="s">
        <v>3283</v>
      </c>
      <c r="I631" s="629">
        <v>16100</v>
      </c>
      <c r="J631" s="629">
        <v>2</v>
      </c>
      <c r="K631" s="630">
        <v>32200</v>
      </c>
    </row>
    <row r="632" spans="1:11" ht="14.4" customHeight="1" x14ac:dyDescent="0.3">
      <c r="A632" s="625" t="s">
        <v>518</v>
      </c>
      <c r="B632" s="626" t="s">
        <v>520</v>
      </c>
      <c r="C632" s="627" t="s">
        <v>544</v>
      </c>
      <c r="D632" s="628" t="s">
        <v>545</v>
      </c>
      <c r="E632" s="627" t="s">
        <v>2253</v>
      </c>
      <c r="F632" s="628" t="s">
        <v>2254</v>
      </c>
      <c r="G632" s="627" t="s">
        <v>3284</v>
      </c>
      <c r="H632" s="627" t="s">
        <v>3285</v>
      </c>
      <c r="I632" s="629">
        <v>9200</v>
      </c>
      <c r="J632" s="629">
        <v>1</v>
      </c>
      <c r="K632" s="630">
        <v>9200</v>
      </c>
    </row>
    <row r="633" spans="1:11" ht="14.4" customHeight="1" x14ac:dyDescent="0.3">
      <c r="A633" s="625" t="s">
        <v>518</v>
      </c>
      <c r="B633" s="626" t="s">
        <v>520</v>
      </c>
      <c r="C633" s="627" t="s">
        <v>544</v>
      </c>
      <c r="D633" s="628" t="s">
        <v>545</v>
      </c>
      <c r="E633" s="627" t="s">
        <v>2253</v>
      </c>
      <c r="F633" s="628" t="s">
        <v>2254</v>
      </c>
      <c r="G633" s="627" t="s">
        <v>3286</v>
      </c>
      <c r="H633" s="627" t="s">
        <v>3287</v>
      </c>
      <c r="I633" s="629">
        <v>19444.97</v>
      </c>
      <c r="J633" s="629">
        <v>1</v>
      </c>
      <c r="K633" s="630">
        <v>19444.97</v>
      </c>
    </row>
    <row r="634" spans="1:11" ht="14.4" customHeight="1" x14ac:dyDescent="0.3">
      <c r="A634" s="625" t="s">
        <v>518</v>
      </c>
      <c r="B634" s="626" t="s">
        <v>520</v>
      </c>
      <c r="C634" s="627" t="s">
        <v>544</v>
      </c>
      <c r="D634" s="628" t="s">
        <v>545</v>
      </c>
      <c r="E634" s="627" t="s">
        <v>2253</v>
      </c>
      <c r="F634" s="628" t="s">
        <v>2254</v>
      </c>
      <c r="G634" s="627" t="s">
        <v>3288</v>
      </c>
      <c r="H634" s="627" t="s">
        <v>3289</v>
      </c>
      <c r="I634" s="629">
        <v>19444.97</v>
      </c>
      <c r="J634" s="629">
        <v>1</v>
      </c>
      <c r="K634" s="630">
        <v>19444.97</v>
      </c>
    </row>
    <row r="635" spans="1:11" ht="14.4" customHeight="1" x14ac:dyDescent="0.3">
      <c r="A635" s="625" t="s">
        <v>518</v>
      </c>
      <c r="B635" s="626" t="s">
        <v>520</v>
      </c>
      <c r="C635" s="627" t="s">
        <v>544</v>
      </c>
      <c r="D635" s="628" t="s">
        <v>545</v>
      </c>
      <c r="E635" s="627" t="s">
        <v>2253</v>
      </c>
      <c r="F635" s="628" t="s">
        <v>2254</v>
      </c>
      <c r="G635" s="627" t="s">
        <v>3290</v>
      </c>
      <c r="H635" s="627" t="s">
        <v>3291</v>
      </c>
      <c r="I635" s="629">
        <v>785.46</v>
      </c>
      <c r="J635" s="629">
        <v>1</v>
      </c>
      <c r="K635" s="630">
        <v>785.46</v>
      </c>
    </row>
    <row r="636" spans="1:11" ht="14.4" customHeight="1" x14ac:dyDescent="0.3">
      <c r="A636" s="625" t="s">
        <v>518</v>
      </c>
      <c r="B636" s="626" t="s">
        <v>520</v>
      </c>
      <c r="C636" s="627" t="s">
        <v>544</v>
      </c>
      <c r="D636" s="628" t="s">
        <v>545</v>
      </c>
      <c r="E636" s="627" t="s">
        <v>2253</v>
      </c>
      <c r="F636" s="628" t="s">
        <v>2254</v>
      </c>
      <c r="G636" s="627" t="s">
        <v>3292</v>
      </c>
      <c r="H636" s="627" t="s">
        <v>3293</v>
      </c>
      <c r="I636" s="629">
        <v>3107.74</v>
      </c>
      <c r="J636" s="629">
        <v>1</v>
      </c>
      <c r="K636" s="630">
        <v>3107.74</v>
      </c>
    </row>
    <row r="637" spans="1:11" ht="14.4" customHeight="1" x14ac:dyDescent="0.3">
      <c r="A637" s="625" t="s">
        <v>518</v>
      </c>
      <c r="B637" s="626" t="s">
        <v>520</v>
      </c>
      <c r="C637" s="627" t="s">
        <v>544</v>
      </c>
      <c r="D637" s="628" t="s">
        <v>545</v>
      </c>
      <c r="E637" s="627" t="s">
        <v>2253</v>
      </c>
      <c r="F637" s="628" t="s">
        <v>2254</v>
      </c>
      <c r="G637" s="627" t="s">
        <v>3294</v>
      </c>
      <c r="H637" s="627" t="s">
        <v>3295</v>
      </c>
      <c r="I637" s="629">
        <v>1041.95</v>
      </c>
      <c r="J637" s="629">
        <v>30</v>
      </c>
      <c r="K637" s="630">
        <v>31258.649999999998</v>
      </c>
    </row>
    <row r="638" spans="1:11" ht="14.4" customHeight="1" x14ac:dyDescent="0.3">
      <c r="A638" s="625" t="s">
        <v>518</v>
      </c>
      <c r="B638" s="626" t="s">
        <v>520</v>
      </c>
      <c r="C638" s="627" t="s">
        <v>544</v>
      </c>
      <c r="D638" s="628" t="s">
        <v>545</v>
      </c>
      <c r="E638" s="627" t="s">
        <v>2253</v>
      </c>
      <c r="F638" s="628" t="s">
        <v>2254</v>
      </c>
      <c r="G638" s="627" t="s">
        <v>3296</v>
      </c>
      <c r="H638" s="627" t="s">
        <v>3297</v>
      </c>
      <c r="I638" s="629">
        <v>15196.305</v>
      </c>
      <c r="J638" s="629">
        <v>2</v>
      </c>
      <c r="K638" s="630">
        <v>30392.61</v>
      </c>
    </row>
    <row r="639" spans="1:11" ht="14.4" customHeight="1" x14ac:dyDescent="0.3">
      <c r="A639" s="625" t="s">
        <v>518</v>
      </c>
      <c r="B639" s="626" t="s">
        <v>520</v>
      </c>
      <c r="C639" s="627" t="s">
        <v>544</v>
      </c>
      <c r="D639" s="628" t="s">
        <v>545</v>
      </c>
      <c r="E639" s="627" t="s">
        <v>2253</v>
      </c>
      <c r="F639" s="628" t="s">
        <v>2254</v>
      </c>
      <c r="G639" s="627" t="s">
        <v>3298</v>
      </c>
      <c r="H639" s="627" t="s">
        <v>3299</v>
      </c>
      <c r="I639" s="629">
        <v>3295.62</v>
      </c>
      <c r="J639" s="629">
        <v>1</v>
      </c>
      <c r="K639" s="630">
        <v>3295.62</v>
      </c>
    </row>
    <row r="640" spans="1:11" ht="14.4" customHeight="1" x14ac:dyDescent="0.3">
      <c r="A640" s="625" t="s">
        <v>518</v>
      </c>
      <c r="B640" s="626" t="s">
        <v>520</v>
      </c>
      <c r="C640" s="627" t="s">
        <v>544</v>
      </c>
      <c r="D640" s="628" t="s">
        <v>545</v>
      </c>
      <c r="E640" s="627" t="s">
        <v>2253</v>
      </c>
      <c r="F640" s="628" t="s">
        <v>2254</v>
      </c>
      <c r="G640" s="627" t="s">
        <v>3300</v>
      </c>
      <c r="H640" s="627" t="s">
        <v>3301</v>
      </c>
      <c r="I640" s="629">
        <v>7865.02</v>
      </c>
      <c r="J640" s="629">
        <v>4</v>
      </c>
      <c r="K640" s="630">
        <v>31460.09</v>
      </c>
    </row>
    <row r="641" spans="1:11" ht="14.4" customHeight="1" x14ac:dyDescent="0.3">
      <c r="A641" s="625" t="s">
        <v>518</v>
      </c>
      <c r="B641" s="626" t="s">
        <v>520</v>
      </c>
      <c r="C641" s="627" t="s">
        <v>544</v>
      </c>
      <c r="D641" s="628" t="s">
        <v>545</v>
      </c>
      <c r="E641" s="627" t="s">
        <v>2253</v>
      </c>
      <c r="F641" s="628" t="s">
        <v>2254</v>
      </c>
      <c r="G641" s="627" t="s">
        <v>3302</v>
      </c>
      <c r="H641" s="627" t="s">
        <v>3271</v>
      </c>
      <c r="I641" s="629">
        <v>0.35</v>
      </c>
      <c r="J641" s="629">
        <v>4</v>
      </c>
      <c r="K641" s="630">
        <v>1.4</v>
      </c>
    </row>
    <row r="642" spans="1:11" ht="14.4" customHeight="1" x14ac:dyDescent="0.3">
      <c r="A642" s="625" t="s">
        <v>518</v>
      </c>
      <c r="B642" s="626" t="s">
        <v>520</v>
      </c>
      <c r="C642" s="627" t="s">
        <v>544</v>
      </c>
      <c r="D642" s="628" t="s">
        <v>545</v>
      </c>
      <c r="E642" s="627" t="s">
        <v>2253</v>
      </c>
      <c r="F642" s="628" t="s">
        <v>2254</v>
      </c>
      <c r="G642" s="627" t="s">
        <v>3303</v>
      </c>
      <c r="H642" s="627" t="s">
        <v>3273</v>
      </c>
      <c r="I642" s="629">
        <v>1.07</v>
      </c>
      <c r="J642" s="629">
        <v>4</v>
      </c>
      <c r="K642" s="630">
        <v>4.3</v>
      </c>
    </row>
    <row r="643" spans="1:11" ht="14.4" customHeight="1" x14ac:dyDescent="0.3">
      <c r="A643" s="625" t="s">
        <v>518</v>
      </c>
      <c r="B643" s="626" t="s">
        <v>520</v>
      </c>
      <c r="C643" s="627" t="s">
        <v>544</v>
      </c>
      <c r="D643" s="628" t="s">
        <v>545</v>
      </c>
      <c r="E643" s="627" t="s">
        <v>2253</v>
      </c>
      <c r="F643" s="628" t="s">
        <v>2254</v>
      </c>
      <c r="G643" s="627" t="s">
        <v>3304</v>
      </c>
      <c r="H643" s="627" t="s">
        <v>3305</v>
      </c>
      <c r="I643" s="629">
        <v>0.65</v>
      </c>
      <c r="J643" s="629">
        <v>2</v>
      </c>
      <c r="K643" s="630">
        <v>1.3</v>
      </c>
    </row>
    <row r="644" spans="1:11" ht="14.4" customHeight="1" x14ac:dyDescent="0.3">
      <c r="A644" s="625" t="s">
        <v>518</v>
      </c>
      <c r="B644" s="626" t="s">
        <v>520</v>
      </c>
      <c r="C644" s="627" t="s">
        <v>544</v>
      </c>
      <c r="D644" s="628" t="s">
        <v>545</v>
      </c>
      <c r="E644" s="627" t="s">
        <v>2253</v>
      </c>
      <c r="F644" s="628" t="s">
        <v>2254</v>
      </c>
      <c r="G644" s="627" t="s">
        <v>3306</v>
      </c>
      <c r="H644" s="627" t="s">
        <v>3307</v>
      </c>
      <c r="I644" s="629">
        <v>52248.3</v>
      </c>
      <c r="J644" s="629">
        <v>1</v>
      </c>
      <c r="K644" s="630">
        <v>52248.3</v>
      </c>
    </row>
    <row r="645" spans="1:11" ht="14.4" customHeight="1" x14ac:dyDescent="0.3">
      <c r="A645" s="625" t="s">
        <v>518</v>
      </c>
      <c r="B645" s="626" t="s">
        <v>520</v>
      </c>
      <c r="C645" s="627" t="s">
        <v>544</v>
      </c>
      <c r="D645" s="628" t="s">
        <v>545</v>
      </c>
      <c r="E645" s="627" t="s">
        <v>2253</v>
      </c>
      <c r="F645" s="628" t="s">
        <v>2254</v>
      </c>
      <c r="G645" s="627" t="s">
        <v>3308</v>
      </c>
      <c r="H645" s="627" t="s">
        <v>3309</v>
      </c>
      <c r="I645" s="629">
        <v>48226.52</v>
      </c>
      <c r="J645" s="629">
        <v>1</v>
      </c>
      <c r="K645" s="630">
        <v>48226.52</v>
      </c>
    </row>
    <row r="646" spans="1:11" ht="14.4" customHeight="1" x14ac:dyDescent="0.3">
      <c r="A646" s="625" t="s">
        <v>518</v>
      </c>
      <c r="B646" s="626" t="s">
        <v>520</v>
      </c>
      <c r="C646" s="627" t="s">
        <v>544</v>
      </c>
      <c r="D646" s="628" t="s">
        <v>545</v>
      </c>
      <c r="E646" s="627" t="s">
        <v>2253</v>
      </c>
      <c r="F646" s="628" t="s">
        <v>2254</v>
      </c>
      <c r="G646" s="627" t="s">
        <v>3310</v>
      </c>
      <c r="H646" s="627" t="s">
        <v>3311</v>
      </c>
      <c r="I646" s="629">
        <v>3221.64</v>
      </c>
      <c r="J646" s="629">
        <v>1</v>
      </c>
      <c r="K646" s="630">
        <v>3221.64</v>
      </c>
    </row>
    <row r="647" spans="1:11" ht="14.4" customHeight="1" x14ac:dyDescent="0.3">
      <c r="A647" s="625" t="s">
        <v>518</v>
      </c>
      <c r="B647" s="626" t="s">
        <v>520</v>
      </c>
      <c r="C647" s="627" t="s">
        <v>544</v>
      </c>
      <c r="D647" s="628" t="s">
        <v>545</v>
      </c>
      <c r="E647" s="627" t="s">
        <v>2253</v>
      </c>
      <c r="F647" s="628" t="s">
        <v>2254</v>
      </c>
      <c r="G647" s="627" t="s">
        <v>3312</v>
      </c>
      <c r="H647" s="627" t="s">
        <v>3313</v>
      </c>
      <c r="I647" s="629">
        <v>7241.75</v>
      </c>
      <c r="J647" s="629">
        <v>1</v>
      </c>
      <c r="K647" s="630">
        <v>7241.75</v>
      </c>
    </row>
    <row r="648" spans="1:11" ht="14.4" customHeight="1" x14ac:dyDescent="0.3">
      <c r="A648" s="625" t="s">
        <v>518</v>
      </c>
      <c r="B648" s="626" t="s">
        <v>520</v>
      </c>
      <c r="C648" s="627" t="s">
        <v>544</v>
      </c>
      <c r="D648" s="628" t="s">
        <v>545</v>
      </c>
      <c r="E648" s="627" t="s">
        <v>2253</v>
      </c>
      <c r="F648" s="628" t="s">
        <v>2254</v>
      </c>
      <c r="G648" s="627" t="s">
        <v>3314</v>
      </c>
      <c r="H648" s="627" t="s">
        <v>3315</v>
      </c>
      <c r="I648" s="629">
        <v>4129.08</v>
      </c>
      <c r="J648" s="629">
        <v>1</v>
      </c>
      <c r="K648" s="630">
        <v>4129.08</v>
      </c>
    </row>
    <row r="649" spans="1:11" ht="14.4" customHeight="1" x14ac:dyDescent="0.3">
      <c r="A649" s="625" t="s">
        <v>518</v>
      </c>
      <c r="B649" s="626" t="s">
        <v>520</v>
      </c>
      <c r="C649" s="627" t="s">
        <v>544</v>
      </c>
      <c r="D649" s="628" t="s">
        <v>545</v>
      </c>
      <c r="E649" s="627" t="s">
        <v>2253</v>
      </c>
      <c r="F649" s="628" t="s">
        <v>2254</v>
      </c>
      <c r="G649" s="627" t="s">
        <v>3316</v>
      </c>
      <c r="H649" s="627" t="s">
        <v>3317</v>
      </c>
      <c r="I649" s="629">
        <v>2620</v>
      </c>
      <c r="J649" s="629">
        <v>1</v>
      </c>
      <c r="K649" s="630">
        <v>2620</v>
      </c>
    </row>
    <row r="650" spans="1:11" ht="14.4" customHeight="1" x14ac:dyDescent="0.3">
      <c r="A650" s="625" t="s">
        <v>518</v>
      </c>
      <c r="B650" s="626" t="s">
        <v>520</v>
      </c>
      <c r="C650" s="627" t="s">
        <v>544</v>
      </c>
      <c r="D650" s="628" t="s">
        <v>545</v>
      </c>
      <c r="E650" s="627" t="s">
        <v>2253</v>
      </c>
      <c r="F650" s="628" t="s">
        <v>2254</v>
      </c>
      <c r="G650" s="627" t="s">
        <v>3318</v>
      </c>
      <c r="H650" s="627" t="s">
        <v>3319</v>
      </c>
      <c r="I650" s="629">
        <v>22006.400000000001</v>
      </c>
      <c r="J650" s="629">
        <v>1</v>
      </c>
      <c r="K650" s="630">
        <v>22006.400000000001</v>
      </c>
    </row>
    <row r="651" spans="1:11" ht="14.4" customHeight="1" x14ac:dyDescent="0.3">
      <c r="A651" s="625" t="s">
        <v>518</v>
      </c>
      <c r="B651" s="626" t="s">
        <v>520</v>
      </c>
      <c r="C651" s="627" t="s">
        <v>544</v>
      </c>
      <c r="D651" s="628" t="s">
        <v>545</v>
      </c>
      <c r="E651" s="627" t="s">
        <v>2253</v>
      </c>
      <c r="F651" s="628" t="s">
        <v>2254</v>
      </c>
      <c r="G651" s="627" t="s">
        <v>3320</v>
      </c>
      <c r="H651" s="627" t="s">
        <v>3321</v>
      </c>
      <c r="I651" s="629">
        <v>10120</v>
      </c>
      <c r="J651" s="629">
        <v>2</v>
      </c>
      <c r="K651" s="630">
        <v>20240</v>
      </c>
    </row>
    <row r="652" spans="1:11" ht="14.4" customHeight="1" x14ac:dyDescent="0.3">
      <c r="A652" s="625" t="s">
        <v>518</v>
      </c>
      <c r="B652" s="626" t="s">
        <v>520</v>
      </c>
      <c r="C652" s="627" t="s">
        <v>544</v>
      </c>
      <c r="D652" s="628" t="s">
        <v>545</v>
      </c>
      <c r="E652" s="627" t="s">
        <v>2253</v>
      </c>
      <c r="F652" s="628" t="s">
        <v>2254</v>
      </c>
      <c r="G652" s="627" t="s">
        <v>3322</v>
      </c>
      <c r="H652" s="627" t="s">
        <v>3323</v>
      </c>
      <c r="I652" s="629">
        <v>3415.5</v>
      </c>
      <c r="J652" s="629">
        <v>2</v>
      </c>
      <c r="K652" s="630">
        <v>6831</v>
      </c>
    </row>
    <row r="653" spans="1:11" ht="14.4" customHeight="1" x14ac:dyDescent="0.3">
      <c r="A653" s="625" t="s">
        <v>518</v>
      </c>
      <c r="B653" s="626" t="s">
        <v>520</v>
      </c>
      <c r="C653" s="627" t="s">
        <v>544</v>
      </c>
      <c r="D653" s="628" t="s">
        <v>545</v>
      </c>
      <c r="E653" s="627" t="s">
        <v>2253</v>
      </c>
      <c r="F653" s="628" t="s">
        <v>2254</v>
      </c>
      <c r="G653" s="627" t="s">
        <v>3324</v>
      </c>
      <c r="H653" s="627" t="s">
        <v>3325</v>
      </c>
      <c r="I653" s="629">
        <v>3415.5</v>
      </c>
      <c r="J653" s="629">
        <v>1</v>
      </c>
      <c r="K653" s="630">
        <v>3415.5</v>
      </c>
    </row>
    <row r="654" spans="1:11" ht="14.4" customHeight="1" x14ac:dyDescent="0.3">
      <c r="A654" s="625" t="s">
        <v>518</v>
      </c>
      <c r="B654" s="626" t="s">
        <v>520</v>
      </c>
      <c r="C654" s="627" t="s">
        <v>544</v>
      </c>
      <c r="D654" s="628" t="s">
        <v>545</v>
      </c>
      <c r="E654" s="627" t="s">
        <v>2253</v>
      </c>
      <c r="F654" s="628" t="s">
        <v>2254</v>
      </c>
      <c r="G654" s="627" t="s">
        <v>3326</v>
      </c>
      <c r="H654" s="627" t="s">
        <v>3327</v>
      </c>
      <c r="I654" s="629">
        <v>3415.5</v>
      </c>
      <c r="J654" s="629">
        <v>2</v>
      </c>
      <c r="K654" s="630">
        <v>6831</v>
      </c>
    </row>
    <row r="655" spans="1:11" ht="14.4" customHeight="1" x14ac:dyDescent="0.3">
      <c r="A655" s="625" t="s">
        <v>518</v>
      </c>
      <c r="B655" s="626" t="s">
        <v>520</v>
      </c>
      <c r="C655" s="627" t="s">
        <v>544</v>
      </c>
      <c r="D655" s="628" t="s">
        <v>545</v>
      </c>
      <c r="E655" s="627" t="s">
        <v>2253</v>
      </c>
      <c r="F655" s="628" t="s">
        <v>2254</v>
      </c>
      <c r="G655" s="627" t="s">
        <v>3328</v>
      </c>
      <c r="H655" s="627" t="s">
        <v>3329</v>
      </c>
      <c r="I655" s="629">
        <v>1.1499999999999999</v>
      </c>
      <c r="J655" s="629">
        <v>1</v>
      </c>
      <c r="K655" s="630">
        <v>1.1499999999999999</v>
      </c>
    </row>
    <row r="656" spans="1:11" ht="14.4" customHeight="1" x14ac:dyDescent="0.3">
      <c r="A656" s="625" t="s">
        <v>518</v>
      </c>
      <c r="B656" s="626" t="s">
        <v>520</v>
      </c>
      <c r="C656" s="627" t="s">
        <v>544</v>
      </c>
      <c r="D656" s="628" t="s">
        <v>545</v>
      </c>
      <c r="E656" s="627" t="s">
        <v>2253</v>
      </c>
      <c r="F656" s="628" t="s">
        <v>2254</v>
      </c>
      <c r="G656" s="627" t="s">
        <v>3330</v>
      </c>
      <c r="H656" s="627" t="s">
        <v>3331</v>
      </c>
      <c r="I656" s="629">
        <v>1.1499999999999999</v>
      </c>
      <c r="J656" s="629">
        <v>1</v>
      </c>
      <c r="K656" s="630">
        <v>1.1499999999999999</v>
      </c>
    </row>
    <row r="657" spans="1:11" ht="14.4" customHeight="1" x14ac:dyDescent="0.3">
      <c r="A657" s="625" t="s">
        <v>518</v>
      </c>
      <c r="B657" s="626" t="s">
        <v>520</v>
      </c>
      <c r="C657" s="627" t="s">
        <v>544</v>
      </c>
      <c r="D657" s="628" t="s">
        <v>545</v>
      </c>
      <c r="E657" s="627" t="s">
        <v>2253</v>
      </c>
      <c r="F657" s="628" t="s">
        <v>2254</v>
      </c>
      <c r="G657" s="627" t="s">
        <v>3332</v>
      </c>
      <c r="H657" s="627" t="s">
        <v>3333</v>
      </c>
      <c r="I657" s="629">
        <v>1.1499999999999999</v>
      </c>
      <c r="J657" s="629">
        <v>1</v>
      </c>
      <c r="K657" s="630">
        <v>1.1499999999999999</v>
      </c>
    </row>
    <row r="658" spans="1:11" ht="14.4" customHeight="1" x14ac:dyDescent="0.3">
      <c r="A658" s="625" t="s">
        <v>518</v>
      </c>
      <c r="B658" s="626" t="s">
        <v>520</v>
      </c>
      <c r="C658" s="627" t="s">
        <v>544</v>
      </c>
      <c r="D658" s="628" t="s">
        <v>545</v>
      </c>
      <c r="E658" s="627" t="s">
        <v>2253</v>
      </c>
      <c r="F658" s="628" t="s">
        <v>2254</v>
      </c>
      <c r="G658" s="627" t="s">
        <v>3334</v>
      </c>
      <c r="H658" s="627" t="s">
        <v>3335</v>
      </c>
      <c r="I658" s="629">
        <v>1.1499999999999999</v>
      </c>
      <c r="J658" s="629">
        <v>1</v>
      </c>
      <c r="K658" s="630">
        <v>1.1499999999999999</v>
      </c>
    </row>
    <row r="659" spans="1:11" ht="14.4" customHeight="1" x14ac:dyDescent="0.3">
      <c r="A659" s="625" t="s">
        <v>518</v>
      </c>
      <c r="B659" s="626" t="s">
        <v>520</v>
      </c>
      <c r="C659" s="627" t="s">
        <v>544</v>
      </c>
      <c r="D659" s="628" t="s">
        <v>545</v>
      </c>
      <c r="E659" s="627" t="s">
        <v>2255</v>
      </c>
      <c r="F659" s="628" t="s">
        <v>2256</v>
      </c>
      <c r="G659" s="627" t="s">
        <v>3336</v>
      </c>
      <c r="H659" s="627" t="s">
        <v>3337</v>
      </c>
      <c r="I659" s="629">
        <v>77217.771000000008</v>
      </c>
      <c r="J659" s="629">
        <v>20</v>
      </c>
      <c r="K659" s="630">
        <v>1527030.7500000002</v>
      </c>
    </row>
    <row r="660" spans="1:11" ht="14.4" customHeight="1" x14ac:dyDescent="0.3">
      <c r="A660" s="625" t="s">
        <v>518</v>
      </c>
      <c r="B660" s="626" t="s">
        <v>520</v>
      </c>
      <c r="C660" s="627" t="s">
        <v>544</v>
      </c>
      <c r="D660" s="628" t="s">
        <v>545</v>
      </c>
      <c r="E660" s="627" t="s">
        <v>2255</v>
      </c>
      <c r="F660" s="628" t="s">
        <v>2256</v>
      </c>
      <c r="G660" s="627" t="s">
        <v>3338</v>
      </c>
      <c r="H660" s="627" t="s">
        <v>3339</v>
      </c>
      <c r="I660" s="629">
        <v>9.9999999999999985E-3</v>
      </c>
      <c r="J660" s="629">
        <v>50</v>
      </c>
      <c r="K660" s="630">
        <v>0.6100000000000001</v>
      </c>
    </row>
    <row r="661" spans="1:11" ht="14.4" customHeight="1" x14ac:dyDescent="0.3">
      <c r="A661" s="625" t="s">
        <v>518</v>
      </c>
      <c r="B661" s="626" t="s">
        <v>520</v>
      </c>
      <c r="C661" s="627" t="s">
        <v>544</v>
      </c>
      <c r="D661" s="628" t="s">
        <v>545</v>
      </c>
      <c r="E661" s="627" t="s">
        <v>2255</v>
      </c>
      <c r="F661" s="628" t="s">
        <v>2256</v>
      </c>
      <c r="G661" s="627" t="s">
        <v>3340</v>
      </c>
      <c r="H661" s="627" t="s">
        <v>3341</v>
      </c>
      <c r="I661" s="629">
        <v>0.01</v>
      </c>
      <c r="J661" s="629">
        <v>18</v>
      </c>
      <c r="K661" s="630">
        <v>0.18</v>
      </c>
    </row>
    <row r="662" spans="1:11" ht="14.4" customHeight="1" x14ac:dyDescent="0.3">
      <c r="A662" s="625" t="s">
        <v>518</v>
      </c>
      <c r="B662" s="626" t="s">
        <v>520</v>
      </c>
      <c r="C662" s="627" t="s">
        <v>544</v>
      </c>
      <c r="D662" s="628" t="s">
        <v>545</v>
      </c>
      <c r="E662" s="627" t="s">
        <v>2255</v>
      </c>
      <c r="F662" s="628" t="s">
        <v>2256</v>
      </c>
      <c r="G662" s="627" t="s">
        <v>3342</v>
      </c>
      <c r="H662" s="627" t="s">
        <v>3343</v>
      </c>
      <c r="I662" s="629">
        <v>700820.06200000003</v>
      </c>
      <c r="J662" s="629">
        <v>10</v>
      </c>
      <c r="K662" s="630">
        <v>7092268.6100000003</v>
      </c>
    </row>
    <row r="663" spans="1:11" ht="14.4" customHeight="1" x14ac:dyDescent="0.3">
      <c r="A663" s="625" t="s">
        <v>518</v>
      </c>
      <c r="B663" s="626" t="s">
        <v>520</v>
      </c>
      <c r="C663" s="627" t="s">
        <v>544</v>
      </c>
      <c r="D663" s="628" t="s">
        <v>545</v>
      </c>
      <c r="E663" s="627" t="s">
        <v>2255</v>
      </c>
      <c r="F663" s="628" t="s">
        <v>2256</v>
      </c>
      <c r="G663" s="627" t="s">
        <v>3344</v>
      </c>
      <c r="H663" s="627" t="s">
        <v>3345</v>
      </c>
      <c r="I663" s="629">
        <v>25612.989999999998</v>
      </c>
      <c r="J663" s="629">
        <v>20</v>
      </c>
      <c r="K663" s="630">
        <v>506513.35999999993</v>
      </c>
    </row>
    <row r="664" spans="1:11" ht="14.4" customHeight="1" x14ac:dyDescent="0.3">
      <c r="A664" s="625" t="s">
        <v>518</v>
      </c>
      <c r="B664" s="626" t="s">
        <v>520</v>
      </c>
      <c r="C664" s="627" t="s">
        <v>544</v>
      </c>
      <c r="D664" s="628" t="s">
        <v>545</v>
      </c>
      <c r="E664" s="627" t="s">
        <v>2255</v>
      </c>
      <c r="F664" s="628" t="s">
        <v>2256</v>
      </c>
      <c r="G664" s="627" t="s">
        <v>3346</v>
      </c>
      <c r="H664" s="627" t="s">
        <v>3347</v>
      </c>
      <c r="I664" s="629">
        <v>16453.339</v>
      </c>
      <c r="J664" s="629">
        <v>10</v>
      </c>
      <c r="K664" s="630">
        <v>103536.52</v>
      </c>
    </row>
    <row r="665" spans="1:11" ht="14.4" customHeight="1" x14ac:dyDescent="0.3">
      <c r="A665" s="625" t="s">
        <v>518</v>
      </c>
      <c r="B665" s="626" t="s">
        <v>520</v>
      </c>
      <c r="C665" s="627" t="s">
        <v>544</v>
      </c>
      <c r="D665" s="628" t="s">
        <v>545</v>
      </c>
      <c r="E665" s="627" t="s">
        <v>2255</v>
      </c>
      <c r="F665" s="628" t="s">
        <v>2256</v>
      </c>
      <c r="G665" s="627" t="s">
        <v>3348</v>
      </c>
      <c r="H665" s="627" t="s">
        <v>3349</v>
      </c>
      <c r="I665" s="629">
        <v>0.01</v>
      </c>
      <c r="J665" s="629">
        <v>2</v>
      </c>
      <c r="K665" s="630">
        <v>0.02</v>
      </c>
    </row>
    <row r="666" spans="1:11" ht="14.4" customHeight="1" x14ac:dyDescent="0.3">
      <c r="A666" s="625" t="s">
        <v>518</v>
      </c>
      <c r="B666" s="626" t="s">
        <v>520</v>
      </c>
      <c r="C666" s="627" t="s">
        <v>544</v>
      </c>
      <c r="D666" s="628" t="s">
        <v>545</v>
      </c>
      <c r="E666" s="627" t="s">
        <v>2255</v>
      </c>
      <c r="F666" s="628" t="s">
        <v>2256</v>
      </c>
      <c r="G666" s="627" t="s">
        <v>3350</v>
      </c>
      <c r="H666" s="627" t="s">
        <v>3351</v>
      </c>
      <c r="I666" s="629">
        <v>662429.11</v>
      </c>
      <c r="J666" s="629">
        <v>1</v>
      </c>
      <c r="K666" s="630">
        <v>662429.11</v>
      </c>
    </row>
    <row r="667" spans="1:11" ht="14.4" customHeight="1" x14ac:dyDescent="0.3">
      <c r="A667" s="625" t="s">
        <v>518</v>
      </c>
      <c r="B667" s="626" t="s">
        <v>520</v>
      </c>
      <c r="C667" s="627" t="s">
        <v>544</v>
      </c>
      <c r="D667" s="628" t="s">
        <v>545</v>
      </c>
      <c r="E667" s="627" t="s">
        <v>2255</v>
      </c>
      <c r="F667" s="628" t="s">
        <v>2256</v>
      </c>
      <c r="G667" s="627" t="s">
        <v>3352</v>
      </c>
      <c r="H667" s="627" t="s">
        <v>3353</v>
      </c>
      <c r="I667" s="629">
        <v>0.01</v>
      </c>
      <c r="J667" s="629">
        <v>2</v>
      </c>
      <c r="K667" s="630">
        <v>0.02</v>
      </c>
    </row>
    <row r="668" spans="1:11" ht="14.4" customHeight="1" x14ac:dyDescent="0.3">
      <c r="A668" s="625" t="s">
        <v>518</v>
      </c>
      <c r="B668" s="626" t="s">
        <v>520</v>
      </c>
      <c r="C668" s="627" t="s">
        <v>544</v>
      </c>
      <c r="D668" s="628" t="s">
        <v>545</v>
      </c>
      <c r="E668" s="627" t="s">
        <v>2257</v>
      </c>
      <c r="F668" s="628" t="s">
        <v>2258</v>
      </c>
      <c r="G668" s="627" t="s">
        <v>3354</v>
      </c>
      <c r="H668" s="627" t="s">
        <v>3355</v>
      </c>
      <c r="I668" s="629">
        <v>0.17</v>
      </c>
      <c r="J668" s="629">
        <v>1</v>
      </c>
      <c r="K668" s="630">
        <v>0.17</v>
      </c>
    </row>
    <row r="669" spans="1:11" ht="14.4" customHeight="1" x14ac:dyDescent="0.3">
      <c r="A669" s="625" t="s">
        <v>518</v>
      </c>
      <c r="B669" s="626" t="s">
        <v>520</v>
      </c>
      <c r="C669" s="627" t="s">
        <v>544</v>
      </c>
      <c r="D669" s="628" t="s">
        <v>545</v>
      </c>
      <c r="E669" s="627" t="s">
        <v>2259</v>
      </c>
      <c r="F669" s="628" t="s">
        <v>2260</v>
      </c>
      <c r="G669" s="627" t="s">
        <v>3356</v>
      </c>
      <c r="H669" s="627" t="s">
        <v>3357</v>
      </c>
      <c r="I669" s="629">
        <v>3487.63</v>
      </c>
      <c r="J669" s="629">
        <v>4</v>
      </c>
      <c r="K669" s="630">
        <v>13950.52</v>
      </c>
    </row>
    <row r="670" spans="1:11" ht="14.4" customHeight="1" x14ac:dyDescent="0.3">
      <c r="A670" s="625" t="s">
        <v>518</v>
      </c>
      <c r="B670" s="626" t="s">
        <v>520</v>
      </c>
      <c r="C670" s="627" t="s">
        <v>544</v>
      </c>
      <c r="D670" s="628" t="s">
        <v>545</v>
      </c>
      <c r="E670" s="627" t="s">
        <v>2259</v>
      </c>
      <c r="F670" s="628" t="s">
        <v>2260</v>
      </c>
      <c r="G670" s="627" t="s">
        <v>3358</v>
      </c>
      <c r="H670" s="627" t="s">
        <v>3359</v>
      </c>
      <c r="I670" s="629">
        <v>41702.104999999996</v>
      </c>
      <c r="J670" s="629">
        <v>2</v>
      </c>
      <c r="K670" s="630">
        <v>83404.209999999992</v>
      </c>
    </row>
    <row r="671" spans="1:11" ht="14.4" customHeight="1" x14ac:dyDescent="0.3">
      <c r="A671" s="625" t="s">
        <v>518</v>
      </c>
      <c r="B671" s="626" t="s">
        <v>520</v>
      </c>
      <c r="C671" s="627" t="s">
        <v>544</v>
      </c>
      <c r="D671" s="628" t="s">
        <v>545</v>
      </c>
      <c r="E671" s="627" t="s">
        <v>2259</v>
      </c>
      <c r="F671" s="628" t="s">
        <v>2260</v>
      </c>
      <c r="G671" s="627" t="s">
        <v>3360</v>
      </c>
      <c r="H671" s="627" t="s">
        <v>3361</v>
      </c>
      <c r="I671" s="629">
        <v>6972.2100000000009</v>
      </c>
      <c r="J671" s="629">
        <v>5</v>
      </c>
      <c r="K671" s="630">
        <v>34861.050000000003</v>
      </c>
    </row>
    <row r="672" spans="1:11" ht="14.4" customHeight="1" x14ac:dyDescent="0.3">
      <c r="A672" s="625" t="s">
        <v>518</v>
      </c>
      <c r="B672" s="626" t="s">
        <v>520</v>
      </c>
      <c r="C672" s="627" t="s">
        <v>544</v>
      </c>
      <c r="D672" s="628" t="s">
        <v>545</v>
      </c>
      <c r="E672" s="627" t="s">
        <v>2259</v>
      </c>
      <c r="F672" s="628" t="s">
        <v>2260</v>
      </c>
      <c r="G672" s="627" t="s">
        <v>3362</v>
      </c>
      <c r="H672" s="627" t="s">
        <v>3363</v>
      </c>
      <c r="I672" s="629">
        <v>3855.068888888889</v>
      </c>
      <c r="J672" s="629">
        <v>18</v>
      </c>
      <c r="K672" s="630">
        <v>69612.58</v>
      </c>
    </row>
    <row r="673" spans="1:11" ht="14.4" customHeight="1" x14ac:dyDescent="0.3">
      <c r="A673" s="625" t="s">
        <v>518</v>
      </c>
      <c r="B673" s="626" t="s">
        <v>520</v>
      </c>
      <c r="C673" s="627" t="s">
        <v>544</v>
      </c>
      <c r="D673" s="628" t="s">
        <v>545</v>
      </c>
      <c r="E673" s="627" t="s">
        <v>2259</v>
      </c>
      <c r="F673" s="628" t="s">
        <v>2260</v>
      </c>
      <c r="G673" s="627" t="s">
        <v>3364</v>
      </c>
      <c r="H673" s="627" t="s">
        <v>3365</v>
      </c>
      <c r="I673" s="629">
        <v>1815.79</v>
      </c>
      <c r="J673" s="629">
        <v>5</v>
      </c>
      <c r="K673" s="630">
        <v>9078.9500000000007</v>
      </c>
    </row>
    <row r="674" spans="1:11" ht="14.4" customHeight="1" x14ac:dyDescent="0.3">
      <c r="A674" s="625" t="s">
        <v>518</v>
      </c>
      <c r="B674" s="626" t="s">
        <v>520</v>
      </c>
      <c r="C674" s="627" t="s">
        <v>544</v>
      </c>
      <c r="D674" s="628" t="s">
        <v>545</v>
      </c>
      <c r="E674" s="627" t="s">
        <v>2259</v>
      </c>
      <c r="F674" s="628" t="s">
        <v>2260</v>
      </c>
      <c r="G674" s="627" t="s">
        <v>3366</v>
      </c>
      <c r="H674" s="627" t="s">
        <v>3367</v>
      </c>
      <c r="I674" s="629">
        <v>5681.152727272728</v>
      </c>
      <c r="J674" s="629">
        <v>27</v>
      </c>
      <c r="K674" s="630">
        <v>154589.55000000002</v>
      </c>
    </row>
    <row r="675" spans="1:11" ht="14.4" customHeight="1" x14ac:dyDescent="0.3">
      <c r="A675" s="625" t="s">
        <v>518</v>
      </c>
      <c r="B675" s="626" t="s">
        <v>520</v>
      </c>
      <c r="C675" s="627" t="s">
        <v>544</v>
      </c>
      <c r="D675" s="628" t="s">
        <v>545</v>
      </c>
      <c r="E675" s="627" t="s">
        <v>2259</v>
      </c>
      <c r="F675" s="628" t="s">
        <v>2260</v>
      </c>
      <c r="G675" s="627" t="s">
        <v>3368</v>
      </c>
      <c r="H675" s="627" t="s">
        <v>3369</v>
      </c>
      <c r="I675" s="629">
        <v>11150</v>
      </c>
      <c r="J675" s="629">
        <v>5</v>
      </c>
      <c r="K675" s="630">
        <v>55750</v>
      </c>
    </row>
    <row r="676" spans="1:11" ht="14.4" customHeight="1" x14ac:dyDescent="0.3">
      <c r="A676" s="625" t="s">
        <v>518</v>
      </c>
      <c r="B676" s="626" t="s">
        <v>520</v>
      </c>
      <c r="C676" s="627" t="s">
        <v>544</v>
      </c>
      <c r="D676" s="628" t="s">
        <v>545</v>
      </c>
      <c r="E676" s="627" t="s">
        <v>2259</v>
      </c>
      <c r="F676" s="628" t="s">
        <v>2260</v>
      </c>
      <c r="G676" s="627" t="s">
        <v>3370</v>
      </c>
      <c r="H676" s="627" t="s">
        <v>3371</v>
      </c>
      <c r="I676" s="629">
        <v>62749.605000000003</v>
      </c>
      <c r="J676" s="629">
        <v>6</v>
      </c>
      <c r="K676" s="630">
        <v>376497.63</v>
      </c>
    </row>
    <row r="677" spans="1:11" ht="14.4" customHeight="1" x14ac:dyDescent="0.3">
      <c r="A677" s="625" t="s">
        <v>518</v>
      </c>
      <c r="B677" s="626" t="s">
        <v>520</v>
      </c>
      <c r="C677" s="627" t="s">
        <v>544</v>
      </c>
      <c r="D677" s="628" t="s">
        <v>545</v>
      </c>
      <c r="E677" s="627" t="s">
        <v>2259</v>
      </c>
      <c r="F677" s="628" t="s">
        <v>2260</v>
      </c>
      <c r="G677" s="627" t="s">
        <v>3372</v>
      </c>
      <c r="H677" s="627" t="s">
        <v>3373</v>
      </c>
      <c r="I677" s="629">
        <v>6424.99</v>
      </c>
      <c r="J677" s="629">
        <v>1</v>
      </c>
      <c r="K677" s="630">
        <v>6424.99</v>
      </c>
    </row>
    <row r="678" spans="1:11" ht="14.4" customHeight="1" x14ac:dyDescent="0.3">
      <c r="A678" s="625" t="s">
        <v>518</v>
      </c>
      <c r="B678" s="626" t="s">
        <v>520</v>
      </c>
      <c r="C678" s="627" t="s">
        <v>544</v>
      </c>
      <c r="D678" s="628" t="s">
        <v>545</v>
      </c>
      <c r="E678" s="627" t="s">
        <v>2259</v>
      </c>
      <c r="F678" s="628" t="s">
        <v>2260</v>
      </c>
      <c r="G678" s="627" t="s">
        <v>3374</v>
      </c>
      <c r="H678" s="627" t="s">
        <v>3375</v>
      </c>
      <c r="I678" s="629">
        <v>61920</v>
      </c>
      <c r="J678" s="629">
        <v>2</v>
      </c>
      <c r="K678" s="630">
        <v>123840</v>
      </c>
    </row>
    <row r="679" spans="1:11" ht="14.4" customHeight="1" x14ac:dyDescent="0.3">
      <c r="A679" s="625" t="s">
        <v>518</v>
      </c>
      <c r="B679" s="626" t="s">
        <v>520</v>
      </c>
      <c r="C679" s="627" t="s">
        <v>544</v>
      </c>
      <c r="D679" s="628" t="s">
        <v>545</v>
      </c>
      <c r="E679" s="627" t="s">
        <v>2259</v>
      </c>
      <c r="F679" s="628" t="s">
        <v>2260</v>
      </c>
      <c r="G679" s="627" t="s">
        <v>3376</v>
      </c>
      <c r="H679" s="627" t="s">
        <v>3377</v>
      </c>
      <c r="I679" s="629">
        <v>10478</v>
      </c>
      <c r="J679" s="629">
        <v>1</v>
      </c>
      <c r="K679" s="630">
        <v>10478</v>
      </c>
    </row>
    <row r="680" spans="1:11" ht="14.4" customHeight="1" x14ac:dyDescent="0.3">
      <c r="A680" s="625" t="s">
        <v>518</v>
      </c>
      <c r="B680" s="626" t="s">
        <v>520</v>
      </c>
      <c r="C680" s="627" t="s">
        <v>544</v>
      </c>
      <c r="D680" s="628" t="s">
        <v>545</v>
      </c>
      <c r="E680" s="627" t="s">
        <v>2259</v>
      </c>
      <c r="F680" s="628" t="s">
        <v>2260</v>
      </c>
      <c r="G680" s="627" t="s">
        <v>3378</v>
      </c>
      <c r="H680" s="627" t="s">
        <v>3379</v>
      </c>
      <c r="I680" s="629">
        <v>55245</v>
      </c>
      <c r="J680" s="629">
        <v>2</v>
      </c>
      <c r="K680" s="630">
        <v>110490.01</v>
      </c>
    </row>
    <row r="681" spans="1:11" ht="14.4" customHeight="1" x14ac:dyDescent="0.3">
      <c r="A681" s="625" t="s">
        <v>518</v>
      </c>
      <c r="B681" s="626" t="s">
        <v>520</v>
      </c>
      <c r="C681" s="627" t="s">
        <v>544</v>
      </c>
      <c r="D681" s="628" t="s">
        <v>545</v>
      </c>
      <c r="E681" s="627" t="s">
        <v>2259</v>
      </c>
      <c r="F681" s="628" t="s">
        <v>2260</v>
      </c>
      <c r="G681" s="627" t="s">
        <v>3380</v>
      </c>
      <c r="H681" s="627" t="s">
        <v>3381</v>
      </c>
      <c r="I681" s="629">
        <v>3993</v>
      </c>
      <c r="J681" s="629">
        <v>5</v>
      </c>
      <c r="K681" s="630">
        <v>19965</v>
      </c>
    </row>
    <row r="682" spans="1:11" ht="14.4" customHeight="1" x14ac:dyDescent="0.3">
      <c r="A682" s="625" t="s">
        <v>518</v>
      </c>
      <c r="B682" s="626" t="s">
        <v>520</v>
      </c>
      <c r="C682" s="627" t="s">
        <v>544</v>
      </c>
      <c r="D682" s="628" t="s">
        <v>545</v>
      </c>
      <c r="E682" s="627" t="s">
        <v>2261</v>
      </c>
      <c r="F682" s="628" t="s">
        <v>2262</v>
      </c>
      <c r="G682" s="627" t="s">
        <v>3382</v>
      </c>
      <c r="H682" s="627" t="s">
        <v>3383</v>
      </c>
      <c r="I682" s="629">
        <v>3796.1</v>
      </c>
      <c r="J682" s="629">
        <v>7</v>
      </c>
      <c r="K682" s="630">
        <v>26686.59</v>
      </c>
    </row>
    <row r="683" spans="1:11" ht="14.4" customHeight="1" x14ac:dyDescent="0.3">
      <c r="A683" s="625" t="s">
        <v>518</v>
      </c>
      <c r="B683" s="626" t="s">
        <v>520</v>
      </c>
      <c r="C683" s="627" t="s">
        <v>544</v>
      </c>
      <c r="D683" s="628" t="s">
        <v>545</v>
      </c>
      <c r="E683" s="627" t="s">
        <v>2265</v>
      </c>
      <c r="F683" s="628" t="s">
        <v>2266</v>
      </c>
      <c r="G683" s="627" t="s">
        <v>3384</v>
      </c>
      <c r="H683" s="627" t="s">
        <v>3385</v>
      </c>
      <c r="I683" s="629">
        <v>36.230000000000004</v>
      </c>
      <c r="J683" s="629">
        <v>684</v>
      </c>
      <c r="K683" s="630">
        <v>24620.58</v>
      </c>
    </row>
    <row r="684" spans="1:11" ht="14.4" customHeight="1" x14ac:dyDescent="0.3">
      <c r="A684" s="625" t="s">
        <v>518</v>
      </c>
      <c r="B684" s="626" t="s">
        <v>520</v>
      </c>
      <c r="C684" s="627" t="s">
        <v>544</v>
      </c>
      <c r="D684" s="628" t="s">
        <v>545</v>
      </c>
      <c r="E684" s="627" t="s">
        <v>2265</v>
      </c>
      <c r="F684" s="628" t="s">
        <v>2266</v>
      </c>
      <c r="G684" s="627" t="s">
        <v>3386</v>
      </c>
      <c r="H684" s="627" t="s">
        <v>3387</v>
      </c>
      <c r="I684" s="629">
        <v>343.84999999999997</v>
      </c>
      <c r="J684" s="629">
        <v>228</v>
      </c>
      <c r="K684" s="630">
        <v>67201.98</v>
      </c>
    </row>
    <row r="685" spans="1:11" ht="14.4" customHeight="1" x14ac:dyDescent="0.3">
      <c r="A685" s="625" t="s">
        <v>518</v>
      </c>
      <c r="B685" s="626" t="s">
        <v>520</v>
      </c>
      <c r="C685" s="627" t="s">
        <v>544</v>
      </c>
      <c r="D685" s="628" t="s">
        <v>545</v>
      </c>
      <c r="E685" s="627" t="s">
        <v>2265</v>
      </c>
      <c r="F685" s="628" t="s">
        <v>2266</v>
      </c>
      <c r="G685" s="627" t="s">
        <v>3388</v>
      </c>
      <c r="H685" s="627" t="s">
        <v>3389</v>
      </c>
      <c r="I685" s="629">
        <v>112.72</v>
      </c>
      <c r="J685" s="629">
        <v>12</v>
      </c>
      <c r="K685" s="630">
        <v>1352.65</v>
      </c>
    </row>
    <row r="686" spans="1:11" ht="14.4" customHeight="1" x14ac:dyDescent="0.3">
      <c r="A686" s="625" t="s">
        <v>518</v>
      </c>
      <c r="B686" s="626" t="s">
        <v>520</v>
      </c>
      <c r="C686" s="627" t="s">
        <v>544</v>
      </c>
      <c r="D686" s="628" t="s">
        <v>545</v>
      </c>
      <c r="E686" s="627" t="s">
        <v>2265</v>
      </c>
      <c r="F686" s="628" t="s">
        <v>2266</v>
      </c>
      <c r="G686" s="627" t="s">
        <v>3390</v>
      </c>
      <c r="H686" s="627" t="s">
        <v>3391</v>
      </c>
      <c r="I686" s="629">
        <v>351.4899999999999</v>
      </c>
      <c r="J686" s="629">
        <v>192</v>
      </c>
      <c r="K686" s="630">
        <v>66986.55</v>
      </c>
    </row>
    <row r="687" spans="1:11" ht="14.4" customHeight="1" x14ac:dyDescent="0.3">
      <c r="A687" s="625" t="s">
        <v>518</v>
      </c>
      <c r="B687" s="626" t="s">
        <v>520</v>
      </c>
      <c r="C687" s="627" t="s">
        <v>544</v>
      </c>
      <c r="D687" s="628" t="s">
        <v>545</v>
      </c>
      <c r="E687" s="627" t="s">
        <v>2265</v>
      </c>
      <c r="F687" s="628" t="s">
        <v>2266</v>
      </c>
      <c r="G687" s="627" t="s">
        <v>3392</v>
      </c>
      <c r="H687" s="627" t="s">
        <v>3393</v>
      </c>
      <c r="I687" s="629">
        <v>27.208750000000006</v>
      </c>
      <c r="J687" s="629">
        <v>540</v>
      </c>
      <c r="K687" s="630">
        <v>14691.54</v>
      </c>
    </row>
    <row r="688" spans="1:11" ht="14.4" customHeight="1" x14ac:dyDescent="0.3">
      <c r="A688" s="625" t="s">
        <v>518</v>
      </c>
      <c r="B688" s="626" t="s">
        <v>520</v>
      </c>
      <c r="C688" s="627" t="s">
        <v>544</v>
      </c>
      <c r="D688" s="628" t="s">
        <v>545</v>
      </c>
      <c r="E688" s="627" t="s">
        <v>2265</v>
      </c>
      <c r="F688" s="628" t="s">
        <v>2266</v>
      </c>
      <c r="G688" s="627" t="s">
        <v>3394</v>
      </c>
      <c r="H688" s="627" t="s">
        <v>3395</v>
      </c>
      <c r="I688" s="629">
        <v>29.698749999999993</v>
      </c>
      <c r="J688" s="629">
        <v>780</v>
      </c>
      <c r="K688" s="630">
        <v>23163.33</v>
      </c>
    </row>
    <row r="689" spans="1:11" ht="14.4" customHeight="1" x14ac:dyDescent="0.3">
      <c r="A689" s="625" t="s">
        <v>518</v>
      </c>
      <c r="B689" s="626" t="s">
        <v>520</v>
      </c>
      <c r="C689" s="627" t="s">
        <v>544</v>
      </c>
      <c r="D689" s="628" t="s">
        <v>545</v>
      </c>
      <c r="E689" s="627" t="s">
        <v>2265</v>
      </c>
      <c r="F689" s="628" t="s">
        <v>2266</v>
      </c>
      <c r="G689" s="627" t="s">
        <v>3396</v>
      </c>
      <c r="H689" s="627" t="s">
        <v>3397</v>
      </c>
      <c r="I689" s="629">
        <v>140.37</v>
      </c>
      <c r="J689" s="629">
        <v>504</v>
      </c>
      <c r="K689" s="630">
        <v>70745.84</v>
      </c>
    </row>
    <row r="690" spans="1:11" ht="14.4" customHeight="1" x14ac:dyDescent="0.3">
      <c r="A690" s="625" t="s">
        <v>518</v>
      </c>
      <c r="B690" s="626" t="s">
        <v>520</v>
      </c>
      <c r="C690" s="627" t="s">
        <v>544</v>
      </c>
      <c r="D690" s="628" t="s">
        <v>545</v>
      </c>
      <c r="E690" s="627" t="s">
        <v>2265</v>
      </c>
      <c r="F690" s="628" t="s">
        <v>2266</v>
      </c>
      <c r="G690" s="627" t="s">
        <v>3398</v>
      </c>
      <c r="H690" s="627" t="s">
        <v>3399</v>
      </c>
      <c r="I690" s="629">
        <v>39.163749999999993</v>
      </c>
      <c r="J690" s="629">
        <v>972</v>
      </c>
      <c r="K690" s="630">
        <v>37818.909999999996</v>
      </c>
    </row>
    <row r="691" spans="1:11" ht="14.4" customHeight="1" x14ac:dyDescent="0.3">
      <c r="A691" s="625" t="s">
        <v>518</v>
      </c>
      <c r="B691" s="626" t="s">
        <v>520</v>
      </c>
      <c r="C691" s="627" t="s">
        <v>544</v>
      </c>
      <c r="D691" s="628" t="s">
        <v>545</v>
      </c>
      <c r="E691" s="627" t="s">
        <v>2265</v>
      </c>
      <c r="F691" s="628" t="s">
        <v>2266</v>
      </c>
      <c r="G691" s="627" t="s">
        <v>3400</v>
      </c>
      <c r="H691" s="627" t="s">
        <v>3401</v>
      </c>
      <c r="I691" s="629">
        <v>130.74499999999998</v>
      </c>
      <c r="J691" s="629">
        <v>756</v>
      </c>
      <c r="K691" s="630">
        <v>97610.2</v>
      </c>
    </row>
    <row r="692" spans="1:11" ht="14.4" customHeight="1" x14ac:dyDescent="0.3">
      <c r="A692" s="625" t="s">
        <v>518</v>
      </c>
      <c r="B692" s="626" t="s">
        <v>520</v>
      </c>
      <c r="C692" s="627" t="s">
        <v>544</v>
      </c>
      <c r="D692" s="628" t="s">
        <v>545</v>
      </c>
      <c r="E692" s="627" t="s">
        <v>2265</v>
      </c>
      <c r="F692" s="628" t="s">
        <v>2266</v>
      </c>
      <c r="G692" s="627" t="s">
        <v>3402</v>
      </c>
      <c r="H692" s="627" t="s">
        <v>3403</v>
      </c>
      <c r="I692" s="629">
        <v>160.13999999999999</v>
      </c>
      <c r="J692" s="629">
        <v>12</v>
      </c>
      <c r="K692" s="630">
        <v>1921.65</v>
      </c>
    </row>
    <row r="693" spans="1:11" ht="14.4" customHeight="1" x14ac:dyDescent="0.3">
      <c r="A693" s="625" t="s">
        <v>518</v>
      </c>
      <c r="B693" s="626" t="s">
        <v>520</v>
      </c>
      <c r="C693" s="627" t="s">
        <v>544</v>
      </c>
      <c r="D693" s="628" t="s">
        <v>545</v>
      </c>
      <c r="E693" s="627" t="s">
        <v>2265</v>
      </c>
      <c r="F693" s="628" t="s">
        <v>2266</v>
      </c>
      <c r="G693" s="627" t="s">
        <v>3404</v>
      </c>
      <c r="H693" s="627" t="s">
        <v>3405</v>
      </c>
      <c r="I693" s="629">
        <v>26.9</v>
      </c>
      <c r="J693" s="629">
        <v>140</v>
      </c>
      <c r="K693" s="630">
        <v>3766.27</v>
      </c>
    </row>
    <row r="694" spans="1:11" ht="14.4" customHeight="1" x14ac:dyDescent="0.3">
      <c r="A694" s="625" t="s">
        <v>518</v>
      </c>
      <c r="B694" s="626" t="s">
        <v>520</v>
      </c>
      <c r="C694" s="627" t="s">
        <v>544</v>
      </c>
      <c r="D694" s="628" t="s">
        <v>545</v>
      </c>
      <c r="E694" s="627" t="s">
        <v>2265</v>
      </c>
      <c r="F694" s="628" t="s">
        <v>2266</v>
      </c>
      <c r="G694" s="627" t="s">
        <v>3406</v>
      </c>
      <c r="H694" s="627" t="s">
        <v>3407</v>
      </c>
      <c r="I694" s="629">
        <v>31.47</v>
      </c>
      <c r="J694" s="629">
        <v>40</v>
      </c>
      <c r="K694" s="630">
        <v>1258.75</v>
      </c>
    </row>
    <row r="695" spans="1:11" ht="14.4" customHeight="1" x14ac:dyDescent="0.3">
      <c r="A695" s="625" t="s">
        <v>518</v>
      </c>
      <c r="B695" s="626" t="s">
        <v>520</v>
      </c>
      <c r="C695" s="627" t="s">
        <v>544</v>
      </c>
      <c r="D695" s="628" t="s">
        <v>545</v>
      </c>
      <c r="E695" s="627" t="s">
        <v>2265</v>
      </c>
      <c r="F695" s="628" t="s">
        <v>2266</v>
      </c>
      <c r="G695" s="627" t="s">
        <v>3408</v>
      </c>
      <c r="H695" s="627" t="s">
        <v>3409</v>
      </c>
      <c r="I695" s="629">
        <v>211.32</v>
      </c>
      <c r="J695" s="629">
        <v>12</v>
      </c>
      <c r="K695" s="630">
        <v>2410.13</v>
      </c>
    </row>
    <row r="696" spans="1:11" ht="14.4" customHeight="1" x14ac:dyDescent="0.3">
      <c r="A696" s="625" t="s">
        <v>518</v>
      </c>
      <c r="B696" s="626" t="s">
        <v>520</v>
      </c>
      <c r="C696" s="627" t="s">
        <v>544</v>
      </c>
      <c r="D696" s="628" t="s">
        <v>545</v>
      </c>
      <c r="E696" s="627" t="s">
        <v>2265</v>
      </c>
      <c r="F696" s="628" t="s">
        <v>2266</v>
      </c>
      <c r="G696" s="627" t="s">
        <v>3410</v>
      </c>
      <c r="H696" s="627" t="s">
        <v>3411</v>
      </c>
      <c r="I696" s="629">
        <v>690.29</v>
      </c>
      <c r="J696" s="629">
        <v>12</v>
      </c>
      <c r="K696" s="630">
        <v>8283.43</v>
      </c>
    </row>
    <row r="697" spans="1:11" ht="14.4" customHeight="1" x14ac:dyDescent="0.3">
      <c r="A697" s="625" t="s">
        <v>518</v>
      </c>
      <c r="B697" s="626" t="s">
        <v>520</v>
      </c>
      <c r="C697" s="627" t="s">
        <v>544</v>
      </c>
      <c r="D697" s="628" t="s">
        <v>545</v>
      </c>
      <c r="E697" s="627" t="s">
        <v>2265</v>
      </c>
      <c r="F697" s="628" t="s">
        <v>2266</v>
      </c>
      <c r="G697" s="627" t="s">
        <v>3412</v>
      </c>
      <c r="H697" s="627" t="s">
        <v>3413</v>
      </c>
      <c r="I697" s="629">
        <v>167.89</v>
      </c>
      <c r="J697" s="629">
        <v>72</v>
      </c>
      <c r="K697" s="630">
        <v>11780.6</v>
      </c>
    </row>
    <row r="698" spans="1:11" ht="14.4" customHeight="1" x14ac:dyDescent="0.3">
      <c r="A698" s="625" t="s">
        <v>518</v>
      </c>
      <c r="B698" s="626" t="s">
        <v>520</v>
      </c>
      <c r="C698" s="627" t="s">
        <v>544</v>
      </c>
      <c r="D698" s="628" t="s">
        <v>545</v>
      </c>
      <c r="E698" s="627" t="s">
        <v>2265</v>
      </c>
      <c r="F698" s="628" t="s">
        <v>2266</v>
      </c>
      <c r="G698" s="627" t="s">
        <v>3414</v>
      </c>
      <c r="H698" s="627" t="s">
        <v>3415</v>
      </c>
      <c r="I698" s="629">
        <v>181.79</v>
      </c>
      <c r="J698" s="629">
        <v>72</v>
      </c>
      <c r="K698" s="630">
        <v>12756.259999999998</v>
      </c>
    </row>
    <row r="699" spans="1:11" ht="14.4" customHeight="1" x14ac:dyDescent="0.3">
      <c r="A699" s="625" t="s">
        <v>518</v>
      </c>
      <c r="B699" s="626" t="s">
        <v>520</v>
      </c>
      <c r="C699" s="627" t="s">
        <v>544</v>
      </c>
      <c r="D699" s="628" t="s">
        <v>545</v>
      </c>
      <c r="E699" s="627" t="s">
        <v>2267</v>
      </c>
      <c r="F699" s="628" t="s">
        <v>2268</v>
      </c>
      <c r="G699" s="627" t="s">
        <v>3416</v>
      </c>
      <c r="H699" s="627" t="s">
        <v>3417</v>
      </c>
      <c r="I699" s="629">
        <v>10.98875</v>
      </c>
      <c r="J699" s="629">
        <v>450</v>
      </c>
      <c r="K699" s="630">
        <v>4944.4399999999996</v>
      </c>
    </row>
    <row r="700" spans="1:11" ht="14.4" customHeight="1" x14ac:dyDescent="0.3">
      <c r="A700" s="625" t="s">
        <v>518</v>
      </c>
      <c r="B700" s="626" t="s">
        <v>520</v>
      </c>
      <c r="C700" s="627" t="s">
        <v>544</v>
      </c>
      <c r="D700" s="628" t="s">
        <v>545</v>
      </c>
      <c r="E700" s="627" t="s">
        <v>2267</v>
      </c>
      <c r="F700" s="628" t="s">
        <v>2268</v>
      </c>
      <c r="G700" s="627" t="s">
        <v>3418</v>
      </c>
      <c r="H700" s="627" t="s">
        <v>3419</v>
      </c>
      <c r="I700" s="629">
        <v>10.453333333333333</v>
      </c>
      <c r="J700" s="629">
        <v>400</v>
      </c>
      <c r="K700" s="630">
        <v>4182.3999999999996</v>
      </c>
    </row>
    <row r="701" spans="1:11" ht="14.4" customHeight="1" x14ac:dyDescent="0.3">
      <c r="A701" s="625" t="s">
        <v>518</v>
      </c>
      <c r="B701" s="626" t="s">
        <v>520</v>
      </c>
      <c r="C701" s="627" t="s">
        <v>544</v>
      </c>
      <c r="D701" s="628" t="s">
        <v>545</v>
      </c>
      <c r="E701" s="627" t="s">
        <v>2267</v>
      </c>
      <c r="F701" s="628" t="s">
        <v>2268</v>
      </c>
      <c r="G701" s="627" t="s">
        <v>3420</v>
      </c>
      <c r="H701" s="627" t="s">
        <v>3421</v>
      </c>
      <c r="I701" s="629">
        <v>10.986666666666666</v>
      </c>
      <c r="J701" s="629">
        <v>150</v>
      </c>
      <c r="K701" s="630">
        <v>1647.6399999999999</v>
      </c>
    </row>
    <row r="702" spans="1:11" ht="14.4" customHeight="1" x14ac:dyDescent="0.3">
      <c r="A702" s="625" t="s">
        <v>518</v>
      </c>
      <c r="B702" s="626" t="s">
        <v>520</v>
      </c>
      <c r="C702" s="627" t="s">
        <v>544</v>
      </c>
      <c r="D702" s="628" t="s">
        <v>545</v>
      </c>
      <c r="E702" s="627" t="s">
        <v>2267</v>
      </c>
      <c r="F702" s="628" t="s">
        <v>2268</v>
      </c>
      <c r="G702" s="627" t="s">
        <v>3422</v>
      </c>
      <c r="H702" s="627" t="s">
        <v>3423</v>
      </c>
      <c r="I702" s="629">
        <v>10.986666666666666</v>
      </c>
      <c r="J702" s="629">
        <v>150</v>
      </c>
      <c r="K702" s="630">
        <v>1647.64</v>
      </c>
    </row>
    <row r="703" spans="1:11" ht="14.4" customHeight="1" x14ac:dyDescent="0.3">
      <c r="A703" s="625" t="s">
        <v>518</v>
      </c>
      <c r="B703" s="626" t="s">
        <v>520</v>
      </c>
      <c r="C703" s="627" t="s">
        <v>544</v>
      </c>
      <c r="D703" s="628" t="s">
        <v>545</v>
      </c>
      <c r="E703" s="627" t="s">
        <v>2267</v>
      </c>
      <c r="F703" s="628" t="s">
        <v>2268</v>
      </c>
      <c r="G703" s="627" t="s">
        <v>3424</v>
      </c>
      <c r="H703" s="627" t="s">
        <v>3425</v>
      </c>
      <c r="I703" s="629">
        <v>10.988000000000001</v>
      </c>
      <c r="J703" s="629">
        <v>350</v>
      </c>
      <c r="K703" s="630">
        <v>3845.34</v>
      </c>
    </row>
    <row r="704" spans="1:11" ht="14.4" customHeight="1" x14ac:dyDescent="0.3">
      <c r="A704" s="625" t="s">
        <v>518</v>
      </c>
      <c r="B704" s="626" t="s">
        <v>520</v>
      </c>
      <c r="C704" s="627" t="s">
        <v>544</v>
      </c>
      <c r="D704" s="628" t="s">
        <v>545</v>
      </c>
      <c r="E704" s="627" t="s">
        <v>2267</v>
      </c>
      <c r="F704" s="628" t="s">
        <v>2268</v>
      </c>
      <c r="G704" s="627" t="s">
        <v>3426</v>
      </c>
      <c r="H704" s="627" t="s">
        <v>3427</v>
      </c>
      <c r="I704" s="629">
        <v>10.99</v>
      </c>
      <c r="J704" s="629">
        <v>200</v>
      </c>
      <c r="K704" s="630">
        <v>2198</v>
      </c>
    </row>
    <row r="705" spans="1:11" ht="14.4" customHeight="1" x14ac:dyDescent="0.3">
      <c r="A705" s="625" t="s">
        <v>518</v>
      </c>
      <c r="B705" s="626" t="s">
        <v>520</v>
      </c>
      <c r="C705" s="627" t="s">
        <v>544</v>
      </c>
      <c r="D705" s="628" t="s">
        <v>545</v>
      </c>
      <c r="E705" s="627" t="s">
        <v>2267</v>
      </c>
      <c r="F705" s="628" t="s">
        <v>2268</v>
      </c>
      <c r="G705" s="627" t="s">
        <v>3428</v>
      </c>
      <c r="H705" s="627" t="s">
        <v>3429</v>
      </c>
      <c r="I705" s="629">
        <v>10.45</v>
      </c>
      <c r="J705" s="629">
        <v>100</v>
      </c>
      <c r="K705" s="630">
        <v>1045</v>
      </c>
    </row>
    <row r="706" spans="1:11" ht="14.4" customHeight="1" x14ac:dyDescent="0.3">
      <c r="A706" s="625" t="s">
        <v>518</v>
      </c>
      <c r="B706" s="626" t="s">
        <v>520</v>
      </c>
      <c r="C706" s="627" t="s">
        <v>544</v>
      </c>
      <c r="D706" s="628" t="s">
        <v>545</v>
      </c>
      <c r="E706" s="627" t="s">
        <v>2267</v>
      </c>
      <c r="F706" s="628" t="s">
        <v>2268</v>
      </c>
      <c r="G706" s="627" t="s">
        <v>2373</v>
      </c>
      <c r="H706" s="627" t="s">
        <v>2374</v>
      </c>
      <c r="I706" s="629">
        <v>0.3</v>
      </c>
      <c r="J706" s="629">
        <v>600</v>
      </c>
      <c r="K706" s="630">
        <v>180</v>
      </c>
    </row>
    <row r="707" spans="1:11" ht="14.4" customHeight="1" x14ac:dyDescent="0.3">
      <c r="A707" s="625" t="s">
        <v>518</v>
      </c>
      <c r="B707" s="626" t="s">
        <v>520</v>
      </c>
      <c r="C707" s="627" t="s">
        <v>544</v>
      </c>
      <c r="D707" s="628" t="s">
        <v>545</v>
      </c>
      <c r="E707" s="627" t="s">
        <v>2267</v>
      </c>
      <c r="F707" s="628" t="s">
        <v>2268</v>
      </c>
      <c r="G707" s="627" t="s">
        <v>2449</v>
      </c>
      <c r="H707" s="627" t="s">
        <v>2450</v>
      </c>
      <c r="I707" s="629">
        <v>47.244999999999997</v>
      </c>
      <c r="J707" s="629">
        <v>75</v>
      </c>
      <c r="K707" s="630">
        <v>3515.25</v>
      </c>
    </row>
    <row r="708" spans="1:11" ht="14.4" customHeight="1" x14ac:dyDescent="0.3">
      <c r="A708" s="625" t="s">
        <v>518</v>
      </c>
      <c r="B708" s="626" t="s">
        <v>520</v>
      </c>
      <c r="C708" s="627" t="s">
        <v>544</v>
      </c>
      <c r="D708" s="628" t="s">
        <v>545</v>
      </c>
      <c r="E708" s="627" t="s">
        <v>2267</v>
      </c>
      <c r="F708" s="628" t="s">
        <v>2268</v>
      </c>
      <c r="G708" s="627" t="s">
        <v>3430</v>
      </c>
      <c r="H708" s="627" t="s">
        <v>3431</v>
      </c>
      <c r="I708" s="629">
        <v>12871.98</v>
      </c>
      <c r="J708" s="629">
        <v>1</v>
      </c>
      <c r="K708" s="630">
        <v>12871.98</v>
      </c>
    </row>
    <row r="709" spans="1:11" ht="14.4" customHeight="1" x14ac:dyDescent="0.3">
      <c r="A709" s="625" t="s">
        <v>518</v>
      </c>
      <c r="B709" s="626" t="s">
        <v>520</v>
      </c>
      <c r="C709" s="627" t="s">
        <v>544</v>
      </c>
      <c r="D709" s="628" t="s">
        <v>545</v>
      </c>
      <c r="E709" s="627" t="s">
        <v>2269</v>
      </c>
      <c r="F709" s="628" t="s">
        <v>2270</v>
      </c>
      <c r="G709" s="627" t="s">
        <v>2375</v>
      </c>
      <c r="H709" s="627" t="s">
        <v>2376</v>
      </c>
      <c r="I709" s="629">
        <v>0.78625000000000012</v>
      </c>
      <c r="J709" s="629">
        <v>7600</v>
      </c>
      <c r="K709" s="630">
        <v>5998</v>
      </c>
    </row>
    <row r="710" spans="1:11" ht="14.4" customHeight="1" x14ac:dyDescent="0.3">
      <c r="A710" s="625" t="s">
        <v>518</v>
      </c>
      <c r="B710" s="626" t="s">
        <v>520</v>
      </c>
      <c r="C710" s="627" t="s">
        <v>544</v>
      </c>
      <c r="D710" s="628" t="s">
        <v>545</v>
      </c>
      <c r="E710" s="627" t="s">
        <v>2269</v>
      </c>
      <c r="F710" s="628" t="s">
        <v>2270</v>
      </c>
      <c r="G710" s="627" t="s">
        <v>3432</v>
      </c>
      <c r="H710" s="627" t="s">
        <v>3433</v>
      </c>
      <c r="I710" s="629">
        <v>10.55</v>
      </c>
      <c r="J710" s="629">
        <v>120</v>
      </c>
      <c r="K710" s="630">
        <v>1266.1400000000001</v>
      </c>
    </row>
    <row r="711" spans="1:11" ht="14.4" customHeight="1" x14ac:dyDescent="0.3">
      <c r="A711" s="625" t="s">
        <v>518</v>
      </c>
      <c r="B711" s="626" t="s">
        <v>520</v>
      </c>
      <c r="C711" s="627" t="s">
        <v>544</v>
      </c>
      <c r="D711" s="628" t="s">
        <v>545</v>
      </c>
      <c r="E711" s="627" t="s">
        <v>2269</v>
      </c>
      <c r="F711" s="628" t="s">
        <v>2270</v>
      </c>
      <c r="G711" s="627" t="s">
        <v>3434</v>
      </c>
      <c r="H711" s="627" t="s">
        <v>3435</v>
      </c>
      <c r="I711" s="629">
        <v>10.549999999999999</v>
      </c>
      <c r="J711" s="629">
        <v>1320</v>
      </c>
      <c r="K711" s="630">
        <v>13927.67</v>
      </c>
    </row>
    <row r="712" spans="1:11" ht="14.4" customHeight="1" x14ac:dyDescent="0.3">
      <c r="A712" s="625" t="s">
        <v>518</v>
      </c>
      <c r="B712" s="626" t="s">
        <v>520</v>
      </c>
      <c r="C712" s="627" t="s">
        <v>544</v>
      </c>
      <c r="D712" s="628" t="s">
        <v>545</v>
      </c>
      <c r="E712" s="627" t="s">
        <v>2269</v>
      </c>
      <c r="F712" s="628" t="s">
        <v>2270</v>
      </c>
      <c r="G712" s="627" t="s">
        <v>3436</v>
      </c>
      <c r="H712" s="627" t="s">
        <v>3437</v>
      </c>
      <c r="I712" s="629">
        <v>7.3533333333333344</v>
      </c>
      <c r="J712" s="629">
        <v>1100</v>
      </c>
      <c r="K712" s="630">
        <v>8117</v>
      </c>
    </row>
    <row r="713" spans="1:11" ht="14.4" customHeight="1" x14ac:dyDescent="0.3">
      <c r="A713" s="625" t="s">
        <v>518</v>
      </c>
      <c r="B713" s="626" t="s">
        <v>520</v>
      </c>
      <c r="C713" s="627" t="s">
        <v>544</v>
      </c>
      <c r="D713" s="628" t="s">
        <v>545</v>
      </c>
      <c r="E713" s="627" t="s">
        <v>2269</v>
      </c>
      <c r="F713" s="628" t="s">
        <v>2270</v>
      </c>
      <c r="G713" s="627" t="s">
        <v>3438</v>
      </c>
      <c r="H713" s="627" t="s">
        <v>3439</v>
      </c>
      <c r="I713" s="629">
        <v>16.21</v>
      </c>
      <c r="J713" s="629">
        <v>100</v>
      </c>
      <c r="K713" s="630">
        <v>1621.4</v>
      </c>
    </row>
    <row r="714" spans="1:11" ht="14.4" customHeight="1" x14ac:dyDescent="0.3">
      <c r="A714" s="625" t="s">
        <v>518</v>
      </c>
      <c r="B714" s="626" t="s">
        <v>520</v>
      </c>
      <c r="C714" s="627" t="s">
        <v>544</v>
      </c>
      <c r="D714" s="628" t="s">
        <v>545</v>
      </c>
      <c r="E714" s="627" t="s">
        <v>2269</v>
      </c>
      <c r="F714" s="628" t="s">
        <v>2270</v>
      </c>
      <c r="G714" s="627" t="s">
        <v>3440</v>
      </c>
      <c r="H714" s="627" t="s">
        <v>3441</v>
      </c>
      <c r="I714" s="629">
        <v>10.540000000000001</v>
      </c>
      <c r="J714" s="629">
        <v>320</v>
      </c>
      <c r="K714" s="630">
        <v>3360</v>
      </c>
    </row>
    <row r="715" spans="1:11" ht="14.4" customHeight="1" x14ac:dyDescent="0.3">
      <c r="A715" s="625" t="s">
        <v>518</v>
      </c>
      <c r="B715" s="626" t="s">
        <v>520</v>
      </c>
      <c r="C715" s="627" t="s">
        <v>544</v>
      </c>
      <c r="D715" s="628" t="s">
        <v>545</v>
      </c>
      <c r="E715" s="627" t="s">
        <v>2269</v>
      </c>
      <c r="F715" s="628" t="s">
        <v>2270</v>
      </c>
      <c r="G715" s="627" t="s">
        <v>2379</v>
      </c>
      <c r="H715" s="627" t="s">
        <v>2380</v>
      </c>
      <c r="I715" s="629">
        <v>10.37</v>
      </c>
      <c r="J715" s="629">
        <v>160</v>
      </c>
      <c r="K715" s="630">
        <v>1659.2</v>
      </c>
    </row>
    <row r="716" spans="1:11" ht="14.4" customHeight="1" x14ac:dyDescent="0.3">
      <c r="A716" s="625" t="s">
        <v>518</v>
      </c>
      <c r="B716" s="626" t="s">
        <v>520</v>
      </c>
      <c r="C716" s="627" t="s">
        <v>544</v>
      </c>
      <c r="D716" s="628" t="s">
        <v>545</v>
      </c>
      <c r="E716" s="627" t="s">
        <v>2269</v>
      </c>
      <c r="F716" s="628" t="s">
        <v>2270</v>
      </c>
      <c r="G716" s="627" t="s">
        <v>2381</v>
      </c>
      <c r="H716" s="627" t="s">
        <v>2382</v>
      </c>
      <c r="I716" s="629">
        <v>0.78875000000000006</v>
      </c>
      <c r="J716" s="629">
        <v>8200</v>
      </c>
      <c r="K716" s="630">
        <v>6524</v>
      </c>
    </row>
    <row r="717" spans="1:11" ht="14.4" customHeight="1" x14ac:dyDescent="0.3">
      <c r="A717" s="625" t="s">
        <v>518</v>
      </c>
      <c r="B717" s="626" t="s">
        <v>520</v>
      </c>
      <c r="C717" s="627" t="s">
        <v>544</v>
      </c>
      <c r="D717" s="628" t="s">
        <v>545</v>
      </c>
      <c r="E717" s="627" t="s">
        <v>2269</v>
      </c>
      <c r="F717" s="628" t="s">
        <v>2270</v>
      </c>
      <c r="G717" s="627" t="s">
        <v>2694</v>
      </c>
      <c r="H717" s="627" t="s">
        <v>2695</v>
      </c>
      <c r="I717" s="629">
        <v>0.7857142857142857</v>
      </c>
      <c r="J717" s="629">
        <v>3200</v>
      </c>
      <c r="K717" s="630">
        <v>2494</v>
      </c>
    </row>
    <row r="718" spans="1:11" ht="14.4" customHeight="1" x14ac:dyDescent="0.3">
      <c r="A718" s="625" t="s">
        <v>518</v>
      </c>
      <c r="B718" s="626" t="s">
        <v>520</v>
      </c>
      <c r="C718" s="627" t="s">
        <v>544</v>
      </c>
      <c r="D718" s="628" t="s">
        <v>545</v>
      </c>
      <c r="E718" s="627" t="s">
        <v>2269</v>
      </c>
      <c r="F718" s="628" t="s">
        <v>2270</v>
      </c>
      <c r="G718" s="627" t="s">
        <v>3442</v>
      </c>
      <c r="H718" s="627" t="s">
        <v>3443</v>
      </c>
      <c r="I718" s="629">
        <v>10.55</v>
      </c>
      <c r="J718" s="629">
        <v>280</v>
      </c>
      <c r="K718" s="630">
        <v>2954.34</v>
      </c>
    </row>
    <row r="719" spans="1:11" ht="14.4" customHeight="1" x14ac:dyDescent="0.3">
      <c r="A719" s="625" t="s">
        <v>518</v>
      </c>
      <c r="B719" s="626" t="s">
        <v>520</v>
      </c>
      <c r="C719" s="627" t="s">
        <v>544</v>
      </c>
      <c r="D719" s="628" t="s">
        <v>545</v>
      </c>
      <c r="E719" s="627" t="s">
        <v>2269</v>
      </c>
      <c r="F719" s="628" t="s">
        <v>2270</v>
      </c>
      <c r="G719" s="627" t="s">
        <v>3444</v>
      </c>
      <c r="H719" s="627" t="s">
        <v>3445</v>
      </c>
      <c r="I719" s="629">
        <v>10.55</v>
      </c>
      <c r="J719" s="629">
        <v>1120</v>
      </c>
      <c r="K719" s="630">
        <v>11817.34</v>
      </c>
    </row>
    <row r="720" spans="1:11" ht="14.4" customHeight="1" x14ac:dyDescent="0.3">
      <c r="A720" s="625" t="s">
        <v>518</v>
      </c>
      <c r="B720" s="626" t="s">
        <v>520</v>
      </c>
      <c r="C720" s="627" t="s">
        <v>544</v>
      </c>
      <c r="D720" s="628" t="s">
        <v>545</v>
      </c>
      <c r="E720" s="627" t="s">
        <v>2271</v>
      </c>
      <c r="F720" s="628" t="s">
        <v>2272</v>
      </c>
      <c r="G720" s="627" t="s">
        <v>3446</v>
      </c>
      <c r="H720" s="627" t="s">
        <v>3447</v>
      </c>
      <c r="I720" s="629">
        <v>0.01</v>
      </c>
      <c r="J720" s="629">
        <v>2</v>
      </c>
      <c r="K720" s="630">
        <v>0.02</v>
      </c>
    </row>
    <row r="721" spans="1:11" ht="14.4" customHeight="1" x14ac:dyDescent="0.3">
      <c r="A721" s="625" t="s">
        <v>518</v>
      </c>
      <c r="B721" s="626" t="s">
        <v>520</v>
      </c>
      <c r="C721" s="627" t="s">
        <v>544</v>
      </c>
      <c r="D721" s="628" t="s">
        <v>545</v>
      </c>
      <c r="E721" s="627" t="s">
        <v>2271</v>
      </c>
      <c r="F721" s="628" t="s">
        <v>2272</v>
      </c>
      <c r="G721" s="627" t="s">
        <v>3448</v>
      </c>
      <c r="H721" s="627" t="s">
        <v>3449</v>
      </c>
      <c r="I721" s="629">
        <v>301083.5</v>
      </c>
      <c r="J721" s="629">
        <v>2</v>
      </c>
      <c r="K721" s="630">
        <v>602167</v>
      </c>
    </row>
    <row r="722" spans="1:11" ht="14.4" customHeight="1" x14ac:dyDescent="0.3">
      <c r="A722" s="625" t="s">
        <v>518</v>
      </c>
      <c r="B722" s="626" t="s">
        <v>520</v>
      </c>
      <c r="C722" s="627" t="s">
        <v>544</v>
      </c>
      <c r="D722" s="628" t="s">
        <v>545</v>
      </c>
      <c r="E722" s="627" t="s">
        <v>2271</v>
      </c>
      <c r="F722" s="628" t="s">
        <v>2272</v>
      </c>
      <c r="G722" s="627" t="s">
        <v>3450</v>
      </c>
      <c r="H722" s="627" t="s">
        <v>3451</v>
      </c>
      <c r="I722" s="629">
        <v>58844.84</v>
      </c>
      <c r="J722" s="629">
        <v>4</v>
      </c>
      <c r="K722" s="630">
        <v>235379.36</v>
      </c>
    </row>
    <row r="723" spans="1:11" ht="14.4" customHeight="1" x14ac:dyDescent="0.3">
      <c r="A723" s="625" t="s">
        <v>518</v>
      </c>
      <c r="B723" s="626" t="s">
        <v>520</v>
      </c>
      <c r="C723" s="627" t="s">
        <v>544</v>
      </c>
      <c r="D723" s="628" t="s">
        <v>545</v>
      </c>
      <c r="E723" s="627" t="s">
        <v>2271</v>
      </c>
      <c r="F723" s="628" t="s">
        <v>2272</v>
      </c>
      <c r="G723" s="627" t="s">
        <v>3452</v>
      </c>
      <c r="H723" s="627" t="s">
        <v>3453</v>
      </c>
      <c r="I723" s="629">
        <v>25612.92</v>
      </c>
      <c r="J723" s="629">
        <v>4</v>
      </c>
      <c r="K723" s="630">
        <v>102451.7</v>
      </c>
    </row>
    <row r="724" spans="1:11" ht="14.4" customHeight="1" x14ac:dyDescent="0.3">
      <c r="A724" s="625" t="s">
        <v>518</v>
      </c>
      <c r="B724" s="626" t="s">
        <v>520</v>
      </c>
      <c r="C724" s="627" t="s">
        <v>544</v>
      </c>
      <c r="D724" s="628" t="s">
        <v>545</v>
      </c>
      <c r="E724" s="627" t="s">
        <v>2271</v>
      </c>
      <c r="F724" s="628" t="s">
        <v>2272</v>
      </c>
      <c r="G724" s="627" t="s">
        <v>3454</v>
      </c>
      <c r="H724" s="627" t="s">
        <v>3455</v>
      </c>
      <c r="I724" s="629">
        <v>413844.82</v>
      </c>
      <c r="J724" s="629">
        <v>1</v>
      </c>
      <c r="K724" s="630">
        <v>413844.82</v>
      </c>
    </row>
    <row r="725" spans="1:11" ht="14.4" customHeight="1" x14ac:dyDescent="0.3">
      <c r="A725" s="625" t="s">
        <v>518</v>
      </c>
      <c r="B725" s="626" t="s">
        <v>520</v>
      </c>
      <c r="C725" s="627" t="s">
        <v>544</v>
      </c>
      <c r="D725" s="628" t="s">
        <v>545</v>
      </c>
      <c r="E725" s="627" t="s">
        <v>2271</v>
      </c>
      <c r="F725" s="628" t="s">
        <v>2272</v>
      </c>
      <c r="G725" s="627" t="s">
        <v>3456</v>
      </c>
      <c r="H725" s="627" t="s">
        <v>3457</v>
      </c>
      <c r="I725" s="629">
        <v>0.01</v>
      </c>
      <c r="J725" s="629">
        <v>2</v>
      </c>
      <c r="K725" s="630">
        <v>0.02</v>
      </c>
    </row>
    <row r="726" spans="1:11" ht="14.4" customHeight="1" x14ac:dyDescent="0.3">
      <c r="A726" s="625" t="s">
        <v>518</v>
      </c>
      <c r="B726" s="626" t="s">
        <v>520</v>
      </c>
      <c r="C726" s="627" t="s">
        <v>544</v>
      </c>
      <c r="D726" s="628" t="s">
        <v>545</v>
      </c>
      <c r="E726" s="627" t="s">
        <v>2271</v>
      </c>
      <c r="F726" s="628" t="s">
        <v>2272</v>
      </c>
      <c r="G726" s="627" t="s">
        <v>3458</v>
      </c>
      <c r="H726" s="627" t="s">
        <v>3459</v>
      </c>
      <c r="I726" s="629">
        <v>0.01</v>
      </c>
      <c r="J726" s="629">
        <v>1</v>
      </c>
      <c r="K726" s="630">
        <v>0.01</v>
      </c>
    </row>
    <row r="727" spans="1:11" ht="14.4" customHeight="1" x14ac:dyDescent="0.3">
      <c r="A727" s="625" t="s">
        <v>518</v>
      </c>
      <c r="B727" s="626" t="s">
        <v>520</v>
      </c>
      <c r="C727" s="627" t="s">
        <v>544</v>
      </c>
      <c r="D727" s="628" t="s">
        <v>545</v>
      </c>
      <c r="E727" s="627" t="s">
        <v>2271</v>
      </c>
      <c r="F727" s="628" t="s">
        <v>2272</v>
      </c>
      <c r="G727" s="627" t="s">
        <v>3460</v>
      </c>
      <c r="H727" s="627" t="s">
        <v>3461</v>
      </c>
      <c r="I727" s="629">
        <v>0.01</v>
      </c>
      <c r="J727" s="629">
        <v>2</v>
      </c>
      <c r="K727" s="630">
        <v>0.02</v>
      </c>
    </row>
    <row r="728" spans="1:11" ht="14.4" customHeight="1" thickBot="1" x14ac:dyDescent="0.35">
      <c r="A728" s="631" t="s">
        <v>518</v>
      </c>
      <c r="B728" s="632" t="s">
        <v>520</v>
      </c>
      <c r="C728" s="633" t="s">
        <v>544</v>
      </c>
      <c r="D728" s="634" t="s">
        <v>545</v>
      </c>
      <c r="E728" s="633" t="s">
        <v>2271</v>
      </c>
      <c r="F728" s="634" t="s">
        <v>2272</v>
      </c>
      <c r="G728" s="633" t="s">
        <v>3462</v>
      </c>
      <c r="H728" s="633" t="s">
        <v>3463</v>
      </c>
      <c r="I728" s="635">
        <v>0.01</v>
      </c>
      <c r="J728" s="635">
        <v>1</v>
      </c>
      <c r="K728" s="636">
        <v>0.01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222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218</v>
      </c>
      <c r="B3" s="503"/>
      <c r="C3" s="503"/>
      <c r="D3" s="504"/>
      <c r="E3" s="508" t="s">
        <v>106</v>
      </c>
      <c r="F3" s="509"/>
      <c r="G3" s="510" t="s">
        <v>107</v>
      </c>
      <c r="H3" s="509"/>
      <c r="I3" s="510" t="s">
        <v>108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109</v>
      </c>
      <c r="F4" s="709" t="s">
        <v>110</v>
      </c>
      <c r="G4" s="710" t="s">
        <v>110</v>
      </c>
      <c r="H4" s="711" t="s">
        <v>111</v>
      </c>
      <c r="I4" s="710" t="s">
        <v>6</v>
      </c>
      <c r="J4" s="712" t="s">
        <v>111</v>
      </c>
    </row>
    <row r="5" spans="1:10" ht="14.4" customHeight="1" x14ac:dyDescent="0.3">
      <c r="A5" s="187"/>
      <c r="B5" s="188" t="s">
        <v>101</v>
      </c>
      <c r="C5" s="189"/>
      <c r="D5" s="706"/>
      <c r="E5" s="714">
        <v>12</v>
      </c>
      <c r="F5" s="697"/>
      <c r="G5" s="713">
        <v>13</v>
      </c>
      <c r="H5" s="735"/>
      <c r="I5" s="713">
        <v>10.64</v>
      </c>
      <c r="J5" s="737"/>
    </row>
    <row r="6" spans="1:10" ht="14.4" customHeight="1" x14ac:dyDescent="0.3">
      <c r="A6" s="190"/>
      <c r="B6" s="191" t="s">
        <v>112</v>
      </c>
      <c r="C6" s="192"/>
      <c r="D6" s="707"/>
      <c r="E6" s="715">
        <v>11</v>
      </c>
      <c r="F6" s="698"/>
      <c r="G6" s="699">
        <v>13</v>
      </c>
      <c r="H6" s="736"/>
      <c r="I6" s="699">
        <v>10.64</v>
      </c>
      <c r="J6" s="738"/>
    </row>
    <row r="7" spans="1:10" ht="14.4" hidden="1" customHeight="1" x14ac:dyDescent="0.3">
      <c r="A7" s="190"/>
      <c r="B7" s="191"/>
      <c r="C7" s="192" t="s">
        <v>103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104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113</v>
      </c>
      <c r="B9" s="194"/>
      <c r="C9" s="192"/>
      <c r="D9" s="707"/>
      <c r="E9" s="717">
        <v>22737</v>
      </c>
      <c r="F9" s="701">
        <v>2937</v>
      </c>
      <c r="G9" s="694">
        <f>G11+G19+G27</f>
        <v>2805</v>
      </c>
      <c r="H9" s="703">
        <f>G9-F9</f>
        <v>-132</v>
      </c>
      <c r="I9" s="694">
        <f>I11+I19+I27</f>
        <v>19205</v>
      </c>
      <c r="J9" s="725">
        <f>I9-E9</f>
        <v>-3532</v>
      </c>
    </row>
    <row r="10" spans="1:10" ht="14.4" hidden="1" customHeight="1" x14ac:dyDescent="0.3">
      <c r="A10" s="190"/>
      <c r="B10" s="195"/>
      <c r="C10" s="192" t="s">
        <v>114</v>
      </c>
      <c r="D10" s="707"/>
      <c r="E10" s="729"/>
      <c r="F10" s="732"/>
      <c r="G10" s="695">
        <f>G29+G32</f>
        <v>432</v>
      </c>
      <c r="H10" s="732"/>
      <c r="I10" s="695">
        <f>I29+I32</f>
        <v>3269</v>
      </c>
      <c r="J10" s="739"/>
    </row>
    <row r="11" spans="1:10" ht="14.4" customHeight="1" x14ac:dyDescent="0.3">
      <c r="A11" s="190"/>
      <c r="B11" s="195" t="s">
        <v>115</v>
      </c>
      <c r="C11" s="192"/>
      <c r="D11" s="707"/>
      <c r="E11" s="730"/>
      <c r="F11" s="733"/>
      <c r="G11" s="695">
        <f>G12+G13</f>
        <v>2288</v>
      </c>
      <c r="H11" s="733"/>
      <c r="I11" s="695">
        <f>I12+I13</f>
        <v>14816</v>
      </c>
      <c r="J11" s="740"/>
    </row>
    <row r="12" spans="1:10" ht="14.4" hidden="1" customHeight="1" x14ac:dyDescent="0.3">
      <c r="A12" s="190"/>
      <c r="B12" s="191"/>
      <c r="C12" s="192" t="s">
        <v>116</v>
      </c>
      <c r="D12" s="707"/>
      <c r="E12" s="730"/>
      <c r="F12" s="733"/>
      <c r="G12" s="701">
        <v>376</v>
      </c>
      <c r="H12" s="733"/>
      <c r="I12" s="701">
        <v>1648</v>
      </c>
      <c r="J12" s="740"/>
    </row>
    <row r="13" spans="1:10" ht="14.4" hidden="1" customHeight="1" x14ac:dyDescent="0.3">
      <c r="A13" s="190"/>
      <c r="B13" s="191"/>
      <c r="C13" s="192" t="s">
        <v>117</v>
      </c>
      <c r="D13" s="707"/>
      <c r="E13" s="730"/>
      <c r="F13" s="733"/>
      <c r="G13" s="701">
        <v>1912</v>
      </c>
      <c r="H13" s="733"/>
      <c r="I13" s="701">
        <v>13168</v>
      </c>
      <c r="J13" s="740"/>
    </row>
    <row r="14" spans="1:10" ht="14.4" hidden="1" customHeight="1" x14ac:dyDescent="0.3">
      <c r="A14" s="190"/>
      <c r="B14" s="191"/>
      <c r="C14" s="192" t="s">
        <v>118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119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120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121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122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123</v>
      </c>
      <c r="C19" s="192"/>
      <c r="D19" s="707"/>
      <c r="E19" s="730"/>
      <c r="F19" s="733"/>
      <c r="G19" s="695">
        <f>G20+G21+G24</f>
        <v>517</v>
      </c>
      <c r="H19" s="733"/>
      <c r="I19" s="695">
        <f>I20+I21+I24</f>
        <v>4389</v>
      </c>
      <c r="J19" s="740"/>
    </row>
    <row r="20" spans="1:10" ht="14.4" customHeight="1" x14ac:dyDescent="0.3">
      <c r="A20" s="190"/>
      <c r="B20" s="191"/>
      <c r="C20" s="192" t="s">
        <v>124</v>
      </c>
      <c r="D20" s="707"/>
      <c r="E20" s="730"/>
      <c r="F20" s="733"/>
      <c r="G20" s="701">
        <v>0</v>
      </c>
      <c r="H20" s="733"/>
      <c r="I20" s="701">
        <v>0</v>
      </c>
      <c r="J20" s="740"/>
    </row>
    <row r="21" spans="1:10" ht="14.4" customHeight="1" x14ac:dyDescent="0.3">
      <c r="A21" s="190"/>
      <c r="B21" s="191"/>
      <c r="C21" s="192" t="s">
        <v>125</v>
      </c>
      <c r="D21" s="707"/>
      <c r="E21" s="730"/>
      <c r="F21" s="733"/>
      <c r="G21" s="701">
        <v>340</v>
      </c>
      <c r="H21" s="733"/>
      <c r="I21" s="701">
        <v>2702</v>
      </c>
      <c r="J21" s="740"/>
    </row>
    <row r="22" spans="1:10" ht="14.4" hidden="1" customHeight="1" x14ac:dyDescent="0.3">
      <c r="A22" s="190"/>
      <c r="B22" s="191"/>
      <c r="C22" s="192"/>
      <c r="D22" s="707" t="s">
        <v>126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127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128</v>
      </c>
      <c r="D24" s="707"/>
      <c r="E24" s="730"/>
      <c r="F24" s="733"/>
      <c r="G24" s="701">
        <v>177</v>
      </c>
      <c r="H24" s="733"/>
      <c r="I24" s="701">
        <v>1687</v>
      </c>
      <c r="J24" s="740"/>
    </row>
    <row r="25" spans="1:10" ht="14.4" hidden="1" customHeight="1" x14ac:dyDescent="0.3">
      <c r="A25" s="190"/>
      <c r="B25" s="191"/>
      <c r="C25" s="192"/>
      <c r="D25" s="707" t="s">
        <v>129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130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131</v>
      </c>
      <c r="C27" s="192"/>
      <c r="D27" s="707"/>
      <c r="E27" s="730"/>
      <c r="F27" s="733"/>
      <c r="G27" s="695">
        <f>G28+G29+G30</f>
        <v>0</v>
      </c>
      <c r="H27" s="733"/>
      <c r="I27" s="695">
        <f>I28+I29+I30</f>
        <v>0</v>
      </c>
      <c r="J27" s="740"/>
    </row>
    <row r="28" spans="1:10" ht="14.4" hidden="1" customHeight="1" x14ac:dyDescent="0.3">
      <c r="A28" s="190"/>
      <c r="B28" s="191"/>
      <c r="C28" s="192" t="s">
        <v>132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133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134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135</v>
      </c>
      <c r="C31" s="192"/>
      <c r="D31" s="707"/>
      <c r="E31" s="730"/>
      <c r="F31" s="733"/>
      <c r="G31" s="696">
        <v>487</v>
      </c>
      <c r="H31" s="733"/>
      <c r="I31" s="696">
        <v>3726</v>
      </c>
      <c r="J31" s="740"/>
    </row>
    <row r="32" spans="1:10" ht="14.4" customHeight="1" x14ac:dyDescent="0.3">
      <c r="A32" s="190"/>
      <c r="B32" s="196" t="s">
        <v>136</v>
      </c>
      <c r="C32" s="192"/>
      <c r="D32" s="707"/>
      <c r="E32" s="731"/>
      <c r="F32" s="734"/>
      <c r="G32" s="696">
        <v>432</v>
      </c>
      <c r="H32" s="734"/>
      <c r="I32" s="696">
        <v>3269</v>
      </c>
      <c r="J32" s="741"/>
    </row>
    <row r="33" spans="1:10" ht="14.4" hidden="1" customHeight="1" x14ac:dyDescent="0.3">
      <c r="A33" s="190"/>
      <c r="B33" s="196" t="s">
        <v>137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138</v>
      </c>
      <c r="B34" s="191"/>
      <c r="C34" s="192"/>
      <c r="D34" s="707"/>
      <c r="E34" s="719">
        <v>0</v>
      </c>
      <c r="F34" s="705">
        <v>0</v>
      </c>
      <c r="G34" s="705">
        <v>0</v>
      </c>
      <c r="H34" s="705">
        <f>G34-F34</f>
        <v>0</v>
      </c>
      <c r="I34" s="705">
        <v>7</v>
      </c>
      <c r="J34" s="727">
        <f>I34-E34</f>
        <v>7</v>
      </c>
    </row>
    <row r="35" spans="1:10" ht="14.4" customHeight="1" x14ac:dyDescent="0.3">
      <c r="A35" s="190"/>
      <c r="B35" s="191"/>
      <c r="C35" s="192" t="s">
        <v>114</v>
      </c>
      <c r="D35" s="707"/>
      <c r="E35" s="719">
        <v>0</v>
      </c>
      <c r="F35" s="705">
        <v>0</v>
      </c>
      <c r="G35" s="701">
        <v>0</v>
      </c>
      <c r="H35" s="705">
        <f>G35-F35</f>
        <v>0</v>
      </c>
      <c r="I35" s="703">
        <v>7</v>
      </c>
      <c r="J35" s="727">
        <f>I35-E35</f>
        <v>7</v>
      </c>
    </row>
    <row r="36" spans="1:10" ht="14.4" customHeight="1" thickBot="1" x14ac:dyDescent="0.35">
      <c r="A36" s="197" t="s">
        <v>139</v>
      </c>
      <c r="B36" s="198"/>
      <c r="C36" s="199"/>
      <c r="D36" s="708"/>
      <c r="E36" s="720">
        <v>12604000</v>
      </c>
      <c r="F36" s="721">
        <f>E36/12</f>
        <v>1050333.3333333333</v>
      </c>
      <c r="G36" s="722">
        <v>1011463</v>
      </c>
      <c r="H36" s="723">
        <f>G36-F36</f>
        <v>-38870.333333333256</v>
      </c>
      <c r="I36" s="723">
        <v>7613589</v>
      </c>
      <c r="J36" s="728">
        <v>-789077.66666666605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3464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0" t="s">
        <v>94</v>
      </c>
      <c r="B4" s="760">
        <v>2</v>
      </c>
      <c r="C4" s="760">
        <v>2</v>
      </c>
      <c r="D4" s="760">
        <v>2</v>
      </c>
      <c r="E4" s="760">
        <v>2</v>
      </c>
      <c r="F4" s="760">
        <v>2</v>
      </c>
      <c r="G4" s="760">
        <v>2</v>
      </c>
      <c r="H4" s="760">
        <v>2</v>
      </c>
      <c r="I4" s="761">
        <v>10</v>
      </c>
      <c r="J4" s="762">
        <v>10</v>
      </c>
      <c r="K4" s="762">
        <v>10</v>
      </c>
      <c r="L4" s="762">
        <v>10</v>
      </c>
      <c r="M4" s="762">
        <v>10</v>
      </c>
      <c r="N4" s="762">
        <v>10</v>
      </c>
      <c r="O4" s="762">
        <v>10</v>
      </c>
      <c r="P4" s="762">
        <v>10</v>
      </c>
      <c r="Q4" s="760">
        <v>1</v>
      </c>
      <c r="R4" s="760">
        <v>2</v>
      </c>
      <c r="S4" s="760">
        <v>2</v>
      </c>
      <c r="T4" s="760">
        <v>2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>SUM(B4:Y4)</f>
        <v>111</v>
      </c>
      <c r="AB4" s="744">
        <f>SUM(AA4:AA8)</f>
        <v>555</v>
      </c>
      <c r="AC4" s="745">
        <f>SUM(AA4:AA10)</f>
        <v>651</v>
      </c>
      <c r="AD4" s="746"/>
      <c r="AE4" s="743">
        <f>AI4/12</f>
        <v>481</v>
      </c>
      <c r="AF4" s="744">
        <f>SUM(AE4:AE8)</f>
        <v>2405</v>
      </c>
      <c r="AG4" s="745">
        <f>SUM(AE4:AE10)</f>
        <v>2821</v>
      </c>
      <c r="AH4" s="747"/>
      <c r="AI4" s="743">
        <f>AA4*52</f>
        <v>5772</v>
      </c>
      <c r="AJ4" s="744">
        <f>SUM(AI4:AI8)</f>
        <v>28860</v>
      </c>
      <c r="AK4" s="745">
        <f>SUM(AI4:AI10)</f>
        <v>33852</v>
      </c>
      <c r="AL4" s="118"/>
      <c r="AM4" s="118"/>
    </row>
    <row r="5" spans="1:39" ht="14.4" customHeight="1" x14ac:dyDescent="0.3">
      <c r="A5" s="200" t="s">
        <v>95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1">
        <v>10</v>
      </c>
      <c r="J5" s="762">
        <v>10</v>
      </c>
      <c r="K5" s="762">
        <v>10</v>
      </c>
      <c r="L5" s="762">
        <v>10</v>
      </c>
      <c r="M5" s="762">
        <v>10</v>
      </c>
      <c r="N5" s="762">
        <v>10</v>
      </c>
      <c r="O5" s="762">
        <v>10</v>
      </c>
      <c r="P5" s="762">
        <v>10</v>
      </c>
      <c r="Q5" s="760">
        <v>1</v>
      </c>
      <c r="R5" s="760">
        <v>2</v>
      </c>
      <c r="S5" s="760">
        <v>2</v>
      </c>
      <c r="T5" s="760">
        <v>2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ref="AA5:AA10" si="0">SUM(B5:Y5)</f>
        <v>111</v>
      </c>
      <c r="AB5" s="748"/>
      <c r="AC5" s="749"/>
      <c r="AD5" s="746"/>
      <c r="AE5" s="743">
        <f t="shared" ref="AE5:AE10" si="1">AI5/12</f>
        <v>481</v>
      </c>
      <c r="AF5" s="748"/>
      <c r="AG5" s="749"/>
      <c r="AH5" s="747"/>
      <c r="AI5" s="743">
        <f t="shared" ref="AI5:AI10" si="2">AA5*52</f>
        <v>5772</v>
      </c>
      <c r="AJ5" s="748"/>
      <c r="AK5" s="749"/>
      <c r="AL5" s="118"/>
      <c r="AM5" s="118"/>
    </row>
    <row r="6" spans="1:39" ht="14.4" customHeight="1" x14ac:dyDescent="0.3">
      <c r="A6" s="200" t="s">
        <v>96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1">
        <v>10</v>
      </c>
      <c r="J6" s="762">
        <v>10</v>
      </c>
      <c r="K6" s="762">
        <v>10</v>
      </c>
      <c r="L6" s="762">
        <v>10</v>
      </c>
      <c r="M6" s="762">
        <v>10</v>
      </c>
      <c r="N6" s="762">
        <v>10</v>
      </c>
      <c r="O6" s="762">
        <v>10</v>
      </c>
      <c r="P6" s="762">
        <v>10</v>
      </c>
      <c r="Q6" s="760">
        <v>1</v>
      </c>
      <c r="R6" s="760">
        <v>2</v>
      </c>
      <c r="S6" s="760">
        <v>2</v>
      </c>
      <c r="T6" s="760">
        <v>2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111</v>
      </c>
      <c r="AB6" s="748"/>
      <c r="AC6" s="749"/>
      <c r="AD6" s="746"/>
      <c r="AE6" s="743">
        <f t="shared" si="1"/>
        <v>481</v>
      </c>
      <c r="AF6" s="748"/>
      <c r="AG6" s="749"/>
      <c r="AH6" s="747"/>
      <c r="AI6" s="743">
        <f t="shared" si="2"/>
        <v>5772</v>
      </c>
      <c r="AJ6" s="748"/>
      <c r="AK6" s="749"/>
      <c r="AL6" s="118"/>
      <c r="AM6" s="118"/>
    </row>
    <row r="7" spans="1:39" ht="14.4" customHeight="1" x14ac:dyDescent="0.3">
      <c r="A7" s="200" t="s">
        <v>97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1">
        <v>10</v>
      </c>
      <c r="J7" s="762">
        <v>10</v>
      </c>
      <c r="K7" s="762">
        <v>10</v>
      </c>
      <c r="L7" s="762">
        <v>10</v>
      </c>
      <c r="M7" s="762">
        <v>10</v>
      </c>
      <c r="N7" s="762">
        <v>10</v>
      </c>
      <c r="O7" s="762">
        <v>10</v>
      </c>
      <c r="P7" s="762">
        <v>10</v>
      </c>
      <c r="Q7" s="760">
        <v>1</v>
      </c>
      <c r="R7" s="760">
        <v>2</v>
      </c>
      <c r="S7" s="760">
        <v>2</v>
      </c>
      <c r="T7" s="760">
        <v>2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111</v>
      </c>
      <c r="AB7" s="748"/>
      <c r="AC7" s="749"/>
      <c r="AD7" s="746"/>
      <c r="AE7" s="743">
        <f t="shared" si="1"/>
        <v>481</v>
      </c>
      <c r="AF7" s="748"/>
      <c r="AG7" s="749"/>
      <c r="AH7" s="747"/>
      <c r="AI7" s="743">
        <f t="shared" si="2"/>
        <v>5772</v>
      </c>
      <c r="AJ7" s="748"/>
      <c r="AK7" s="749"/>
      <c r="AL7" s="118"/>
      <c r="AM7" s="118"/>
    </row>
    <row r="8" spans="1:39" ht="14.4" customHeight="1" x14ac:dyDescent="0.3">
      <c r="A8" s="200" t="s">
        <v>98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1">
        <v>10</v>
      </c>
      <c r="J8" s="762">
        <v>10</v>
      </c>
      <c r="K8" s="762">
        <v>10</v>
      </c>
      <c r="L8" s="762">
        <v>10</v>
      </c>
      <c r="M8" s="762">
        <v>10</v>
      </c>
      <c r="N8" s="762">
        <v>10</v>
      </c>
      <c r="O8" s="762">
        <v>10</v>
      </c>
      <c r="P8" s="762">
        <v>10</v>
      </c>
      <c r="Q8" s="760">
        <v>1</v>
      </c>
      <c r="R8" s="760">
        <v>2</v>
      </c>
      <c r="S8" s="760">
        <v>2</v>
      </c>
      <c r="T8" s="760">
        <v>2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111</v>
      </c>
      <c r="AB8" s="748"/>
      <c r="AC8" s="749"/>
      <c r="AD8" s="746"/>
      <c r="AE8" s="743">
        <f t="shared" si="1"/>
        <v>481</v>
      </c>
      <c r="AF8" s="748"/>
      <c r="AG8" s="749"/>
      <c r="AH8" s="747"/>
      <c r="AI8" s="743">
        <f t="shared" si="2"/>
        <v>5772</v>
      </c>
      <c r="AJ8" s="748"/>
      <c r="AK8" s="749"/>
      <c r="AL8" s="118"/>
      <c r="AM8" s="118"/>
    </row>
    <row r="9" spans="1:39" ht="14.4" customHeight="1" x14ac:dyDescent="0.3">
      <c r="A9" s="203" t="s">
        <v>99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2</v>
      </c>
      <c r="V9" s="760">
        <v>2</v>
      </c>
      <c r="W9" s="760">
        <v>2</v>
      </c>
      <c r="X9" s="760">
        <v>2</v>
      </c>
      <c r="Y9" s="760">
        <v>2</v>
      </c>
      <c r="Z9" s="742"/>
      <c r="AA9" s="750">
        <f t="shared" si="0"/>
        <v>48</v>
      </c>
      <c r="AB9" s="751">
        <f>SUM(AA9:AA10)</f>
        <v>96</v>
      </c>
      <c r="AC9" s="749"/>
      <c r="AD9" s="746"/>
      <c r="AE9" s="750">
        <f t="shared" si="1"/>
        <v>208</v>
      </c>
      <c r="AF9" s="751">
        <f>SUM(AE9:AE10)</f>
        <v>416</v>
      </c>
      <c r="AG9" s="749"/>
      <c r="AH9" s="747"/>
      <c r="AI9" s="750">
        <f t="shared" si="2"/>
        <v>2496</v>
      </c>
      <c r="AJ9" s="751">
        <f>SUM(AI9:AI10)</f>
        <v>4992</v>
      </c>
      <c r="AK9" s="749"/>
      <c r="AL9" s="118"/>
      <c r="AM9" s="118"/>
    </row>
    <row r="10" spans="1:39" ht="14.4" customHeight="1" x14ac:dyDescent="0.3">
      <c r="A10" s="203" t="s">
        <v>100</v>
      </c>
      <c r="B10" s="760">
        <v>2</v>
      </c>
      <c r="C10" s="760">
        <v>2</v>
      </c>
      <c r="D10" s="760">
        <v>2</v>
      </c>
      <c r="E10" s="760">
        <v>2</v>
      </c>
      <c r="F10" s="760">
        <v>2</v>
      </c>
      <c r="G10" s="760">
        <v>2</v>
      </c>
      <c r="H10" s="760">
        <v>2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2</v>
      </c>
      <c r="V10" s="760">
        <v>2</v>
      </c>
      <c r="W10" s="760">
        <v>2</v>
      </c>
      <c r="X10" s="760">
        <v>2</v>
      </c>
      <c r="Y10" s="760">
        <v>2</v>
      </c>
      <c r="Z10" s="742"/>
      <c r="AA10" s="750">
        <f t="shared" si="0"/>
        <v>48</v>
      </c>
      <c r="AB10" s="752"/>
      <c r="AC10" s="749"/>
      <c r="AD10" s="746"/>
      <c r="AE10" s="750">
        <f t="shared" si="1"/>
        <v>208</v>
      </c>
      <c r="AF10" s="752"/>
      <c r="AG10" s="749"/>
      <c r="AH10" s="747"/>
      <c r="AI10" s="750">
        <f t="shared" si="2"/>
        <v>2496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101</v>
      </c>
      <c r="C12" s="746"/>
      <c r="D12" s="746"/>
      <c r="E12" s="746"/>
      <c r="F12" s="746"/>
      <c r="G12" s="746"/>
      <c r="H12" s="755"/>
      <c r="I12" s="746"/>
      <c r="J12" s="763">
        <v>10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102</v>
      </c>
      <c r="C13" s="746"/>
      <c r="D13" s="746"/>
      <c r="E13" s="746"/>
      <c r="F13" s="746"/>
      <c r="G13" s="746"/>
      <c r="H13" s="755"/>
      <c r="I13" s="746"/>
      <c r="J13" s="746">
        <v>10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103</v>
      </c>
      <c r="D14" s="746"/>
      <c r="E14" s="746"/>
      <c r="F14" s="746"/>
      <c r="G14" s="746"/>
      <c r="H14" s="755"/>
      <c r="I14" s="746"/>
      <c r="J14" s="764">
        <v>1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104</v>
      </c>
      <c r="D15" s="746"/>
      <c r="E15" s="746"/>
      <c r="F15" s="746"/>
      <c r="G15" s="746"/>
      <c r="H15" s="759"/>
      <c r="I15" s="746"/>
      <c r="J15" s="765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105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91</v>
      </c>
      <c r="AB20" s="206"/>
      <c r="AC20" s="206"/>
      <c r="AD20" s="201"/>
      <c r="AE20" s="208" t="s">
        <v>92</v>
      </c>
      <c r="AF20" s="202"/>
      <c r="AG20" s="202"/>
      <c r="AH20" s="202"/>
      <c r="AI20" s="208" t="s">
        <v>93</v>
      </c>
      <c r="AJ20" s="202"/>
      <c r="AK20" s="202"/>
      <c r="AL20" s="118"/>
      <c r="AM20" s="118"/>
    </row>
    <row r="21" spans="1:39" ht="14.4" customHeight="1" x14ac:dyDescent="0.3">
      <c r="A21" s="200" t="s">
        <v>94</v>
      </c>
      <c r="B21" s="760">
        <v>0</v>
      </c>
      <c r="C21" s="760">
        <v>0</v>
      </c>
      <c r="D21" s="760">
        <v>0</v>
      </c>
      <c r="E21" s="760">
        <v>0</v>
      </c>
      <c r="F21" s="760">
        <v>0</v>
      </c>
      <c r="G21" s="760">
        <v>0</v>
      </c>
      <c r="H21" s="760">
        <v>0</v>
      </c>
      <c r="I21" s="760"/>
      <c r="J21" s="760"/>
      <c r="K21" s="760"/>
      <c r="L21" s="760"/>
      <c r="M21" s="760"/>
      <c r="N21" s="760"/>
      <c r="O21" s="760"/>
      <c r="P21" s="760"/>
      <c r="Q21" s="760"/>
      <c r="R21" s="760">
        <v>0</v>
      </c>
      <c r="S21" s="760">
        <v>0</v>
      </c>
      <c r="T21" s="760">
        <v>0</v>
      </c>
      <c r="U21" s="760">
        <v>0</v>
      </c>
      <c r="V21" s="760">
        <v>0</v>
      </c>
      <c r="W21" s="760">
        <v>0</v>
      </c>
      <c r="X21" s="760">
        <v>0</v>
      </c>
      <c r="Y21" s="760">
        <v>0</v>
      </c>
      <c r="Z21" s="742"/>
      <c r="AA21" s="743">
        <f>SUM(B21:Y21)</f>
        <v>0</v>
      </c>
      <c r="AB21" s="744">
        <f>SUM(AA21:AA25)</f>
        <v>0</v>
      </c>
      <c r="AC21" s="745">
        <f>SUM(AA21:AA27)</f>
        <v>0</v>
      </c>
      <c r="AD21" s="746"/>
      <c r="AE21" s="743">
        <f>AI21/12</f>
        <v>0</v>
      </c>
      <c r="AF21" s="744">
        <f>SUM(AE21:AE25)</f>
        <v>0</v>
      </c>
      <c r="AG21" s="745">
        <f>SUM(AE21:AE27)</f>
        <v>0</v>
      </c>
      <c r="AH21" s="747"/>
      <c r="AI21" s="743">
        <f>AA21*52</f>
        <v>0</v>
      </c>
      <c r="AJ21" s="744">
        <f>SUM(AI21:AI25)</f>
        <v>0</v>
      </c>
      <c r="AK21" s="745">
        <f>SUM(AI21:AI27)</f>
        <v>0</v>
      </c>
      <c r="AL21" s="118"/>
      <c r="AM21" s="118"/>
    </row>
    <row r="22" spans="1:39" ht="14.4" customHeight="1" x14ac:dyDescent="0.3">
      <c r="A22" s="200" t="s">
        <v>95</v>
      </c>
      <c r="B22" s="760">
        <v>0</v>
      </c>
      <c r="C22" s="760">
        <v>0</v>
      </c>
      <c r="D22" s="760">
        <v>0</v>
      </c>
      <c r="E22" s="760">
        <v>0</v>
      </c>
      <c r="F22" s="760">
        <v>0</v>
      </c>
      <c r="G22" s="760">
        <v>0</v>
      </c>
      <c r="H22" s="760">
        <v>0</v>
      </c>
      <c r="I22" s="760"/>
      <c r="J22" s="760"/>
      <c r="K22" s="760"/>
      <c r="L22" s="760"/>
      <c r="M22" s="760"/>
      <c r="N22" s="760"/>
      <c r="O22" s="760"/>
      <c r="P22" s="760"/>
      <c r="Q22" s="760"/>
      <c r="R22" s="760">
        <v>0</v>
      </c>
      <c r="S22" s="760">
        <v>0</v>
      </c>
      <c r="T22" s="760">
        <v>0</v>
      </c>
      <c r="U22" s="760">
        <v>0</v>
      </c>
      <c r="V22" s="760">
        <v>0</v>
      </c>
      <c r="W22" s="760">
        <v>0</v>
      </c>
      <c r="X22" s="760">
        <v>0</v>
      </c>
      <c r="Y22" s="760">
        <v>0</v>
      </c>
      <c r="Z22" s="742"/>
      <c r="AA22" s="743">
        <f t="shared" ref="AA22:AA27" si="3">SUM(B22:Y22)</f>
        <v>0</v>
      </c>
      <c r="AB22" s="748"/>
      <c r="AC22" s="749"/>
      <c r="AD22" s="746"/>
      <c r="AE22" s="743">
        <f t="shared" ref="AE22:AE27" si="4">AI22/12</f>
        <v>0</v>
      </c>
      <c r="AF22" s="748"/>
      <c r="AG22" s="749"/>
      <c r="AH22" s="747"/>
      <c r="AI22" s="743">
        <f t="shared" ref="AI22:AI27" si="5">AA22*52</f>
        <v>0</v>
      </c>
      <c r="AJ22" s="748"/>
      <c r="AK22" s="749"/>
      <c r="AL22" s="118"/>
      <c r="AM22" s="118"/>
    </row>
    <row r="23" spans="1:39" ht="14.4" customHeight="1" x14ac:dyDescent="0.3">
      <c r="A23" s="200" t="s">
        <v>96</v>
      </c>
      <c r="B23" s="760">
        <v>0</v>
      </c>
      <c r="C23" s="760">
        <v>0</v>
      </c>
      <c r="D23" s="760">
        <v>0</v>
      </c>
      <c r="E23" s="760">
        <v>0</v>
      </c>
      <c r="F23" s="760">
        <v>0</v>
      </c>
      <c r="G23" s="760">
        <v>0</v>
      </c>
      <c r="H23" s="760">
        <v>0</v>
      </c>
      <c r="I23" s="760"/>
      <c r="J23" s="760"/>
      <c r="K23" s="760"/>
      <c r="L23" s="760"/>
      <c r="M23" s="760"/>
      <c r="N23" s="760"/>
      <c r="O23" s="760"/>
      <c r="P23" s="760"/>
      <c r="Q23" s="760"/>
      <c r="R23" s="760">
        <v>0</v>
      </c>
      <c r="S23" s="760">
        <v>0</v>
      </c>
      <c r="T23" s="760">
        <v>0</v>
      </c>
      <c r="U23" s="760">
        <v>0</v>
      </c>
      <c r="V23" s="760">
        <v>0</v>
      </c>
      <c r="W23" s="760">
        <v>0</v>
      </c>
      <c r="X23" s="760">
        <v>0</v>
      </c>
      <c r="Y23" s="760">
        <v>0</v>
      </c>
      <c r="Z23" s="742"/>
      <c r="AA23" s="743">
        <f t="shared" si="3"/>
        <v>0</v>
      </c>
      <c r="AB23" s="748"/>
      <c r="AC23" s="749"/>
      <c r="AD23" s="746"/>
      <c r="AE23" s="743">
        <f t="shared" si="4"/>
        <v>0</v>
      </c>
      <c r="AF23" s="748"/>
      <c r="AG23" s="749"/>
      <c r="AH23" s="747"/>
      <c r="AI23" s="743">
        <f t="shared" si="5"/>
        <v>0</v>
      </c>
      <c r="AJ23" s="748"/>
      <c r="AK23" s="749"/>
      <c r="AL23" s="118"/>
      <c r="AM23" s="118"/>
    </row>
    <row r="24" spans="1:39" ht="14.4" customHeight="1" x14ac:dyDescent="0.3">
      <c r="A24" s="200" t="s">
        <v>97</v>
      </c>
      <c r="B24" s="760">
        <v>0</v>
      </c>
      <c r="C24" s="760">
        <v>0</v>
      </c>
      <c r="D24" s="760">
        <v>0</v>
      </c>
      <c r="E24" s="760">
        <v>0</v>
      </c>
      <c r="F24" s="760">
        <v>0</v>
      </c>
      <c r="G24" s="760">
        <v>0</v>
      </c>
      <c r="H24" s="760">
        <v>0</v>
      </c>
      <c r="I24" s="760"/>
      <c r="J24" s="760"/>
      <c r="K24" s="760"/>
      <c r="L24" s="760"/>
      <c r="M24" s="760"/>
      <c r="N24" s="760"/>
      <c r="O24" s="760"/>
      <c r="P24" s="760"/>
      <c r="Q24" s="760"/>
      <c r="R24" s="760">
        <v>0</v>
      </c>
      <c r="S24" s="760">
        <v>0</v>
      </c>
      <c r="T24" s="760">
        <v>0</v>
      </c>
      <c r="U24" s="760">
        <v>0</v>
      </c>
      <c r="V24" s="760">
        <v>0</v>
      </c>
      <c r="W24" s="760">
        <v>0</v>
      </c>
      <c r="X24" s="760">
        <v>0</v>
      </c>
      <c r="Y24" s="760">
        <v>0</v>
      </c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98</v>
      </c>
      <c r="B25" s="760">
        <v>0</v>
      </c>
      <c r="C25" s="760">
        <v>0</v>
      </c>
      <c r="D25" s="760">
        <v>0</v>
      </c>
      <c r="E25" s="760">
        <v>0</v>
      </c>
      <c r="F25" s="760">
        <v>0</v>
      </c>
      <c r="G25" s="760">
        <v>0</v>
      </c>
      <c r="H25" s="760">
        <v>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>
        <v>0</v>
      </c>
      <c r="S25" s="760">
        <v>0</v>
      </c>
      <c r="T25" s="760">
        <v>0</v>
      </c>
      <c r="U25" s="760">
        <v>0</v>
      </c>
      <c r="V25" s="760">
        <v>0</v>
      </c>
      <c r="W25" s="760">
        <v>0</v>
      </c>
      <c r="X25" s="760">
        <v>0</v>
      </c>
      <c r="Y25" s="760">
        <v>0</v>
      </c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99</v>
      </c>
      <c r="B26" s="760">
        <v>0</v>
      </c>
      <c r="C26" s="760">
        <v>0</v>
      </c>
      <c r="D26" s="760">
        <v>0</v>
      </c>
      <c r="E26" s="760">
        <v>0</v>
      </c>
      <c r="F26" s="760">
        <v>0</v>
      </c>
      <c r="G26" s="760">
        <v>0</v>
      </c>
      <c r="H26" s="760">
        <v>0</v>
      </c>
      <c r="I26" s="760">
        <v>0</v>
      </c>
      <c r="J26" s="760">
        <v>0</v>
      </c>
      <c r="K26" s="760">
        <v>0</v>
      </c>
      <c r="L26" s="760">
        <v>0</v>
      </c>
      <c r="M26" s="760">
        <v>0</v>
      </c>
      <c r="N26" s="760">
        <v>0</v>
      </c>
      <c r="O26" s="760">
        <v>0</v>
      </c>
      <c r="P26" s="760">
        <v>0</v>
      </c>
      <c r="Q26" s="760">
        <v>0</v>
      </c>
      <c r="R26" s="760">
        <v>0</v>
      </c>
      <c r="S26" s="760">
        <v>0</v>
      </c>
      <c r="T26" s="760">
        <v>0</v>
      </c>
      <c r="U26" s="760">
        <v>0</v>
      </c>
      <c r="V26" s="760">
        <v>0</v>
      </c>
      <c r="W26" s="760">
        <v>0</v>
      </c>
      <c r="X26" s="760">
        <v>0</v>
      </c>
      <c r="Y26" s="760">
        <v>0</v>
      </c>
      <c r="Z26" s="742"/>
      <c r="AA26" s="750">
        <f t="shared" si="3"/>
        <v>0</v>
      </c>
      <c r="AB26" s="751">
        <f>SUM(AA26:AA27)</f>
        <v>0</v>
      </c>
      <c r="AC26" s="749"/>
      <c r="AD26" s="746"/>
      <c r="AE26" s="750">
        <f t="shared" si="4"/>
        <v>0</v>
      </c>
      <c r="AF26" s="751">
        <f>SUM(AE26:AE27)</f>
        <v>0</v>
      </c>
      <c r="AG26" s="749"/>
      <c r="AH26" s="747"/>
      <c r="AI26" s="750">
        <f t="shared" si="5"/>
        <v>0</v>
      </c>
      <c r="AJ26" s="751">
        <f>SUM(AI26:AI27)</f>
        <v>0</v>
      </c>
      <c r="AK26" s="749"/>
      <c r="AL26" s="118"/>
      <c r="AM26" s="118"/>
    </row>
    <row r="27" spans="1:39" ht="14.4" customHeight="1" x14ac:dyDescent="0.3">
      <c r="A27" s="203" t="s">
        <v>100</v>
      </c>
      <c r="B27" s="760">
        <v>0</v>
      </c>
      <c r="C27" s="760">
        <v>0</v>
      </c>
      <c r="D27" s="760">
        <v>0</v>
      </c>
      <c r="E27" s="760">
        <v>0</v>
      </c>
      <c r="F27" s="760">
        <v>0</v>
      </c>
      <c r="G27" s="760">
        <v>0</v>
      </c>
      <c r="H27" s="760">
        <v>0</v>
      </c>
      <c r="I27" s="760">
        <v>0</v>
      </c>
      <c r="J27" s="760">
        <v>0</v>
      </c>
      <c r="K27" s="760">
        <v>0</v>
      </c>
      <c r="L27" s="760">
        <v>0</v>
      </c>
      <c r="M27" s="760">
        <v>0</v>
      </c>
      <c r="N27" s="760">
        <v>0</v>
      </c>
      <c r="O27" s="760">
        <v>0</v>
      </c>
      <c r="P27" s="760">
        <v>0</v>
      </c>
      <c r="Q27" s="760">
        <v>0</v>
      </c>
      <c r="R27" s="760">
        <v>0</v>
      </c>
      <c r="S27" s="760">
        <v>0</v>
      </c>
      <c r="T27" s="760">
        <v>0</v>
      </c>
      <c r="U27" s="760">
        <v>0</v>
      </c>
      <c r="V27" s="760">
        <v>0</v>
      </c>
      <c r="W27" s="760">
        <v>0</v>
      </c>
      <c r="X27" s="760">
        <v>0</v>
      </c>
      <c r="Y27" s="760">
        <v>0</v>
      </c>
      <c r="Z27" s="742"/>
      <c r="AA27" s="750">
        <f t="shared" si="3"/>
        <v>0</v>
      </c>
      <c r="AB27" s="752"/>
      <c r="AC27" s="749"/>
      <c r="AD27" s="746"/>
      <c r="AE27" s="750">
        <f t="shared" si="4"/>
        <v>0</v>
      </c>
      <c r="AF27" s="752"/>
      <c r="AG27" s="749"/>
      <c r="AH27" s="747"/>
      <c r="AI27" s="750">
        <f t="shared" si="5"/>
        <v>0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256</v>
      </c>
      <c r="B3" s="430">
        <f>SUBTOTAL(9,B6:B1048576)</f>
        <v>1426664.3299999998</v>
      </c>
      <c r="C3" s="431">
        <f t="shared" ref="C3:R3" si="0">SUBTOTAL(9,C6:C1048576)</f>
        <v>2</v>
      </c>
      <c r="D3" s="431">
        <f t="shared" si="0"/>
        <v>1436485.22</v>
      </c>
      <c r="E3" s="431">
        <f t="shared" si="0"/>
        <v>2.0179554619317197</v>
      </c>
      <c r="F3" s="431">
        <f t="shared" si="0"/>
        <v>1094662.22</v>
      </c>
      <c r="G3" s="433">
        <f>IF(B3&lt;&gt;0,F3/B3,"")</f>
        <v>0.76728785950651757</v>
      </c>
      <c r="H3" s="434">
        <f t="shared" si="0"/>
        <v>1029.6999999999998</v>
      </c>
      <c r="I3" s="431">
        <f t="shared" si="0"/>
        <v>1</v>
      </c>
      <c r="J3" s="431">
        <f t="shared" si="0"/>
        <v>1938.6999999999998</v>
      </c>
      <c r="K3" s="431">
        <f t="shared" si="0"/>
        <v>1.8827813926386328</v>
      </c>
      <c r="L3" s="431">
        <f t="shared" si="0"/>
        <v>3221.84</v>
      </c>
      <c r="M3" s="432">
        <f>IF(H3&lt;&gt;0,L3/H3,"")</f>
        <v>3.1289113333980776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x14ac:dyDescent="0.3">
      <c r="A6" s="651" t="s">
        <v>3465</v>
      </c>
      <c r="B6" s="770">
        <v>1403419.3299999998</v>
      </c>
      <c r="C6" s="620">
        <v>1</v>
      </c>
      <c r="D6" s="770">
        <v>1412981.22</v>
      </c>
      <c r="E6" s="620">
        <v>1.0068132808175017</v>
      </c>
      <c r="F6" s="770">
        <v>1074648.22</v>
      </c>
      <c r="G6" s="641">
        <v>0.76573565507324182</v>
      </c>
      <c r="H6" s="770">
        <v>1029.6999999999998</v>
      </c>
      <c r="I6" s="620">
        <v>1</v>
      </c>
      <c r="J6" s="770">
        <v>1938.6999999999998</v>
      </c>
      <c r="K6" s="620">
        <v>1.8827813926386328</v>
      </c>
      <c r="L6" s="770">
        <v>3221.84</v>
      </c>
      <c r="M6" s="641">
        <v>3.1289113333980776</v>
      </c>
      <c r="N6" s="770"/>
      <c r="O6" s="620"/>
      <c r="P6" s="770"/>
      <c r="Q6" s="620"/>
      <c r="R6" s="770"/>
      <c r="S6" s="671"/>
    </row>
    <row r="7" spans="1:19" ht="14.4" customHeight="1" thickBot="1" x14ac:dyDescent="0.35">
      <c r="A7" s="772" t="s">
        <v>3466</v>
      </c>
      <c r="B7" s="771">
        <v>23245</v>
      </c>
      <c r="C7" s="632">
        <v>1</v>
      </c>
      <c r="D7" s="771">
        <v>23504</v>
      </c>
      <c r="E7" s="632">
        <v>1.0111421811142181</v>
      </c>
      <c r="F7" s="771">
        <v>20014</v>
      </c>
      <c r="G7" s="643">
        <v>0.86100236610023662</v>
      </c>
      <c r="H7" s="771"/>
      <c r="I7" s="632"/>
      <c r="J7" s="771"/>
      <c r="K7" s="632"/>
      <c r="L7" s="771"/>
      <c r="M7" s="643"/>
      <c r="N7" s="771"/>
      <c r="O7" s="632"/>
      <c r="P7" s="771"/>
      <c r="Q7" s="632"/>
      <c r="R7" s="771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256</v>
      </c>
      <c r="E3" s="357">
        <f t="shared" ref="E3:N3" si="0">SUBTOTAL(9,E6:E1048576)</f>
        <v>7601.6</v>
      </c>
      <c r="F3" s="358">
        <f t="shared" si="0"/>
        <v>1427694.03</v>
      </c>
      <c r="G3" s="135"/>
      <c r="H3" s="135"/>
      <c r="I3" s="358">
        <f t="shared" si="0"/>
        <v>7763</v>
      </c>
      <c r="J3" s="358">
        <f t="shared" si="0"/>
        <v>1438423.92</v>
      </c>
      <c r="K3" s="135"/>
      <c r="L3" s="135"/>
      <c r="M3" s="358">
        <f t="shared" si="0"/>
        <v>8802.4</v>
      </c>
      <c r="N3" s="358">
        <f t="shared" si="0"/>
        <v>1097884.06</v>
      </c>
      <c r="O3" s="136">
        <f>IF(F3=0,0,N3/F3)</f>
        <v>0.76899114020950277</v>
      </c>
      <c r="P3" s="359">
        <f>IF(M3=0,0,N3/M3)</f>
        <v>124.72553621739527</v>
      </c>
    </row>
    <row r="4" spans="1:16" ht="14.4" customHeight="1" x14ac:dyDescent="0.3">
      <c r="A4" s="520" t="s">
        <v>206</v>
      </c>
      <c r="B4" s="521" t="s">
        <v>207</v>
      </c>
      <c r="C4" s="522" t="s">
        <v>208</v>
      </c>
      <c r="D4" s="523" t="s">
        <v>167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209</v>
      </c>
    </row>
    <row r="5" spans="1:16" ht="14.4" customHeight="1" thickBot="1" x14ac:dyDescent="0.35">
      <c r="A5" s="773"/>
      <c r="B5" s="774"/>
      <c r="C5" s="775"/>
      <c r="D5" s="776"/>
      <c r="E5" s="777" t="s">
        <v>177</v>
      </c>
      <c r="F5" s="778" t="s">
        <v>17</v>
      </c>
      <c r="G5" s="779"/>
      <c r="H5" s="779"/>
      <c r="I5" s="777" t="s">
        <v>177</v>
      </c>
      <c r="J5" s="778" t="s">
        <v>17</v>
      </c>
      <c r="K5" s="779"/>
      <c r="L5" s="779"/>
      <c r="M5" s="777" t="s">
        <v>177</v>
      </c>
      <c r="N5" s="778" t="s">
        <v>17</v>
      </c>
      <c r="O5" s="780"/>
      <c r="P5" s="781"/>
    </row>
    <row r="6" spans="1:16" ht="14.4" customHeight="1" x14ac:dyDescent="0.3">
      <c r="A6" s="619" t="s">
        <v>3467</v>
      </c>
      <c r="B6" s="620" t="s">
        <v>3468</v>
      </c>
      <c r="C6" s="620" t="s">
        <v>3469</v>
      </c>
      <c r="D6" s="620" t="s">
        <v>3470</v>
      </c>
      <c r="E6" s="623">
        <v>7.6</v>
      </c>
      <c r="F6" s="623">
        <v>1029.6999999999998</v>
      </c>
      <c r="G6" s="620">
        <v>1</v>
      </c>
      <c r="H6" s="620">
        <v>135.48684210526315</v>
      </c>
      <c r="I6" s="623">
        <v>12.999999999999998</v>
      </c>
      <c r="J6" s="623">
        <v>1938.6999999999998</v>
      </c>
      <c r="K6" s="620">
        <v>1.8827813926386328</v>
      </c>
      <c r="L6" s="620">
        <v>149.13076923076923</v>
      </c>
      <c r="M6" s="623">
        <v>20.400000000000002</v>
      </c>
      <c r="N6" s="623">
        <v>3221.84</v>
      </c>
      <c r="O6" s="641">
        <v>3.1289113333980776</v>
      </c>
      <c r="P6" s="624">
        <v>157.93333333333334</v>
      </c>
    </row>
    <row r="7" spans="1:16" ht="14.4" customHeight="1" x14ac:dyDescent="0.3">
      <c r="A7" s="625" t="s">
        <v>3467</v>
      </c>
      <c r="B7" s="626" t="s">
        <v>3471</v>
      </c>
      <c r="C7" s="626" t="s">
        <v>3472</v>
      </c>
      <c r="D7" s="626" t="s">
        <v>3473</v>
      </c>
      <c r="E7" s="629">
        <v>78</v>
      </c>
      <c r="F7" s="629">
        <v>5850</v>
      </c>
      <c r="G7" s="626">
        <v>1</v>
      </c>
      <c r="H7" s="626">
        <v>75</v>
      </c>
      <c r="I7" s="629">
        <v>76</v>
      </c>
      <c r="J7" s="629">
        <v>5700</v>
      </c>
      <c r="K7" s="626">
        <v>0.97435897435897434</v>
      </c>
      <c r="L7" s="626">
        <v>75</v>
      </c>
      <c r="M7" s="629">
        <v>53</v>
      </c>
      <c r="N7" s="629">
        <v>4293</v>
      </c>
      <c r="O7" s="642">
        <v>0.73384615384615381</v>
      </c>
      <c r="P7" s="630">
        <v>81</v>
      </c>
    </row>
    <row r="8" spans="1:16" ht="14.4" customHeight="1" x14ac:dyDescent="0.3">
      <c r="A8" s="625" t="s">
        <v>3467</v>
      </c>
      <c r="B8" s="626" t="s">
        <v>3471</v>
      </c>
      <c r="C8" s="626" t="s">
        <v>3474</v>
      </c>
      <c r="D8" s="626" t="s">
        <v>3475</v>
      </c>
      <c r="E8" s="629"/>
      <c r="F8" s="629"/>
      <c r="G8" s="626"/>
      <c r="H8" s="626"/>
      <c r="I8" s="629"/>
      <c r="J8" s="629"/>
      <c r="K8" s="626"/>
      <c r="L8" s="626"/>
      <c r="M8" s="629">
        <v>63</v>
      </c>
      <c r="N8" s="629">
        <v>5040</v>
      </c>
      <c r="O8" s="642"/>
      <c r="P8" s="630">
        <v>80</v>
      </c>
    </row>
    <row r="9" spans="1:16" ht="14.4" customHeight="1" x14ac:dyDescent="0.3">
      <c r="A9" s="625" t="s">
        <v>3467</v>
      </c>
      <c r="B9" s="626" t="s">
        <v>3471</v>
      </c>
      <c r="C9" s="626" t="s">
        <v>3476</v>
      </c>
      <c r="D9" s="626" t="s">
        <v>3477</v>
      </c>
      <c r="E9" s="629">
        <v>0</v>
      </c>
      <c r="F9" s="629">
        <v>0</v>
      </c>
      <c r="G9" s="626"/>
      <c r="H9" s="626"/>
      <c r="I9" s="629"/>
      <c r="J9" s="629"/>
      <c r="K9" s="626"/>
      <c r="L9" s="626"/>
      <c r="M9" s="629"/>
      <c r="N9" s="629"/>
      <c r="O9" s="642"/>
      <c r="P9" s="630"/>
    </row>
    <row r="10" spans="1:16" ht="14.4" customHeight="1" x14ac:dyDescent="0.3">
      <c r="A10" s="625" t="s">
        <v>3467</v>
      </c>
      <c r="B10" s="626" t="s">
        <v>3471</v>
      </c>
      <c r="C10" s="626" t="s">
        <v>3478</v>
      </c>
      <c r="D10" s="626" t="s">
        <v>3479</v>
      </c>
      <c r="E10" s="629">
        <v>6</v>
      </c>
      <c r="F10" s="629">
        <v>60</v>
      </c>
      <c r="G10" s="626">
        <v>1</v>
      </c>
      <c r="H10" s="626">
        <v>10</v>
      </c>
      <c r="I10" s="629"/>
      <c r="J10" s="629"/>
      <c r="K10" s="626"/>
      <c r="L10" s="626"/>
      <c r="M10" s="629"/>
      <c r="N10" s="629"/>
      <c r="O10" s="642"/>
      <c r="P10" s="630"/>
    </row>
    <row r="11" spans="1:16" ht="14.4" customHeight="1" x14ac:dyDescent="0.3">
      <c r="A11" s="625" t="s">
        <v>3467</v>
      </c>
      <c r="B11" s="626" t="s">
        <v>3471</v>
      </c>
      <c r="C11" s="626" t="s">
        <v>3480</v>
      </c>
      <c r="D11" s="626" t="s">
        <v>3481</v>
      </c>
      <c r="E11" s="629">
        <v>3</v>
      </c>
      <c r="F11" s="629">
        <v>15</v>
      </c>
      <c r="G11" s="626">
        <v>1</v>
      </c>
      <c r="H11" s="626">
        <v>5</v>
      </c>
      <c r="I11" s="629"/>
      <c r="J11" s="629"/>
      <c r="K11" s="626"/>
      <c r="L11" s="626"/>
      <c r="M11" s="629">
        <v>2</v>
      </c>
      <c r="N11" s="629">
        <v>10</v>
      </c>
      <c r="O11" s="642">
        <v>0.66666666666666663</v>
      </c>
      <c r="P11" s="630">
        <v>5</v>
      </c>
    </row>
    <row r="12" spans="1:16" ht="14.4" customHeight="1" x14ac:dyDescent="0.3">
      <c r="A12" s="625" t="s">
        <v>3467</v>
      </c>
      <c r="B12" s="626" t="s">
        <v>3471</v>
      </c>
      <c r="C12" s="626" t="s">
        <v>3482</v>
      </c>
      <c r="D12" s="626" t="s">
        <v>3483</v>
      </c>
      <c r="E12" s="629">
        <v>2</v>
      </c>
      <c r="F12" s="629">
        <v>10</v>
      </c>
      <c r="G12" s="626">
        <v>1</v>
      </c>
      <c r="H12" s="626">
        <v>5</v>
      </c>
      <c r="I12" s="629">
        <v>1</v>
      </c>
      <c r="J12" s="629">
        <v>5</v>
      </c>
      <c r="K12" s="626">
        <v>0.5</v>
      </c>
      <c r="L12" s="626">
        <v>5</v>
      </c>
      <c r="M12" s="629">
        <v>1</v>
      </c>
      <c r="N12" s="629">
        <v>5</v>
      </c>
      <c r="O12" s="642">
        <v>0.5</v>
      </c>
      <c r="P12" s="630">
        <v>5</v>
      </c>
    </row>
    <row r="13" spans="1:16" ht="14.4" customHeight="1" x14ac:dyDescent="0.3">
      <c r="A13" s="625" t="s">
        <v>3467</v>
      </c>
      <c r="B13" s="626" t="s">
        <v>3471</v>
      </c>
      <c r="C13" s="626" t="s">
        <v>3484</v>
      </c>
      <c r="D13" s="626" t="s">
        <v>3485</v>
      </c>
      <c r="E13" s="629"/>
      <c r="F13" s="629"/>
      <c r="G13" s="626"/>
      <c r="H13" s="626"/>
      <c r="I13" s="629"/>
      <c r="J13" s="629"/>
      <c r="K13" s="626"/>
      <c r="L13" s="626"/>
      <c r="M13" s="629">
        <v>613</v>
      </c>
      <c r="N13" s="629">
        <v>4876</v>
      </c>
      <c r="O13" s="642"/>
      <c r="P13" s="630">
        <v>7.9543230016313213</v>
      </c>
    </row>
    <row r="14" spans="1:16" ht="14.4" customHeight="1" x14ac:dyDescent="0.3">
      <c r="A14" s="625" t="s">
        <v>3467</v>
      </c>
      <c r="B14" s="626" t="s">
        <v>3471</v>
      </c>
      <c r="C14" s="626" t="s">
        <v>3486</v>
      </c>
      <c r="D14" s="626" t="s">
        <v>3487</v>
      </c>
      <c r="E14" s="629">
        <v>66</v>
      </c>
      <c r="F14" s="629">
        <v>232613.32999999996</v>
      </c>
      <c r="G14" s="626">
        <v>1</v>
      </c>
      <c r="H14" s="626">
        <v>3524.4443939393932</v>
      </c>
      <c r="I14" s="629">
        <v>59</v>
      </c>
      <c r="J14" s="629">
        <v>207942.22</v>
      </c>
      <c r="K14" s="626">
        <v>0.89393939719619697</v>
      </c>
      <c r="L14" s="626">
        <v>3524.4444067796612</v>
      </c>
      <c r="M14" s="629">
        <v>59</v>
      </c>
      <c r="N14" s="629">
        <v>207942.21999999997</v>
      </c>
      <c r="O14" s="642">
        <v>0.89393939719619686</v>
      </c>
      <c r="P14" s="630">
        <v>3524.4444067796608</v>
      </c>
    </row>
    <row r="15" spans="1:16" ht="14.4" customHeight="1" x14ac:dyDescent="0.3">
      <c r="A15" s="625" t="s">
        <v>3467</v>
      </c>
      <c r="B15" s="626" t="s">
        <v>3471</v>
      </c>
      <c r="C15" s="626" t="s">
        <v>3488</v>
      </c>
      <c r="D15" s="626" t="s">
        <v>3489</v>
      </c>
      <c r="E15" s="629"/>
      <c r="F15" s="629"/>
      <c r="G15" s="626"/>
      <c r="H15" s="626"/>
      <c r="I15" s="629"/>
      <c r="J15" s="629"/>
      <c r="K15" s="626"/>
      <c r="L15" s="626"/>
      <c r="M15" s="629">
        <v>2</v>
      </c>
      <c r="N15" s="629">
        <v>216</v>
      </c>
      <c r="O15" s="642"/>
      <c r="P15" s="630">
        <v>108</v>
      </c>
    </row>
    <row r="16" spans="1:16" ht="14.4" customHeight="1" x14ac:dyDescent="0.3">
      <c r="A16" s="625" t="s">
        <v>3467</v>
      </c>
      <c r="B16" s="626" t="s">
        <v>3471</v>
      </c>
      <c r="C16" s="626" t="s">
        <v>3490</v>
      </c>
      <c r="D16" s="626" t="s">
        <v>3491</v>
      </c>
      <c r="E16" s="629"/>
      <c r="F16" s="629"/>
      <c r="G16" s="626"/>
      <c r="H16" s="626"/>
      <c r="I16" s="629">
        <v>2</v>
      </c>
      <c r="J16" s="629">
        <v>240</v>
      </c>
      <c r="K16" s="626"/>
      <c r="L16" s="626">
        <v>120</v>
      </c>
      <c r="M16" s="629"/>
      <c r="N16" s="629"/>
      <c r="O16" s="642"/>
      <c r="P16" s="630"/>
    </row>
    <row r="17" spans="1:16" ht="14.4" customHeight="1" x14ac:dyDescent="0.3">
      <c r="A17" s="625" t="s">
        <v>3467</v>
      </c>
      <c r="B17" s="626" t="s">
        <v>3471</v>
      </c>
      <c r="C17" s="626" t="s">
        <v>3492</v>
      </c>
      <c r="D17" s="626" t="s">
        <v>3493</v>
      </c>
      <c r="E17" s="629"/>
      <c r="F17" s="629"/>
      <c r="G17" s="626"/>
      <c r="H17" s="626"/>
      <c r="I17" s="629">
        <v>16</v>
      </c>
      <c r="J17" s="629">
        <v>2816</v>
      </c>
      <c r="K17" s="626"/>
      <c r="L17" s="626">
        <v>176</v>
      </c>
      <c r="M17" s="629">
        <v>31</v>
      </c>
      <c r="N17" s="629">
        <v>5487</v>
      </c>
      <c r="O17" s="642"/>
      <c r="P17" s="630">
        <v>177</v>
      </c>
    </row>
    <row r="18" spans="1:16" ht="14.4" customHeight="1" x14ac:dyDescent="0.3">
      <c r="A18" s="625" t="s">
        <v>3467</v>
      </c>
      <c r="B18" s="626" t="s">
        <v>3471</v>
      </c>
      <c r="C18" s="626" t="s">
        <v>3494</v>
      </c>
      <c r="D18" s="626" t="s">
        <v>3495</v>
      </c>
      <c r="E18" s="629">
        <v>1396</v>
      </c>
      <c r="F18" s="629">
        <v>476036</v>
      </c>
      <c r="G18" s="626">
        <v>1</v>
      </c>
      <c r="H18" s="626">
        <v>341</v>
      </c>
      <c r="I18" s="629">
        <v>1516</v>
      </c>
      <c r="J18" s="629">
        <v>518472</v>
      </c>
      <c r="K18" s="626">
        <v>1.0891445184817954</v>
      </c>
      <c r="L18" s="626">
        <v>342</v>
      </c>
      <c r="M18" s="629">
        <v>1510</v>
      </c>
      <c r="N18" s="629">
        <v>350320</v>
      </c>
      <c r="O18" s="642">
        <v>0.73591072944063052</v>
      </c>
      <c r="P18" s="630">
        <v>232</v>
      </c>
    </row>
    <row r="19" spans="1:16" ht="14.4" customHeight="1" x14ac:dyDescent="0.3">
      <c r="A19" s="625" t="s">
        <v>3467</v>
      </c>
      <c r="B19" s="626" t="s">
        <v>3471</v>
      </c>
      <c r="C19" s="626" t="s">
        <v>3496</v>
      </c>
      <c r="D19" s="626" t="s">
        <v>3497</v>
      </c>
      <c r="E19" s="629">
        <v>3208</v>
      </c>
      <c r="F19" s="629">
        <v>545360</v>
      </c>
      <c r="G19" s="626">
        <v>1</v>
      </c>
      <c r="H19" s="626">
        <v>170</v>
      </c>
      <c r="I19" s="629">
        <v>3093</v>
      </c>
      <c r="J19" s="629">
        <v>528903</v>
      </c>
      <c r="K19" s="626">
        <v>0.96982360275781132</v>
      </c>
      <c r="L19" s="626">
        <v>171</v>
      </c>
      <c r="M19" s="629">
        <v>3410</v>
      </c>
      <c r="N19" s="629">
        <v>395560</v>
      </c>
      <c r="O19" s="642">
        <v>0.72531905530291918</v>
      </c>
      <c r="P19" s="630">
        <v>116</v>
      </c>
    </row>
    <row r="20" spans="1:16" ht="14.4" customHeight="1" x14ac:dyDescent="0.3">
      <c r="A20" s="625" t="s">
        <v>3467</v>
      </c>
      <c r="B20" s="626" t="s">
        <v>3471</v>
      </c>
      <c r="C20" s="626" t="s">
        <v>3498</v>
      </c>
      <c r="D20" s="626" t="s">
        <v>3499</v>
      </c>
      <c r="E20" s="629"/>
      <c r="F20" s="629"/>
      <c r="G20" s="626"/>
      <c r="H20" s="626"/>
      <c r="I20" s="629">
        <v>1</v>
      </c>
      <c r="J20" s="629">
        <v>9901</v>
      </c>
      <c r="K20" s="626"/>
      <c r="L20" s="626">
        <v>9901</v>
      </c>
      <c r="M20" s="629"/>
      <c r="N20" s="629"/>
      <c r="O20" s="642"/>
      <c r="P20" s="630"/>
    </row>
    <row r="21" spans="1:16" ht="14.4" customHeight="1" x14ac:dyDescent="0.3">
      <c r="A21" s="625" t="s">
        <v>3467</v>
      </c>
      <c r="B21" s="626" t="s">
        <v>3471</v>
      </c>
      <c r="C21" s="626" t="s">
        <v>3500</v>
      </c>
      <c r="D21" s="626" t="s">
        <v>3501</v>
      </c>
      <c r="E21" s="629">
        <v>1</v>
      </c>
      <c r="F21" s="629">
        <v>3681</v>
      </c>
      <c r="G21" s="626">
        <v>1</v>
      </c>
      <c r="H21" s="626">
        <v>3681</v>
      </c>
      <c r="I21" s="629">
        <v>3</v>
      </c>
      <c r="J21" s="629">
        <v>11097</v>
      </c>
      <c r="K21" s="626">
        <v>3.0146699266503667</v>
      </c>
      <c r="L21" s="626">
        <v>3699</v>
      </c>
      <c r="M21" s="629">
        <v>3</v>
      </c>
      <c r="N21" s="629">
        <v>11166</v>
      </c>
      <c r="O21" s="642">
        <v>3.0334148329258355</v>
      </c>
      <c r="P21" s="630">
        <v>3722</v>
      </c>
    </row>
    <row r="22" spans="1:16" ht="14.4" customHeight="1" x14ac:dyDescent="0.3">
      <c r="A22" s="625" t="s">
        <v>3467</v>
      </c>
      <c r="B22" s="626" t="s">
        <v>3471</v>
      </c>
      <c r="C22" s="626" t="s">
        <v>3502</v>
      </c>
      <c r="D22" s="626" t="s">
        <v>3503</v>
      </c>
      <c r="E22" s="629"/>
      <c r="F22" s="629"/>
      <c r="G22" s="626"/>
      <c r="H22" s="626"/>
      <c r="I22" s="629"/>
      <c r="J22" s="629"/>
      <c r="K22" s="626"/>
      <c r="L22" s="626"/>
      <c r="M22" s="629">
        <v>1</v>
      </c>
      <c r="N22" s="629">
        <v>668</v>
      </c>
      <c r="O22" s="642"/>
      <c r="P22" s="630">
        <v>668</v>
      </c>
    </row>
    <row r="23" spans="1:16" ht="14.4" customHeight="1" x14ac:dyDescent="0.3">
      <c r="A23" s="625" t="s">
        <v>3467</v>
      </c>
      <c r="B23" s="626" t="s">
        <v>3471</v>
      </c>
      <c r="C23" s="626" t="s">
        <v>3504</v>
      </c>
      <c r="D23" s="626" t="s">
        <v>3505</v>
      </c>
      <c r="E23" s="629"/>
      <c r="F23" s="629"/>
      <c r="G23" s="626"/>
      <c r="H23" s="626"/>
      <c r="I23" s="629">
        <v>1</v>
      </c>
      <c r="J23" s="629">
        <v>810</v>
      </c>
      <c r="K23" s="626"/>
      <c r="L23" s="626">
        <v>810</v>
      </c>
      <c r="M23" s="629"/>
      <c r="N23" s="629"/>
      <c r="O23" s="642"/>
      <c r="P23" s="630"/>
    </row>
    <row r="24" spans="1:16" ht="14.4" customHeight="1" x14ac:dyDescent="0.3">
      <c r="A24" s="625" t="s">
        <v>3467</v>
      </c>
      <c r="B24" s="626" t="s">
        <v>3471</v>
      </c>
      <c r="C24" s="626" t="s">
        <v>3506</v>
      </c>
      <c r="D24" s="626" t="s">
        <v>3507</v>
      </c>
      <c r="E24" s="629">
        <v>78</v>
      </c>
      <c r="F24" s="629">
        <v>126126</v>
      </c>
      <c r="G24" s="626">
        <v>1</v>
      </c>
      <c r="H24" s="626">
        <v>1617</v>
      </c>
      <c r="I24" s="629">
        <v>76</v>
      </c>
      <c r="J24" s="629">
        <v>123120</v>
      </c>
      <c r="K24" s="626">
        <v>0.97616669045240478</v>
      </c>
      <c r="L24" s="626">
        <v>1620</v>
      </c>
      <c r="M24" s="629">
        <v>54</v>
      </c>
      <c r="N24" s="629">
        <v>87750</v>
      </c>
      <c r="O24" s="642">
        <v>0.69573283858998147</v>
      </c>
      <c r="P24" s="630">
        <v>1625</v>
      </c>
    </row>
    <row r="25" spans="1:16" ht="14.4" customHeight="1" x14ac:dyDescent="0.3">
      <c r="A25" s="625" t="s">
        <v>3467</v>
      </c>
      <c r="B25" s="626" t="s">
        <v>3471</v>
      </c>
      <c r="C25" s="626" t="s">
        <v>3508</v>
      </c>
      <c r="D25" s="626" t="s">
        <v>3509</v>
      </c>
      <c r="E25" s="629">
        <v>69</v>
      </c>
      <c r="F25" s="629">
        <v>11178</v>
      </c>
      <c r="G25" s="626">
        <v>1</v>
      </c>
      <c r="H25" s="626">
        <v>162</v>
      </c>
      <c r="I25" s="629">
        <v>23</v>
      </c>
      <c r="J25" s="629">
        <v>3726</v>
      </c>
      <c r="K25" s="626">
        <v>0.33333333333333331</v>
      </c>
      <c r="L25" s="626">
        <v>162</v>
      </c>
      <c r="M25" s="629">
        <v>5</v>
      </c>
      <c r="N25" s="629">
        <v>815</v>
      </c>
      <c r="O25" s="642">
        <v>7.2911075326534264E-2</v>
      </c>
      <c r="P25" s="630">
        <v>163</v>
      </c>
    </row>
    <row r="26" spans="1:16" ht="14.4" customHeight="1" x14ac:dyDescent="0.3">
      <c r="A26" s="625" t="s">
        <v>3467</v>
      </c>
      <c r="B26" s="626" t="s">
        <v>3471</v>
      </c>
      <c r="C26" s="626" t="s">
        <v>3510</v>
      </c>
      <c r="D26" s="626" t="s">
        <v>3511</v>
      </c>
      <c r="E26" s="629">
        <v>10</v>
      </c>
      <c r="F26" s="629">
        <v>2490</v>
      </c>
      <c r="G26" s="626">
        <v>1</v>
      </c>
      <c r="H26" s="626">
        <v>249</v>
      </c>
      <c r="I26" s="629">
        <v>1</v>
      </c>
      <c r="J26" s="629">
        <v>249</v>
      </c>
      <c r="K26" s="626">
        <v>0.1</v>
      </c>
      <c r="L26" s="626">
        <v>249</v>
      </c>
      <c r="M26" s="629">
        <v>2</v>
      </c>
      <c r="N26" s="629">
        <v>500</v>
      </c>
      <c r="O26" s="642">
        <v>0.20080321285140562</v>
      </c>
      <c r="P26" s="630">
        <v>250</v>
      </c>
    </row>
    <row r="27" spans="1:16" ht="14.4" customHeight="1" x14ac:dyDescent="0.3">
      <c r="A27" s="625" t="s">
        <v>3467</v>
      </c>
      <c r="B27" s="626" t="s">
        <v>3471</v>
      </c>
      <c r="C27" s="626" t="s">
        <v>3512</v>
      </c>
      <c r="D27" s="626" t="s">
        <v>3513</v>
      </c>
      <c r="E27" s="629">
        <v>2560</v>
      </c>
      <c r="F27" s="629">
        <v>0</v>
      </c>
      <c r="G27" s="626"/>
      <c r="H27" s="626">
        <v>0</v>
      </c>
      <c r="I27" s="629">
        <v>2762</v>
      </c>
      <c r="J27" s="629">
        <v>0</v>
      </c>
      <c r="K27" s="626"/>
      <c r="L27" s="626">
        <v>0</v>
      </c>
      <c r="M27" s="629">
        <v>2809</v>
      </c>
      <c r="N27" s="629">
        <v>0</v>
      </c>
      <c r="O27" s="642"/>
      <c r="P27" s="630">
        <v>0</v>
      </c>
    </row>
    <row r="28" spans="1:16" ht="14.4" customHeight="1" x14ac:dyDescent="0.3">
      <c r="A28" s="625" t="s">
        <v>3467</v>
      </c>
      <c r="B28" s="626" t="s">
        <v>3471</v>
      </c>
      <c r="C28" s="626" t="s">
        <v>3514</v>
      </c>
      <c r="D28" s="626" t="s">
        <v>3515</v>
      </c>
      <c r="E28" s="629">
        <v>4</v>
      </c>
      <c r="F28" s="629">
        <v>0</v>
      </c>
      <c r="G28" s="626"/>
      <c r="H28" s="626">
        <v>0</v>
      </c>
      <c r="I28" s="629">
        <v>4</v>
      </c>
      <c r="J28" s="629">
        <v>0</v>
      </c>
      <c r="K28" s="626"/>
      <c r="L28" s="626">
        <v>0</v>
      </c>
      <c r="M28" s="629">
        <v>5</v>
      </c>
      <c r="N28" s="629">
        <v>0</v>
      </c>
      <c r="O28" s="642"/>
      <c r="P28" s="630">
        <v>0</v>
      </c>
    </row>
    <row r="29" spans="1:16" ht="14.4" customHeight="1" x14ac:dyDescent="0.3">
      <c r="A29" s="625" t="s">
        <v>3467</v>
      </c>
      <c r="B29" s="626" t="s">
        <v>3471</v>
      </c>
      <c r="C29" s="626" t="s">
        <v>3516</v>
      </c>
      <c r="D29" s="626" t="s">
        <v>3517</v>
      </c>
      <c r="E29" s="629"/>
      <c r="F29" s="629"/>
      <c r="G29" s="626"/>
      <c r="H29" s="626"/>
      <c r="I29" s="629">
        <v>1</v>
      </c>
      <c r="J29" s="629">
        <v>0</v>
      </c>
      <c r="K29" s="626"/>
      <c r="L29" s="626">
        <v>0</v>
      </c>
      <c r="M29" s="629">
        <v>3</v>
      </c>
      <c r="N29" s="629">
        <v>0</v>
      </c>
      <c r="O29" s="642"/>
      <c r="P29" s="630">
        <v>0</v>
      </c>
    </row>
    <row r="30" spans="1:16" ht="14.4" customHeight="1" x14ac:dyDescent="0.3">
      <c r="A30" s="625" t="s">
        <v>3467</v>
      </c>
      <c r="B30" s="626" t="s">
        <v>3471</v>
      </c>
      <c r="C30" s="626" t="s">
        <v>3518</v>
      </c>
      <c r="D30" s="626" t="s">
        <v>3519</v>
      </c>
      <c r="E30" s="629"/>
      <c r="F30" s="629"/>
      <c r="G30" s="626"/>
      <c r="H30" s="626"/>
      <c r="I30" s="629"/>
      <c r="J30" s="629"/>
      <c r="K30" s="626"/>
      <c r="L30" s="626"/>
      <c r="M30" s="629">
        <v>26</v>
      </c>
      <c r="N30" s="629">
        <v>0</v>
      </c>
      <c r="O30" s="642"/>
      <c r="P30" s="630">
        <v>0</v>
      </c>
    </row>
    <row r="31" spans="1:16" ht="14.4" customHeight="1" x14ac:dyDescent="0.3">
      <c r="A31" s="625" t="s">
        <v>3467</v>
      </c>
      <c r="B31" s="626" t="s">
        <v>3471</v>
      </c>
      <c r="C31" s="626" t="s">
        <v>3520</v>
      </c>
      <c r="D31" s="626" t="s">
        <v>3521</v>
      </c>
      <c r="E31" s="629"/>
      <c r="F31" s="629"/>
      <c r="G31" s="626"/>
      <c r="H31" s="626"/>
      <c r="I31" s="629"/>
      <c r="J31" s="629"/>
      <c r="K31" s="626"/>
      <c r="L31" s="626"/>
      <c r="M31" s="629">
        <v>30</v>
      </c>
      <c r="N31" s="629">
        <v>0</v>
      </c>
      <c r="O31" s="642"/>
      <c r="P31" s="630">
        <v>0</v>
      </c>
    </row>
    <row r="32" spans="1:16" ht="14.4" customHeight="1" x14ac:dyDescent="0.3">
      <c r="A32" s="625" t="s">
        <v>3522</v>
      </c>
      <c r="B32" s="626" t="s">
        <v>3471</v>
      </c>
      <c r="C32" s="626" t="s">
        <v>3523</v>
      </c>
      <c r="D32" s="626" t="s">
        <v>3524</v>
      </c>
      <c r="E32" s="629"/>
      <c r="F32" s="629"/>
      <c r="G32" s="626"/>
      <c r="H32" s="626"/>
      <c r="I32" s="629"/>
      <c r="J32" s="629"/>
      <c r="K32" s="626"/>
      <c r="L32" s="626"/>
      <c r="M32" s="629">
        <v>1</v>
      </c>
      <c r="N32" s="629">
        <v>232</v>
      </c>
      <c r="O32" s="642"/>
      <c r="P32" s="630">
        <v>232</v>
      </c>
    </row>
    <row r="33" spans="1:16" ht="14.4" customHeight="1" x14ac:dyDescent="0.3">
      <c r="A33" s="625" t="s">
        <v>3522</v>
      </c>
      <c r="B33" s="626" t="s">
        <v>3471</v>
      </c>
      <c r="C33" s="626" t="s">
        <v>3525</v>
      </c>
      <c r="D33" s="626" t="s">
        <v>3526</v>
      </c>
      <c r="E33" s="629"/>
      <c r="F33" s="629"/>
      <c r="G33" s="626"/>
      <c r="H33" s="626"/>
      <c r="I33" s="629"/>
      <c r="J33" s="629"/>
      <c r="K33" s="626"/>
      <c r="L33" s="626"/>
      <c r="M33" s="629">
        <v>15</v>
      </c>
      <c r="N33" s="629">
        <v>1740</v>
      </c>
      <c r="O33" s="642"/>
      <c r="P33" s="630">
        <v>116</v>
      </c>
    </row>
    <row r="34" spans="1:16" ht="14.4" customHeight="1" x14ac:dyDescent="0.3">
      <c r="A34" s="625" t="s">
        <v>3522</v>
      </c>
      <c r="B34" s="626" t="s">
        <v>3471</v>
      </c>
      <c r="C34" s="626" t="s">
        <v>3527</v>
      </c>
      <c r="D34" s="626" t="s">
        <v>3528</v>
      </c>
      <c r="E34" s="629">
        <v>1</v>
      </c>
      <c r="F34" s="629">
        <v>640</v>
      </c>
      <c r="G34" s="626">
        <v>1</v>
      </c>
      <c r="H34" s="626">
        <v>640</v>
      </c>
      <c r="I34" s="629"/>
      <c r="J34" s="629"/>
      <c r="K34" s="626"/>
      <c r="L34" s="626"/>
      <c r="M34" s="629"/>
      <c r="N34" s="629"/>
      <c r="O34" s="642"/>
      <c r="P34" s="630"/>
    </row>
    <row r="35" spans="1:16" ht="14.4" customHeight="1" x14ac:dyDescent="0.3">
      <c r="A35" s="625" t="s">
        <v>3522</v>
      </c>
      <c r="B35" s="626" t="s">
        <v>3471</v>
      </c>
      <c r="C35" s="626" t="s">
        <v>3529</v>
      </c>
      <c r="D35" s="626" t="s">
        <v>3530</v>
      </c>
      <c r="E35" s="629"/>
      <c r="F35" s="629"/>
      <c r="G35" s="626"/>
      <c r="H35" s="626"/>
      <c r="I35" s="629">
        <v>1</v>
      </c>
      <c r="J35" s="629">
        <v>326</v>
      </c>
      <c r="K35" s="626"/>
      <c r="L35" s="626">
        <v>326</v>
      </c>
      <c r="M35" s="629"/>
      <c r="N35" s="629"/>
      <c r="O35" s="642"/>
      <c r="P35" s="630"/>
    </row>
    <row r="36" spans="1:16" ht="14.4" customHeight="1" x14ac:dyDescent="0.3">
      <c r="A36" s="625" t="s">
        <v>3522</v>
      </c>
      <c r="B36" s="626" t="s">
        <v>3471</v>
      </c>
      <c r="C36" s="626" t="s">
        <v>3508</v>
      </c>
      <c r="D36" s="626" t="s">
        <v>3509</v>
      </c>
      <c r="E36" s="629">
        <v>55</v>
      </c>
      <c r="F36" s="629">
        <v>8910</v>
      </c>
      <c r="G36" s="626">
        <v>1</v>
      </c>
      <c r="H36" s="626">
        <v>162</v>
      </c>
      <c r="I36" s="629">
        <v>57</v>
      </c>
      <c r="J36" s="629">
        <v>9234</v>
      </c>
      <c r="K36" s="626">
        <v>1.0363636363636364</v>
      </c>
      <c r="L36" s="626">
        <v>162</v>
      </c>
      <c r="M36" s="629">
        <v>34</v>
      </c>
      <c r="N36" s="629">
        <v>5542</v>
      </c>
      <c r="O36" s="642">
        <v>0.6219977553310887</v>
      </c>
      <c r="P36" s="630">
        <v>163</v>
      </c>
    </row>
    <row r="37" spans="1:16" ht="14.4" customHeight="1" x14ac:dyDescent="0.3">
      <c r="A37" s="625" t="s">
        <v>3522</v>
      </c>
      <c r="B37" s="626" t="s">
        <v>3471</v>
      </c>
      <c r="C37" s="626" t="s">
        <v>3510</v>
      </c>
      <c r="D37" s="626" t="s">
        <v>3511</v>
      </c>
      <c r="E37" s="629">
        <v>55</v>
      </c>
      <c r="F37" s="629">
        <v>13695</v>
      </c>
      <c r="G37" s="626">
        <v>1</v>
      </c>
      <c r="H37" s="626">
        <v>249</v>
      </c>
      <c r="I37" s="629">
        <v>56</v>
      </c>
      <c r="J37" s="629">
        <v>13944</v>
      </c>
      <c r="K37" s="626">
        <v>1.0181818181818181</v>
      </c>
      <c r="L37" s="626">
        <v>249</v>
      </c>
      <c r="M37" s="629">
        <v>50</v>
      </c>
      <c r="N37" s="629">
        <v>12500</v>
      </c>
      <c r="O37" s="642">
        <v>0.91274187659729833</v>
      </c>
      <c r="P37" s="630">
        <v>250</v>
      </c>
    </row>
    <row r="38" spans="1:16" ht="14.4" customHeight="1" thickBot="1" x14ac:dyDescent="0.35">
      <c r="A38" s="631" t="s">
        <v>3522</v>
      </c>
      <c r="B38" s="632" t="s">
        <v>3471</v>
      </c>
      <c r="C38" s="632" t="s">
        <v>3512</v>
      </c>
      <c r="D38" s="632" t="s">
        <v>3513</v>
      </c>
      <c r="E38" s="635">
        <v>2</v>
      </c>
      <c r="F38" s="635">
        <v>0</v>
      </c>
      <c r="G38" s="632"/>
      <c r="H38" s="632">
        <v>0</v>
      </c>
      <c r="I38" s="635">
        <v>1</v>
      </c>
      <c r="J38" s="635">
        <v>0</v>
      </c>
      <c r="K38" s="632"/>
      <c r="L38" s="632">
        <v>0</v>
      </c>
      <c r="M38" s="635"/>
      <c r="N38" s="635"/>
      <c r="O38" s="643"/>
      <c r="P38" s="636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256</v>
      </c>
      <c r="B3" s="430">
        <f>SUBTOTAL(9,B6:B1048576)</f>
        <v>44895652</v>
      </c>
      <c r="C3" s="431">
        <f t="shared" ref="C3:R3" si="0">SUBTOTAL(9,C6:C1048576)</f>
        <v>24</v>
      </c>
      <c r="D3" s="431">
        <f t="shared" si="0"/>
        <v>44992401</v>
      </c>
      <c r="E3" s="431">
        <f t="shared" si="0"/>
        <v>27.637200328170046</v>
      </c>
      <c r="F3" s="431">
        <f t="shared" si="0"/>
        <v>42997907</v>
      </c>
      <c r="G3" s="432">
        <f>IF(B3&lt;&gt;0,F3/B3,"")</f>
        <v>0.95772987103517282</v>
      </c>
      <c r="H3" s="430">
        <f t="shared" si="0"/>
        <v>19079730.030000001</v>
      </c>
      <c r="I3" s="431">
        <f t="shared" si="0"/>
        <v>1</v>
      </c>
      <c r="J3" s="431">
        <f t="shared" si="0"/>
        <v>26157677.100000001</v>
      </c>
      <c r="K3" s="431">
        <f t="shared" si="0"/>
        <v>1.3652409001093186</v>
      </c>
      <c r="L3" s="431">
        <f t="shared" si="0"/>
        <v>17474592.149999999</v>
      </c>
      <c r="M3" s="433">
        <f>IF(H3&lt;&gt;0,L3/H3,"")</f>
        <v>0.9158720863724924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220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769" t="s">
        <v>5</v>
      </c>
      <c r="H5" s="767">
        <v>2011</v>
      </c>
      <c r="I5" s="768"/>
      <c r="J5" s="768">
        <v>2012</v>
      </c>
      <c r="K5" s="768"/>
      <c r="L5" s="768">
        <v>2013</v>
      </c>
      <c r="M5" s="769" t="s">
        <v>5</v>
      </c>
      <c r="N5" s="767">
        <v>2011</v>
      </c>
      <c r="O5" s="768"/>
      <c r="P5" s="768">
        <v>2012</v>
      </c>
      <c r="Q5" s="768"/>
      <c r="R5" s="768">
        <v>2013</v>
      </c>
      <c r="S5" s="769" t="s">
        <v>5</v>
      </c>
    </row>
    <row r="6" spans="1:19" ht="14.4" customHeight="1" x14ac:dyDescent="0.3">
      <c r="A6" s="651" t="s">
        <v>3531</v>
      </c>
      <c r="B6" s="770">
        <v>1192</v>
      </c>
      <c r="C6" s="620">
        <v>1</v>
      </c>
      <c r="D6" s="770">
        <v>1539</v>
      </c>
      <c r="E6" s="620">
        <v>1.2911073825503356</v>
      </c>
      <c r="F6" s="770">
        <v>1624</v>
      </c>
      <c r="G6" s="641">
        <v>1.3624161073825503</v>
      </c>
      <c r="H6" s="770"/>
      <c r="I6" s="620"/>
      <c r="J6" s="770"/>
      <c r="K6" s="620"/>
      <c r="L6" s="770"/>
      <c r="M6" s="641"/>
      <c r="N6" s="770"/>
      <c r="O6" s="620"/>
      <c r="P6" s="770"/>
      <c r="Q6" s="620"/>
      <c r="R6" s="770"/>
      <c r="S6" s="671"/>
    </row>
    <row r="7" spans="1:19" ht="14.4" customHeight="1" x14ac:dyDescent="0.3">
      <c r="A7" s="652" t="s">
        <v>3532</v>
      </c>
      <c r="B7" s="782">
        <v>2382</v>
      </c>
      <c r="C7" s="626">
        <v>1</v>
      </c>
      <c r="D7" s="782">
        <v>2052</v>
      </c>
      <c r="E7" s="626">
        <v>0.8614609571788413</v>
      </c>
      <c r="F7" s="782">
        <v>1044</v>
      </c>
      <c r="G7" s="642">
        <v>0.43828715365239296</v>
      </c>
      <c r="H7" s="782"/>
      <c r="I7" s="626"/>
      <c r="J7" s="782"/>
      <c r="K7" s="626"/>
      <c r="L7" s="782"/>
      <c r="M7" s="642"/>
      <c r="N7" s="782"/>
      <c r="O7" s="626"/>
      <c r="P7" s="782"/>
      <c r="Q7" s="626"/>
      <c r="R7" s="782"/>
      <c r="S7" s="672"/>
    </row>
    <row r="8" spans="1:19" ht="14.4" customHeight="1" x14ac:dyDescent="0.3">
      <c r="A8" s="652" t="s">
        <v>3533</v>
      </c>
      <c r="B8" s="782">
        <v>7659</v>
      </c>
      <c r="C8" s="626">
        <v>1</v>
      </c>
      <c r="D8" s="782">
        <v>7524</v>
      </c>
      <c r="E8" s="626">
        <v>0.98237367802585196</v>
      </c>
      <c r="F8" s="782">
        <v>4817</v>
      </c>
      <c r="G8" s="642">
        <v>0.62893328110719415</v>
      </c>
      <c r="H8" s="782"/>
      <c r="I8" s="626"/>
      <c r="J8" s="782"/>
      <c r="K8" s="626"/>
      <c r="L8" s="782"/>
      <c r="M8" s="642"/>
      <c r="N8" s="782"/>
      <c r="O8" s="626"/>
      <c r="P8" s="782"/>
      <c r="Q8" s="626"/>
      <c r="R8" s="782"/>
      <c r="S8" s="672"/>
    </row>
    <row r="9" spans="1:19" ht="14.4" customHeight="1" x14ac:dyDescent="0.3">
      <c r="A9" s="652" t="s">
        <v>3534</v>
      </c>
      <c r="B9" s="782">
        <v>340</v>
      </c>
      <c r="C9" s="626">
        <v>1</v>
      </c>
      <c r="D9" s="782">
        <v>513</v>
      </c>
      <c r="E9" s="626">
        <v>1.5088235294117647</v>
      </c>
      <c r="F9" s="782">
        <v>348</v>
      </c>
      <c r="G9" s="642">
        <v>1.0235294117647058</v>
      </c>
      <c r="H9" s="782"/>
      <c r="I9" s="626"/>
      <c r="J9" s="782"/>
      <c r="K9" s="626"/>
      <c r="L9" s="782"/>
      <c r="M9" s="642"/>
      <c r="N9" s="782"/>
      <c r="O9" s="626"/>
      <c r="P9" s="782"/>
      <c r="Q9" s="626"/>
      <c r="R9" s="782"/>
      <c r="S9" s="672"/>
    </row>
    <row r="10" spans="1:19" ht="14.4" customHeight="1" x14ac:dyDescent="0.3">
      <c r="A10" s="652" t="s">
        <v>3535</v>
      </c>
      <c r="B10" s="782">
        <v>170</v>
      </c>
      <c r="C10" s="626">
        <v>1</v>
      </c>
      <c r="D10" s="782"/>
      <c r="E10" s="626"/>
      <c r="F10" s="782">
        <v>232</v>
      </c>
      <c r="G10" s="642">
        <v>1.3647058823529412</v>
      </c>
      <c r="H10" s="782"/>
      <c r="I10" s="626"/>
      <c r="J10" s="782"/>
      <c r="K10" s="626"/>
      <c r="L10" s="782"/>
      <c r="M10" s="642"/>
      <c r="N10" s="782"/>
      <c r="O10" s="626"/>
      <c r="P10" s="782"/>
      <c r="Q10" s="626"/>
      <c r="R10" s="782"/>
      <c r="S10" s="672"/>
    </row>
    <row r="11" spans="1:19" ht="14.4" customHeight="1" x14ac:dyDescent="0.3">
      <c r="A11" s="652" t="s">
        <v>3536</v>
      </c>
      <c r="B11" s="782">
        <v>44805137</v>
      </c>
      <c r="C11" s="626">
        <v>1</v>
      </c>
      <c r="D11" s="782">
        <v>44838351</v>
      </c>
      <c r="E11" s="626">
        <v>1.0007412989273976</v>
      </c>
      <c r="F11" s="782">
        <v>42910251</v>
      </c>
      <c r="G11" s="642">
        <v>0.95770828688683618</v>
      </c>
      <c r="H11" s="782">
        <v>19079730.030000001</v>
      </c>
      <c r="I11" s="626">
        <v>1</v>
      </c>
      <c r="J11" s="782">
        <v>26048427.800000001</v>
      </c>
      <c r="K11" s="626">
        <v>1.3652409001093186</v>
      </c>
      <c r="L11" s="782">
        <v>17474592.149999999</v>
      </c>
      <c r="M11" s="642">
        <v>0.9158720863724924</v>
      </c>
      <c r="N11" s="782"/>
      <c r="O11" s="626"/>
      <c r="P11" s="782"/>
      <c r="Q11" s="626"/>
      <c r="R11" s="782"/>
      <c r="S11" s="672"/>
    </row>
    <row r="12" spans="1:19" ht="14.4" customHeight="1" x14ac:dyDescent="0.3">
      <c r="A12" s="652" t="s">
        <v>3537</v>
      </c>
      <c r="B12" s="782">
        <v>7485</v>
      </c>
      <c r="C12" s="626">
        <v>1</v>
      </c>
      <c r="D12" s="782">
        <v>39003</v>
      </c>
      <c r="E12" s="626">
        <v>5.2108216432865735</v>
      </c>
      <c r="F12" s="782">
        <v>9623</v>
      </c>
      <c r="G12" s="642">
        <v>1.2856379425517701</v>
      </c>
      <c r="H12" s="782"/>
      <c r="I12" s="626"/>
      <c r="J12" s="782">
        <v>92332.85</v>
      </c>
      <c r="K12" s="626"/>
      <c r="L12" s="782"/>
      <c r="M12" s="642"/>
      <c r="N12" s="782"/>
      <c r="O12" s="626"/>
      <c r="P12" s="782"/>
      <c r="Q12" s="626"/>
      <c r="R12" s="782"/>
      <c r="S12" s="672"/>
    </row>
    <row r="13" spans="1:19" ht="14.4" customHeight="1" x14ac:dyDescent="0.3">
      <c r="A13" s="652" t="s">
        <v>3538</v>
      </c>
      <c r="B13" s="782"/>
      <c r="C13" s="626"/>
      <c r="D13" s="782">
        <v>342</v>
      </c>
      <c r="E13" s="626"/>
      <c r="F13" s="782">
        <v>348</v>
      </c>
      <c r="G13" s="642"/>
      <c r="H13" s="782"/>
      <c r="I13" s="626"/>
      <c r="J13" s="782"/>
      <c r="K13" s="626"/>
      <c r="L13" s="782"/>
      <c r="M13" s="642"/>
      <c r="N13" s="782"/>
      <c r="O13" s="626"/>
      <c r="P13" s="782"/>
      <c r="Q13" s="626"/>
      <c r="R13" s="782"/>
      <c r="S13" s="672"/>
    </row>
    <row r="14" spans="1:19" ht="14.4" customHeight="1" x14ac:dyDescent="0.3">
      <c r="A14" s="652" t="s">
        <v>3539</v>
      </c>
      <c r="B14" s="782">
        <v>1531</v>
      </c>
      <c r="C14" s="626">
        <v>1</v>
      </c>
      <c r="D14" s="782">
        <v>1539</v>
      </c>
      <c r="E14" s="626">
        <v>1.0052253429131286</v>
      </c>
      <c r="F14" s="782">
        <v>1044</v>
      </c>
      <c r="G14" s="642">
        <v>0.68190725016329201</v>
      </c>
      <c r="H14" s="782"/>
      <c r="I14" s="626"/>
      <c r="J14" s="782"/>
      <c r="K14" s="626"/>
      <c r="L14" s="782"/>
      <c r="M14" s="642"/>
      <c r="N14" s="782"/>
      <c r="O14" s="626"/>
      <c r="P14" s="782"/>
      <c r="Q14" s="626"/>
      <c r="R14" s="782"/>
      <c r="S14" s="672"/>
    </row>
    <row r="15" spans="1:19" ht="14.4" customHeight="1" x14ac:dyDescent="0.3">
      <c r="A15" s="652" t="s">
        <v>3540</v>
      </c>
      <c r="B15" s="782">
        <v>9348</v>
      </c>
      <c r="C15" s="626">
        <v>1</v>
      </c>
      <c r="D15" s="782">
        <v>47326</v>
      </c>
      <c r="E15" s="626">
        <v>5.0626872058194268</v>
      </c>
      <c r="F15" s="782">
        <v>19054</v>
      </c>
      <c r="G15" s="642">
        <v>2.0382969619169877</v>
      </c>
      <c r="H15" s="782"/>
      <c r="I15" s="626"/>
      <c r="J15" s="782">
        <v>16916.45</v>
      </c>
      <c r="K15" s="626"/>
      <c r="L15" s="782"/>
      <c r="M15" s="642"/>
      <c r="N15" s="782"/>
      <c r="O15" s="626"/>
      <c r="P15" s="782"/>
      <c r="Q15" s="626"/>
      <c r="R15" s="782"/>
      <c r="S15" s="672"/>
    </row>
    <row r="16" spans="1:19" ht="14.4" customHeight="1" x14ac:dyDescent="0.3">
      <c r="A16" s="652" t="s">
        <v>3541</v>
      </c>
      <c r="B16" s="782">
        <v>170</v>
      </c>
      <c r="C16" s="626">
        <v>1</v>
      </c>
      <c r="D16" s="782">
        <v>342</v>
      </c>
      <c r="E16" s="626">
        <v>2.0117647058823529</v>
      </c>
      <c r="F16" s="782">
        <v>116</v>
      </c>
      <c r="G16" s="642">
        <v>0.68235294117647061</v>
      </c>
      <c r="H16" s="782"/>
      <c r="I16" s="626"/>
      <c r="J16" s="782"/>
      <c r="K16" s="626"/>
      <c r="L16" s="782"/>
      <c r="M16" s="642"/>
      <c r="N16" s="782"/>
      <c r="O16" s="626"/>
      <c r="P16" s="782"/>
      <c r="Q16" s="626"/>
      <c r="R16" s="782"/>
      <c r="S16" s="672"/>
    </row>
    <row r="17" spans="1:19" ht="14.4" customHeight="1" x14ac:dyDescent="0.3">
      <c r="A17" s="652" t="s">
        <v>3542</v>
      </c>
      <c r="B17" s="782"/>
      <c r="C17" s="626"/>
      <c r="D17" s="782">
        <v>342</v>
      </c>
      <c r="E17" s="626"/>
      <c r="F17" s="782"/>
      <c r="G17" s="642"/>
      <c r="H17" s="782"/>
      <c r="I17" s="626"/>
      <c r="J17" s="782"/>
      <c r="K17" s="626"/>
      <c r="L17" s="782"/>
      <c r="M17" s="642"/>
      <c r="N17" s="782"/>
      <c r="O17" s="626"/>
      <c r="P17" s="782"/>
      <c r="Q17" s="626"/>
      <c r="R17" s="782"/>
      <c r="S17" s="672"/>
    </row>
    <row r="18" spans="1:19" ht="14.4" customHeight="1" x14ac:dyDescent="0.3">
      <c r="A18" s="652" t="s">
        <v>3543</v>
      </c>
      <c r="B18" s="782">
        <v>170</v>
      </c>
      <c r="C18" s="626">
        <v>1</v>
      </c>
      <c r="D18" s="782"/>
      <c r="E18" s="626"/>
      <c r="F18" s="782">
        <v>348</v>
      </c>
      <c r="G18" s="642">
        <v>2.0470588235294116</v>
      </c>
      <c r="H18" s="782"/>
      <c r="I18" s="626"/>
      <c r="J18" s="782"/>
      <c r="K18" s="626"/>
      <c r="L18" s="782"/>
      <c r="M18" s="642"/>
      <c r="N18" s="782"/>
      <c r="O18" s="626"/>
      <c r="P18" s="782"/>
      <c r="Q18" s="626"/>
      <c r="R18" s="782"/>
      <c r="S18" s="672"/>
    </row>
    <row r="19" spans="1:19" ht="14.4" customHeight="1" x14ac:dyDescent="0.3">
      <c r="A19" s="652" t="s">
        <v>3544</v>
      </c>
      <c r="B19" s="782">
        <v>341</v>
      </c>
      <c r="C19" s="626">
        <v>1</v>
      </c>
      <c r="D19" s="782"/>
      <c r="E19" s="626"/>
      <c r="F19" s="782">
        <v>116</v>
      </c>
      <c r="G19" s="642">
        <v>0.34017595307917886</v>
      </c>
      <c r="H19" s="782"/>
      <c r="I19" s="626"/>
      <c r="J19" s="782"/>
      <c r="K19" s="626"/>
      <c r="L19" s="782"/>
      <c r="M19" s="642"/>
      <c r="N19" s="782"/>
      <c r="O19" s="626"/>
      <c r="P19" s="782"/>
      <c r="Q19" s="626"/>
      <c r="R19" s="782"/>
      <c r="S19" s="672"/>
    </row>
    <row r="20" spans="1:19" ht="14.4" customHeight="1" x14ac:dyDescent="0.3">
      <c r="A20" s="652" t="s">
        <v>3545</v>
      </c>
      <c r="B20" s="782">
        <v>1701</v>
      </c>
      <c r="C20" s="626">
        <v>1</v>
      </c>
      <c r="D20" s="782">
        <v>855</v>
      </c>
      <c r="E20" s="626">
        <v>0.50264550264550267</v>
      </c>
      <c r="F20" s="782">
        <v>2320</v>
      </c>
      <c r="G20" s="642">
        <v>1.3639035861258084</v>
      </c>
      <c r="H20" s="782"/>
      <c r="I20" s="626"/>
      <c r="J20" s="782"/>
      <c r="K20" s="626"/>
      <c r="L20" s="782"/>
      <c r="M20" s="642"/>
      <c r="N20" s="782"/>
      <c r="O20" s="626"/>
      <c r="P20" s="782"/>
      <c r="Q20" s="626"/>
      <c r="R20" s="782"/>
      <c r="S20" s="672"/>
    </row>
    <row r="21" spans="1:19" ht="14.4" customHeight="1" x14ac:dyDescent="0.3">
      <c r="A21" s="652" t="s">
        <v>3546</v>
      </c>
      <c r="B21" s="782">
        <v>32498</v>
      </c>
      <c r="C21" s="626">
        <v>1</v>
      </c>
      <c r="D21" s="782">
        <v>28049</v>
      </c>
      <c r="E21" s="626">
        <v>0.86309926764723988</v>
      </c>
      <c r="F21" s="782">
        <v>26332</v>
      </c>
      <c r="G21" s="642">
        <v>0.81026524709212877</v>
      </c>
      <c r="H21" s="782"/>
      <c r="I21" s="626"/>
      <c r="J21" s="782"/>
      <c r="K21" s="626"/>
      <c r="L21" s="782"/>
      <c r="M21" s="642"/>
      <c r="N21" s="782"/>
      <c r="O21" s="626"/>
      <c r="P21" s="782"/>
      <c r="Q21" s="626"/>
      <c r="R21" s="782"/>
      <c r="S21" s="672"/>
    </row>
    <row r="22" spans="1:19" ht="14.4" customHeight="1" x14ac:dyDescent="0.3">
      <c r="A22" s="652" t="s">
        <v>3547</v>
      </c>
      <c r="B22" s="782">
        <v>511</v>
      </c>
      <c r="C22" s="626">
        <v>1</v>
      </c>
      <c r="D22" s="782">
        <v>855</v>
      </c>
      <c r="E22" s="626">
        <v>1.6731898238747553</v>
      </c>
      <c r="F22" s="782">
        <v>116</v>
      </c>
      <c r="G22" s="642">
        <v>0.22700587084148727</v>
      </c>
      <c r="H22" s="782"/>
      <c r="I22" s="626"/>
      <c r="J22" s="782"/>
      <c r="K22" s="626"/>
      <c r="L22" s="782"/>
      <c r="M22" s="642"/>
      <c r="N22" s="782"/>
      <c r="O22" s="626"/>
      <c r="P22" s="782"/>
      <c r="Q22" s="626"/>
      <c r="R22" s="782"/>
      <c r="S22" s="672"/>
    </row>
    <row r="23" spans="1:19" ht="14.4" customHeight="1" x14ac:dyDescent="0.3">
      <c r="A23" s="652" t="s">
        <v>3548</v>
      </c>
      <c r="B23" s="782">
        <v>1022</v>
      </c>
      <c r="C23" s="626">
        <v>1</v>
      </c>
      <c r="D23" s="782"/>
      <c r="E23" s="626"/>
      <c r="F23" s="782"/>
      <c r="G23" s="642"/>
      <c r="H23" s="782"/>
      <c r="I23" s="626"/>
      <c r="J23" s="782"/>
      <c r="K23" s="626"/>
      <c r="L23" s="782"/>
      <c r="M23" s="642"/>
      <c r="N23" s="782"/>
      <c r="O23" s="626"/>
      <c r="P23" s="782"/>
      <c r="Q23" s="626"/>
      <c r="R23" s="782"/>
      <c r="S23" s="672"/>
    </row>
    <row r="24" spans="1:19" ht="14.4" customHeight="1" x14ac:dyDescent="0.3">
      <c r="A24" s="652" t="s">
        <v>3549</v>
      </c>
      <c r="B24" s="782">
        <v>341</v>
      </c>
      <c r="C24" s="626">
        <v>1</v>
      </c>
      <c r="D24" s="782"/>
      <c r="E24" s="626"/>
      <c r="F24" s="782"/>
      <c r="G24" s="642"/>
      <c r="H24" s="782"/>
      <c r="I24" s="626"/>
      <c r="J24" s="782"/>
      <c r="K24" s="626"/>
      <c r="L24" s="782"/>
      <c r="M24" s="642"/>
      <c r="N24" s="782"/>
      <c r="O24" s="626"/>
      <c r="P24" s="782"/>
      <c r="Q24" s="626"/>
      <c r="R24" s="782"/>
      <c r="S24" s="672"/>
    </row>
    <row r="25" spans="1:19" ht="14.4" customHeight="1" x14ac:dyDescent="0.3">
      <c r="A25" s="652" t="s">
        <v>3550</v>
      </c>
      <c r="B25" s="782">
        <v>2041</v>
      </c>
      <c r="C25" s="626">
        <v>1</v>
      </c>
      <c r="D25" s="782">
        <v>1539</v>
      </c>
      <c r="E25" s="626">
        <v>0.7540421362077413</v>
      </c>
      <c r="F25" s="782">
        <v>1740</v>
      </c>
      <c r="G25" s="642">
        <v>0.8525232729054385</v>
      </c>
      <c r="H25" s="782"/>
      <c r="I25" s="626"/>
      <c r="J25" s="782"/>
      <c r="K25" s="626"/>
      <c r="L25" s="782"/>
      <c r="M25" s="642"/>
      <c r="N25" s="782"/>
      <c r="O25" s="626"/>
      <c r="P25" s="782"/>
      <c r="Q25" s="626"/>
      <c r="R25" s="782"/>
      <c r="S25" s="672"/>
    </row>
    <row r="26" spans="1:19" ht="14.4" customHeight="1" x14ac:dyDescent="0.3">
      <c r="A26" s="652" t="s">
        <v>3551</v>
      </c>
      <c r="B26" s="782"/>
      <c r="C26" s="626"/>
      <c r="D26" s="782"/>
      <c r="E26" s="626"/>
      <c r="F26" s="782">
        <v>232</v>
      </c>
      <c r="G26" s="642"/>
      <c r="H26" s="782"/>
      <c r="I26" s="626"/>
      <c r="J26" s="782"/>
      <c r="K26" s="626"/>
      <c r="L26" s="782"/>
      <c r="M26" s="642"/>
      <c r="N26" s="782"/>
      <c r="O26" s="626"/>
      <c r="P26" s="782"/>
      <c r="Q26" s="626"/>
      <c r="R26" s="782"/>
      <c r="S26" s="672"/>
    </row>
    <row r="27" spans="1:19" ht="14.4" customHeight="1" x14ac:dyDescent="0.3">
      <c r="A27" s="652" t="s">
        <v>3552</v>
      </c>
      <c r="B27" s="782">
        <v>1191</v>
      </c>
      <c r="C27" s="626">
        <v>1</v>
      </c>
      <c r="D27" s="782">
        <v>171</v>
      </c>
      <c r="E27" s="626">
        <v>0.14357682619647355</v>
      </c>
      <c r="F27" s="782">
        <v>348</v>
      </c>
      <c r="G27" s="642">
        <v>0.29219143576826195</v>
      </c>
      <c r="H27" s="782"/>
      <c r="I27" s="626"/>
      <c r="J27" s="782"/>
      <c r="K27" s="626"/>
      <c r="L27" s="782"/>
      <c r="M27" s="642"/>
      <c r="N27" s="782"/>
      <c r="O27" s="626"/>
      <c r="P27" s="782"/>
      <c r="Q27" s="626"/>
      <c r="R27" s="782"/>
      <c r="S27" s="672"/>
    </row>
    <row r="28" spans="1:19" ht="14.4" customHeight="1" x14ac:dyDescent="0.3">
      <c r="A28" s="652" t="s">
        <v>3553</v>
      </c>
      <c r="B28" s="782">
        <v>3914</v>
      </c>
      <c r="C28" s="626">
        <v>1</v>
      </c>
      <c r="D28" s="782">
        <v>2223</v>
      </c>
      <c r="E28" s="626">
        <v>0.56796116504854366</v>
      </c>
      <c r="F28" s="782">
        <v>1392</v>
      </c>
      <c r="G28" s="642">
        <v>0.35564639754726624</v>
      </c>
      <c r="H28" s="782"/>
      <c r="I28" s="626"/>
      <c r="J28" s="782"/>
      <c r="K28" s="626"/>
      <c r="L28" s="782"/>
      <c r="M28" s="642"/>
      <c r="N28" s="782"/>
      <c r="O28" s="626"/>
      <c r="P28" s="782"/>
      <c r="Q28" s="626"/>
      <c r="R28" s="782"/>
      <c r="S28" s="672"/>
    </row>
    <row r="29" spans="1:19" ht="14.4" customHeight="1" x14ac:dyDescent="0.3">
      <c r="A29" s="652" t="s">
        <v>3554</v>
      </c>
      <c r="B29" s="782">
        <v>3574</v>
      </c>
      <c r="C29" s="626">
        <v>1</v>
      </c>
      <c r="D29" s="782">
        <v>1026</v>
      </c>
      <c r="E29" s="626">
        <v>0.28707330721880248</v>
      </c>
      <c r="F29" s="782">
        <v>1276</v>
      </c>
      <c r="G29" s="642">
        <v>0.35702294348069391</v>
      </c>
      <c r="H29" s="782"/>
      <c r="I29" s="626"/>
      <c r="J29" s="782"/>
      <c r="K29" s="626"/>
      <c r="L29" s="782"/>
      <c r="M29" s="642"/>
      <c r="N29" s="782"/>
      <c r="O29" s="626"/>
      <c r="P29" s="782"/>
      <c r="Q29" s="626"/>
      <c r="R29" s="782"/>
      <c r="S29" s="672"/>
    </row>
    <row r="30" spans="1:19" ht="14.4" customHeight="1" x14ac:dyDescent="0.3">
      <c r="A30" s="652" t="s">
        <v>3555</v>
      </c>
      <c r="B30" s="782">
        <v>10211</v>
      </c>
      <c r="C30" s="626">
        <v>1</v>
      </c>
      <c r="D30" s="782">
        <v>15561</v>
      </c>
      <c r="E30" s="626">
        <v>1.5239447654490255</v>
      </c>
      <c r="F30" s="782">
        <v>10546</v>
      </c>
      <c r="G30" s="642">
        <v>1.0328077563412006</v>
      </c>
      <c r="H30" s="782"/>
      <c r="I30" s="626"/>
      <c r="J30" s="782"/>
      <c r="K30" s="626"/>
      <c r="L30" s="782"/>
      <c r="M30" s="642"/>
      <c r="N30" s="782"/>
      <c r="O30" s="626"/>
      <c r="P30" s="782"/>
      <c r="Q30" s="626"/>
      <c r="R30" s="782"/>
      <c r="S30" s="672"/>
    </row>
    <row r="31" spans="1:19" ht="14.4" customHeight="1" x14ac:dyDescent="0.3">
      <c r="A31" s="652" t="s">
        <v>3556</v>
      </c>
      <c r="B31" s="782">
        <v>1362</v>
      </c>
      <c r="C31" s="626">
        <v>1</v>
      </c>
      <c r="D31" s="782">
        <v>1026</v>
      </c>
      <c r="E31" s="626">
        <v>0.75330396475770922</v>
      </c>
      <c r="F31" s="782">
        <v>2668</v>
      </c>
      <c r="G31" s="642">
        <v>1.9588839941262848</v>
      </c>
      <c r="H31" s="782"/>
      <c r="I31" s="626"/>
      <c r="J31" s="782"/>
      <c r="K31" s="626"/>
      <c r="L31" s="782"/>
      <c r="M31" s="642"/>
      <c r="N31" s="782"/>
      <c r="O31" s="626"/>
      <c r="P31" s="782"/>
      <c r="Q31" s="626"/>
      <c r="R31" s="782"/>
      <c r="S31" s="672"/>
    </row>
    <row r="32" spans="1:19" ht="14.4" customHeight="1" x14ac:dyDescent="0.3">
      <c r="A32" s="652" t="s">
        <v>3557</v>
      </c>
      <c r="B32" s="782"/>
      <c r="C32" s="626"/>
      <c r="D32" s="782"/>
      <c r="E32" s="626"/>
      <c r="F32" s="782">
        <v>116</v>
      </c>
      <c r="G32" s="642"/>
      <c r="H32" s="782"/>
      <c r="I32" s="626"/>
      <c r="J32" s="782"/>
      <c r="K32" s="626"/>
      <c r="L32" s="782"/>
      <c r="M32" s="642"/>
      <c r="N32" s="782"/>
      <c r="O32" s="626"/>
      <c r="P32" s="782"/>
      <c r="Q32" s="626"/>
      <c r="R32" s="782"/>
      <c r="S32" s="672"/>
    </row>
    <row r="33" spans="1:19" ht="14.4" customHeight="1" thickBot="1" x14ac:dyDescent="0.35">
      <c r="A33" s="772" t="s">
        <v>3558</v>
      </c>
      <c r="B33" s="771">
        <v>1361</v>
      </c>
      <c r="C33" s="632">
        <v>1</v>
      </c>
      <c r="D33" s="771">
        <v>2223</v>
      </c>
      <c r="E33" s="632">
        <v>1.6333578251285819</v>
      </c>
      <c r="F33" s="771">
        <v>1856</v>
      </c>
      <c r="G33" s="643">
        <v>1.3637031594415872</v>
      </c>
      <c r="H33" s="771"/>
      <c r="I33" s="632"/>
      <c r="J33" s="771"/>
      <c r="K33" s="632"/>
      <c r="L33" s="771"/>
      <c r="M33" s="643"/>
      <c r="N33" s="771"/>
      <c r="O33" s="632"/>
      <c r="P33" s="771"/>
      <c r="Q33" s="632"/>
      <c r="R33" s="771"/>
      <c r="S3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256</v>
      </c>
      <c r="F3" s="357">
        <f t="shared" ref="F3:O3" si="0">SUBTOTAL(9,F6:F1048576)</f>
        <v>31944.73</v>
      </c>
      <c r="G3" s="358">
        <f t="shared" si="0"/>
        <v>63975382.030000016</v>
      </c>
      <c r="H3" s="358"/>
      <c r="I3" s="358"/>
      <c r="J3" s="358">
        <f t="shared" si="0"/>
        <v>30879.730000000003</v>
      </c>
      <c r="K3" s="358">
        <f t="shared" si="0"/>
        <v>71150078.099999964</v>
      </c>
      <c r="L3" s="358"/>
      <c r="M3" s="358"/>
      <c r="N3" s="358">
        <f t="shared" si="0"/>
        <v>30333.140000000007</v>
      </c>
      <c r="O3" s="358">
        <f t="shared" si="0"/>
        <v>60472499.149999999</v>
      </c>
      <c r="P3" s="136">
        <f>IF(G3=0,0,O3/G3)</f>
        <v>0.9452463937087956</v>
      </c>
      <c r="Q3" s="359">
        <f>IF(N3=0,0,O3/N3)</f>
        <v>1993.6115796122651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208</v>
      </c>
      <c r="E4" s="523" t="s">
        <v>167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4"/>
      <c r="B5" s="773"/>
      <c r="C5" s="774"/>
      <c r="D5" s="775"/>
      <c r="E5" s="776"/>
      <c r="F5" s="783" t="s">
        <v>177</v>
      </c>
      <c r="G5" s="784" t="s">
        <v>17</v>
      </c>
      <c r="H5" s="785"/>
      <c r="I5" s="785"/>
      <c r="J5" s="783" t="s">
        <v>177</v>
      </c>
      <c r="K5" s="784" t="s">
        <v>17</v>
      </c>
      <c r="L5" s="785"/>
      <c r="M5" s="785"/>
      <c r="N5" s="783" t="s">
        <v>177</v>
      </c>
      <c r="O5" s="784" t="s">
        <v>17</v>
      </c>
      <c r="P5" s="786"/>
      <c r="Q5" s="781"/>
    </row>
    <row r="6" spans="1:17" ht="14.4" customHeight="1" x14ac:dyDescent="0.3">
      <c r="A6" s="619" t="s">
        <v>3559</v>
      </c>
      <c r="B6" s="620" t="s">
        <v>3467</v>
      </c>
      <c r="C6" s="620" t="s">
        <v>3471</v>
      </c>
      <c r="D6" s="620" t="s">
        <v>3494</v>
      </c>
      <c r="E6" s="620" t="s">
        <v>3495</v>
      </c>
      <c r="F6" s="623">
        <v>2</v>
      </c>
      <c r="G6" s="623">
        <v>682</v>
      </c>
      <c r="H6" s="623">
        <v>1</v>
      </c>
      <c r="I6" s="623">
        <v>341</v>
      </c>
      <c r="J6" s="623">
        <v>1</v>
      </c>
      <c r="K6" s="623">
        <v>342</v>
      </c>
      <c r="L6" s="623">
        <v>0.50146627565982405</v>
      </c>
      <c r="M6" s="623">
        <v>342</v>
      </c>
      <c r="N6" s="623">
        <v>2</v>
      </c>
      <c r="O6" s="623">
        <v>464</v>
      </c>
      <c r="P6" s="641">
        <v>0.68035190615835772</v>
      </c>
      <c r="Q6" s="624">
        <v>232</v>
      </c>
    </row>
    <row r="7" spans="1:17" ht="14.4" customHeight="1" x14ac:dyDescent="0.3">
      <c r="A7" s="625" t="s">
        <v>3559</v>
      </c>
      <c r="B7" s="626" t="s">
        <v>3467</v>
      </c>
      <c r="C7" s="626" t="s">
        <v>3471</v>
      </c>
      <c r="D7" s="626" t="s">
        <v>3496</v>
      </c>
      <c r="E7" s="626" t="s">
        <v>3497</v>
      </c>
      <c r="F7" s="629">
        <v>3</v>
      </c>
      <c r="G7" s="629">
        <v>510</v>
      </c>
      <c r="H7" s="629">
        <v>1</v>
      </c>
      <c r="I7" s="629">
        <v>170</v>
      </c>
      <c r="J7" s="629">
        <v>7</v>
      </c>
      <c r="K7" s="629">
        <v>1197</v>
      </c>
      <c r="L7" s="629">
        <v>2.3470588235294119</v>
      </c>
      <c r="M7" s="629">
        <v>171</v>
      </c>
      <c r="N7" s="629">
        <v>10</v>
      </c>
      <c r="O7" s="629">
        <v>1160</v>
      </c>
      <c r="P7" s="642">
        <v>2.2745098039215685</v>
      </c>
      <c r="Q7" s="630">
        <v>116</v>
      </c>
    </row>
    <row r="8" spans="1:17" ht="14.4" customHeight="1" x14ac:dyDescent="0.3">
      <c r="A8" s="625" t="s">
        <v>3559</v>
      </c>
      <c r="B8" s="626" t="s">
        <v>3467</v>
      </c>
      <c r="C8" s="626" t="s">
        <v>3471</v>
      </c>
      <c r="D8" s="626" t="s">
        <v>3512</v>
      </c>
      <c r="E8" s="626" t="s">
        <v>3513</v>
      </c>
      <c r="F8" s="629"/>
      <c r="G8" s="629"/>
      <c r="H8" s="629"/>
      <c r="I8" s="629"/>
      <c r="J8" s="629">
        <v>2</v>
      </c>
      <c r="K8" s="629">
        <v>0</v>
      </c>
      <c r="L8" s="629"/>
      <c r="M8" s="629">
        <v>0</v>
      </c>
      <c r="N8" s="629"/>
      <c r="O8" s="629"/>
      <c r="P8" s="642"/>
      <c r="Q8" s="630"/>
    </row>
    <row r="9" spans="1:17" ht="14.4" customHeight="1" x14ac:dyDescent="0.3">
      <c r="A9" s="625" t="s">
        <v>3560</v>
      </c>
      <c r="B9" s="626" t="s">
        <v>3467</v>
      </c>
      <c r="C9" s="626" t="s">
        <v>3471</v>
      </c>
      <c r="D9" s="626" t="s">
        <v>3484</v>
      </c>
      <c r="E9" s="626" t="s">
        <v>3485</v>
      </c>
      <c r="F9" s="629"/>
      <c r="G9" s="629"/>
      <c r="H9" s="629"/>
      <c r="I9" s="629"/>
      <c r="J9" s="629"/>
      <c r="K9" s="629"/>
      <c r="L9" s="629"/>
      <c r="M9" s="629"/>
      <c r="N9" s="629">
        <v>0</v>
      </c>
      <c r="O9" s="629">
        <v>0</v>
      </c>
      <c r="P9" s="642"/>
      <c r="Q9" s="630"/>
    </row>
    <row r="10" spans="1:17" ht="14.4" customHeight="1" x14ac:dyDescent="0.3">
      <c r="A10" s="625" t="s">
        <v>3560</v>
      </c>
      <c r="B10" s="626" t="s">
        <v>3467</v>
      </c>
      <c r="C10" s="626" t="s">
        <v>3471</v>
      </c>
      <c r="D10" s="626" t="s">
        <v>3494</v>
      </c>
      <c r="E10" s="626" t="s">
        <v>3495</v>
      </c>
      <c r="F10" s="629">
        <v>2</v>
      </c>
      <c r="G10" s="629">
        <v>682</v>
      </c>
      <c r="H10" s="629">
        <v>1</v>
      </c>
      <c r="I10" s="629">
        <v>341</v>
      </c>
      <c r="J10" s="629">
        <v>2</v>
      </c>
      <c r="K10" s="629">
        <v>684</v>
      </c>
      <c r="L10" s="629">
        <v>1.0029325513196481</v>
      </c>
      <c r="M10" s="629">
        <v>342</v>
      </c>
      <c r="N10" s="629">
        <v>3</v>
      </c>
      <c r="O10" s="629">
        <v>696</v>
      </c>
      <c r="P10" s="642">
        <v>1.0205278592375366</v>
      </c>
      <c r="Q10" s="630">
        <v>232</v>
      </c>
    </row>
    <row r="11" spans="1:17" ht="14.4" customHeight="1" x14ac:dyDescent="0.3">
      <c r="A11" s="625" t="s">
        <v>3560</v>
      </c>
      <c r="B11" s="626" t="s">
        <v>3467</v>
      </c>
      <c r="C11" s="626" t="s">
        <v>3471</v>
      </c>
      <c r="D11" s="626" t="s">
        <v>3496</v>
      </c>
      <c r="E11" s="626" t="s">
        <v>3497</v>
      </c>
      <c r="F11" s="629">
        <v>10</v>
      </c>
      <c r="G11" s="629">
        <v>1700</v>
      </c>
      <c r="H11" s="629">
        <v>1</v>
      </c>
      <c r="I11" s="629">
        <v>170</v>
      </c>
      <c r="J11" s="629">
        <v>8</v>
      </c>
      <c r="K11" s="629">
        <v>1368</v>
      </c>
      <c r="L11" s="629">
        <v>0.80470588235294116</v>
      </c>
      <c r="M11" s="629">
        <v>171</v>
      </c>
      <c r="N11" s="629">
        <v>3</v>
      </c>
      <c r="O11" s="629">
        <v>348</v>
      </c>
      <c r="P11" s="642">
        <v>0.20470588235294118</v>
      </c>
      <c r="Q11" s="630">
        <v>116</v>
      </c>
    </row>
    <row r="12" spans="1:17" ht="14.4" customHeight="1" x14ac:dyDescent="0.3">
      <c r="A12" s="625" t="s">
        <v>3560</v>
      </c>
      <c r="B12" s="626" t="s">
        <v>3467</v>
      </c>
      <c r="C12" s="626" t="s">
        <v>3471</v>
      </c>
      <c r="D12" s="626" t="s">
        <v>3512</v>
      </c>
      <c r="E12" s="626" t="s">
        <v>3513</v>
      </c>
      <c r="F12" s="629"/>
      <c r="G12" s="629"/>
      <c r="H12" s="629"/>
      <c r="I12" s="629"/>
      <c r="J12" s="629">
        <v>1</v>
      </c>
      <c r="K12" s="629">
        <v>0</v>
      </c>
      <c r="L12" s="629"/>
      <c r="M12" s="629">
        <v>0</v>
      </c>
      <c r="N12" s="629"/>
      <c r="O12" s="629"/>
      <c r="P12" s="642"/>
      <c r="Q12" s="630"/>
    </row>
    <row r="13" spans="1:17" ht="14.4" customHeight="1" x14ac:dyDescent="0.3">
      <c r="A13" s="625" t="s">
        <v>3561</v>
      </c>
      <c r="B13" s="626" t="s">
        <v>3467</v>
      </c>
      <c r="C13" s="626" t="s">
        <v>3471</v>
      </c>
      <c r="D13" s="626" t="s">
        <v>3484</v>
      </c>
      <c r="E13" s="626" t="s">
        <v>3485</v>
      </c>
      <c r="F13" s="629"/>
      <c r="G13" s="629"/>
      <c r="H13" s="629"/>
      <c r="I13" s="629"/>
      <c r="J13" s="629"/>
      <c r="K13" s="629"/>
      <c r="L13" s="629"/>
      <c r="M13" s="629"/>
      <c r="N13" s="629">
        <v>1</v>
      </c>
      <c r="O13" s="629">
        <v>0</v>
      </c>
      <c r="P13" s="642"/>
      <c r="Q13" s="630">
        <v>0</v>
      </c>
    </row>
    <row r="14" spans="1:17" ht="14.4" customHeight="1" x14ac:dyDescent="0.3">
      <c r="A14" s="625" t="s">
        <v>3561</v>
      </c>
      <c r="B14" s="626" t="s">
        <v>3467</v>
      </c>
      <c r="C14" s="626" t="s">
        <v>3471</v>
      </c>
      <c r="D14" s="626" t="s">
        <v>3492</v>
      </c>
      <c r="E14" s="626" t="s">
        <v>3493</v>
      </c>
      <c r="F14" s="629"/>
      <c r="G14" s="629"/>
      <c r="H14" s="629"/>
      <c r="I14" s="629"/>
      <c r="J14" s="629"/>
      <c r="K14" s="629"/>
      <c r="L14" s="629"/>
      <c r="M14" s="629"/>
      <c r="N14" s="629">
        <v>1</v>
      </c>
      <c r="O14" s="629">
        <v>177</v>
      </c>
      <c r="P14" s="642"/>
      <c r="Q14" s="630">
        <v>177</v>
      </c>
    </row>
    <row r="15" spans="1:17" ht="14.4" customHeight="1" x14ac:dyDescent="0.3">
      <c r="A15" s="625" t="s">
        <v>3561</v>
      </c>
      <c r="B15" s="626" t="s">
        <v>3467</v>
      </c>
      <c r="C15" s="626" t="s">
        <v>3471</v>
      </c>
      <c r="D15" s="626" t="s">
        <v>3494</v>
      </c>
      <c r="E15" s="626" t="s">
        <v>3495</v>
      </c>
      <c r="F15" s="629">
        <v>9</v>
      </c>
      <c r="G15" s="629">
        <v>3069</v>
      </c>
      <c r="H15" s="629">
        <v>1</v>
      </c>
      <c r="I15" s="629">
        <v>341</v>
      </c>
      <c r="J15" s="629">
        <v>8</v>
      </c>
      <c r="K15" s="629">
        <v>2736</v>
      </c>
      <c r="L15" s="629">
        <v>0.89149560117302051</v>
      </c>
      <c r="M15" s="629">
        <v>342</v>
      </c>
      <c r="N15" s="629">
        <v>7</v>
      </c>
      <c r="O15" s="629">
        <v>1624</v>
      </c>
      <c r="P15" s="642">
        <v>0.52916259367872276</v>
      </c>
      <c r="Q15" s="630">
        <v>232</v>
      </c>
    </row>
    <row r="16" spans="1:17" ht="14.4" customHeight="1" x14ac:dyDescent="0.3">
      <c r="A16" s="625" t="s">
        <v>3561</v>
      </c>
      <c r="B16" s="626" t="s">
        <v>3467</v>
      </c>
      <c r="C16" s="626" t="s">
        <v>3471</v>
      </c>
      <c r="D16" s="626" t="s">
        <v>3496</v>
      </c>
      <c r="E16" s="626" t="s">
        <v>3497</v>
      </c>
      <c r="F16" s="629">
        <v>27</v>
      </c>
      <c r="G16" s="629">
        <v>4590</v>
      </c>
      <c r="H16" s="629">
        <v>1</v>
      </c>
      <c r="I16" s="629">
        <v>170</v>
      </c>
      <c r="J16" s="629">
        <v>28</v>
      </c>
      <c r="K16" s="629">
        <v>4788</v>
      </c>
      <c r="L16" s="629">
        <v>1.0431372549019609</v>
      </c>
      <c r="M16" s="629">
        <v>171</v>
      </c>
      <c r="N16" s="629">
        <v>26</v>
      </c>
      <c r="O16" s="629">
        <v>3016</v>
      </c>
      <c r="P16" s="642">
        <v>0.65708061002178653</v>
      </c>
      <c r="Q16" s="630">
        <v>116</v>
      </c>
    </row>
    <row r="17" spans="1:17" ht="14.4" customHeight="1" x14ac:dyDescent="0.3">
      <c r="A17" s="625" t="s">
        <v>3561</v>
      </c>
      <c r="B17" s="626" t="s">
        <v>3467</v>
      </c>
      <c r="C17" s="626" t="s">
        <v>3471</v>
      </c>
      <c r="D17" s="626" t="s">
        <v>3512</v>
      </c>
      <c r="E17" s="626" t="s">
        <v>3513</v>
      </c>
      <c r="F17" s="629">
        <v>1</v>
      </c>
      <c r="G17" s="629">
        <v>0</v>
      </c>
      <c r="H17" s="629"/>
      <c r="I17" s="629">
        <v>0</v>
      </c>
      <c r="J17" s="629">
        <v>1</v>
      </c>
      <c r="K17" s="629">
        <v>0</v>
      </c>
      <c r="L17" s="629"/>
      <c r="M17" s="629">
        <v>0</v>
      </c>
      <c r="N17" s="629"/>
      <c r="O17" s="629"/>
      <c r="P17" s="642"/>
      <c r="Q17" s="630"/>
    </row>
    <row r="18" spans="1:17" ht="14.4" customHeight="1" x14ac:dyDescent="0.3">
      <c r="A18" s="625" t="s">
        <v>3562</v>
      </c>
      <c r="B18" s="626" t="s">
        <v>3467</v>
      </c>
      <c r="C18" s="626" t="s">
        <v>3471</v>
      </c>
      <c r="D18" s="626" t="s">
        <v>3484</v>
      </c>
      <c r="E18" s="626" t="s">
        <v>3485</v>
      </c>
      <c r="F18" s="629"/>
      <c r="G18" s="629"/>
      <c r="H18" s="629"/>
      <c r="I18" s="629"/>
      <c r="J18" s="629"/>
      <c r="K18" s="629"/>
      <c r="L18" s="629"/>
      <c r="M18" s="629"/>
      <c r="N18" s="629">
        <v>1</v>
      </c>
      <c r="O18" s="629">
        <v>0</v>
      </c>
      <c r="P18" s="642"/>
      <c r="Q18" s="630">
        <v>0</v>
      </c>
    </row>
    <row r="19" spans="1:17" ht="14.4" customHeight="1" x14ac:dyDescent="0.3">
      <c r="A19" s="625" t="s">
        <v>3562</v>
      </c>
      <c r="B19" s="626" t="s">
        <v>3467</v>
      </c>
      <c r="C19" s="626" t="s">
        <v>3471</v>
      </c>
      <c r="D19" s="626" t="s">
        <v>3494</v>
      </c>
      <c r="E19" s="626" t="s">
        <v>3495</v>
      </c>
      <c r="F19" s="629"/>
      <c r="G19" s="629"/>
      <c r="H19" s="629"/>
      <c r="I19" s="629"/>
      <c r="J19" s="629">
        <v>1</v>
      </c>
      <c r="K19" s="629">
        <v>342</v>
      </c>
      <c r="L19" s="629"/>
      <c r="M19" s="629">
        <v>342</v>
      </c>
      <c r="N19" s="629"/>
      <c r="O19" s="629"/>
      <c r="P19" s="642"/>
      <c r="Q19" s="630"/>
    </row>
    <row r="20" spans="1:17" ht="14.4" customHeight="1" x14ac:dyDescent="0.3">
      <c r="A20" s="625" t="s">
        <v>3562</v>
      </c>
      <c r="B20" s="626" t="s">
        <v>3467</v>
      </c>
      <c r="C20" s="626" t="s">
        <v>3471</v>
      </c>
      <c r="D20" s="626" t="s">
        <v>3496</v>
      </c>
      <c r="E20" s="626" t="s">
        <v>3497</v>
      </c>
      <c r="F20" s="629">
        <v>2</v>
      </c>
      <c r="G20" s="629">
        <v>340</v>
      </c>
      <c r="H20" s="629">
        <v>1</v>
      </c>
      <c r="I20" s="629">
        <v>170</v>
      </c>
      <c r="J20" s="629">
        <v>1</v>
      </c>
      <c r="K20" s="629">
        <v>171</v>
      </c>
      <c r="L20" s="629">
        <v>0.50294117647058822</v>
      </c>
      <c r="M20" s="629">
        <v>171</v>
      </c>
      <c r="N20" s="629">
        <v>3</v>
      </c>
      <c r="O20" s="629">
        <v>348</v>
      </c>
      <c r="P20" s="642">
        <v>1.0235294117647058</v>
      </c>
      <c r="Q20" s="630">
        <v>116</v>
      </c>
    </row>
    <row r="21" spans="1:17" ht="14.4" customHeight="1" x14ac:dyDescent="0.3">
      <c r="A21" s="625" t="s">
        <v>3563</v>
      </c>
      <c r="B21" s="626" t="s">
        <v>3467</v>
      </c>
      <c r="C21" s="626" t="s">
        <v>3471</v>
      </c>
      <c r="D21" s="626" t="s">
        <v>3494</v>
      </c>
      <c r="E21" s="626" t="s">
        <v>3495</v>
      </c>
      <c r="F21" s="629"/>
      <c r="G21" s="629"/>
      <c r="H21" s="629"/>
      <c r="I21" s="629"/>
      <c r="J21" s="629"/>
      <c r="K21" s="629"/>
      <c r="L21" s="629"/>
      <c r="M21" s="629"/>
      <c r="N21" s="629">
        <v>1</v>
      </c>
      <c r="O21" s="629">
        <v>232</v>
      </c>
      <c r="P21" s="642"/>
      <c r="Q21" s="630">
        <v>232</v>
      </c>
    </row>
    <row r="22" spans="1:17" ht="14.4" customHeight="1" x14ac:dyDescent="0.3">
      <c r="A22" s="625" t="s">
        <v>3563</v>
      </c>
      <c r="B22" s="626" t="s">
        <v>3467</v>
      </c>
      <c r="C22" s="626" t="s">
        <v>3471</v>
      </c>
      <c r="D22" s="626" t="s">
        <v>3496</v>
      </c>
      <c r="E22" s="626" t="s">
        <v>3497</v>
      </c>
      <c r="F22" s="629">
        <v>1</v>
      </c>
      <c r="G22" s="629">
        <v>170</v>
      </c>
      <c r="H22" s="629">
        <v>1</v>
      </c>
      <c r="I22" s="629">
        <v>170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518</v>
      </c>
      <c r="B23" s="626" t="s">
        <v>3467</v>
      </c>
      <c r="C23" s="626" t="s">
        <v>3471</v>
      </c>
      <c r="D23" s="626" t="s">
        <v>3480</v>
      </c>
      <c r="E23" s="626" t="s">
        <v>3481</v>
      </c>
      <c r="F23" s="629"/>
      <c r="G23" s="629"/>
      <c r="H23" s="629"/>
      <c r="I23" s="629"/>
      <c r="J23" s="629"/>
      <c r="K23" s="629"/>
      <c r="L23" s="629"/>
      <c r="M23" s="629"/>
      <c r="N23" s="629">
        <v>74</v>
      </c>
      <c r="O23" s="629">
        <v>370</v>
      </c>
      <c r="P23" s="642"/>
      <c r="Q23" s="630">
        <v>5</v>
      </c>
    </row>
    <row r="24" spans="1:17" ht="14.4" customHeight="1" x14ac:dyDescent="0.3">
      <c r="A24" s="625" t="s">
        <v>518</v>
      </c>
      <c r="B24" s="626" t="s">
        <v>3467</v>
      </c>
      <c r="C24" s="626" t="s">
        <v>3471</v>
      </c>
      <c r="D24" s="626" t="s">
        <v>3482</v>
      </c>
      <c r="E24" s="626" t="s">
        <v>3483</v>
      </c>
      <c r="F24" s="629"/>
      <c r="G24" s="629"/>
      <c r="H24" s="629"/>
      <c r="I24" s="629"/>
      <c r="J24" s="629"/>
      <c r="K24" s="629"/>
      <c r="L24" s="629"/>
      <c r="M24" s="629"/>
      <c r="N24" s="629">
        <v>3</v>
      </c>
      <c r="O24" s="629">
        <v>15</v>
      </c>
      <c r="P24" s="642"/>
      <c r="Q24" s="630">
        <v>5</v>
      </c>
    </row>
    <row r="25" spans="1:17" ht="14.4" customHeight="1" x14ac:dyDescent="0.3">
      <c r="A25" s="625" t="s">
        <v>518</v>
      </c>
      <c r="B25" s="626" t="s">
        <v>3467</v>
      </c>
      <c r="C25" s="626" t="s">
        <v>3471</v>
      </c>
      <c r="D25" s="626" t="s">
        <v>3494</v>
      </c>
      <c r="E25" s="626" t="s">
        <v>3495</v>
      </c>
      <c r="F25" s="629">
        <v>1</v>
      </c>
      <c r="G25" s="629">
        <v>341</v>
      </c>
      <c r="H25" s="629">
        <v>1</v>
      </c>
      <c r="I25" s="629">
        <v>341</v>
      </c>
      <c r="J25" s="629">
        <v>1</v>
      </c>
      <c r="K25" s="629">
        <v>342</v>
      </c>
      <c r="L25" s="629">
        <v>1.0029325513196481</v>
      </c>
      <c r="M25" s="629">
        <v>342</v>
      </c>
      <c r="N25" s="629">
        <v>4</v>
      </c>
      <c r="O25" s="629">
        <v>928</v>
      </c>
      <c r="P25" s="642">
        <v>2.7214076246334309</v>
      </c>
      <c r="Q25" s="630">
        <v>232</v>
      </c>
    </row>
    <row r="26" spans="1:17" ht="14.4" customHeight="1" x14ac:dyDescent="0.3">
      <c r="A26" s="625" t="s">
        <v>518</v>
      </c>
      <c r="B26" s="626" t="s">
        <v>3467</v>
      </c>
      <c r="C26" s="626" t="s">
        <v>3471</v>
      </c>
      <c r="D26" s="626" t="s">
        <v>3496</v>
      </c>
      <c r="E26" s="626" t="s">
        <v>3497</v>
      </c>
      <c r="F26" s="629">
        <v>10</v>
      </c>
      <c r="G26" s="629">
        <v>1700</v>
      </c>
      <c r="H26" s="629">
        <v>1</v>
      </c>
      <c r="I26" s="629">
        <v>170</v>
      </c>
      <c r="J26" s="629">
        <v>5</v>
      </c>
      <c r="K26" s="629">
        <v>855</v>
      </c>
      <c r="L26" s="629">
        <v>0.50294117647058822</v>
      </c>
      <c r="M26" s="629">
        <v>171</v>
      </c>
      <c r="N26" s="629">
        <v>6</v>
      </c>
      <c r="O26" s="629">
        <v>696</v>
      </c>
      <c r="P26" s="642">
        <v>0.40941176470588236</v>
      </c>
      <c r="Q26" s="630">
        <v>116</v>
      </c>
    </row>
    <row r="27" spans="1:17" ht="14.4" customHeight="1" x14ac:dyDescent="0.3">
      <c r="A27" s="625" t="s">
        <v>518</v>
      </c>
      <c r="B27" s="626" t="s">
        <v>3467</v>
      </c>
      <c r="C27" s="626" t="s">
        <v>3471</v>
      </c>
      <c r="D27" s="626" t="s">
        <v>3512</v>
      </c>
      <c r="E27" s="626" t="s">
        <v>3513</v>
      </c>
      <c r="F27" s="629">
        <v>1</v>
      </c>
      <c r="G27" s="629">
        <v>0</v>
      </c>
      <c r="H27" s="629"/>
      <c r="I27" s="629">
        <v>0</v>
      </c>
      <c r="J27" s="629">
        <v>2</v>
      </c>
      <c r="K27" s="629">
        <v>0</v>
      </c>
      <c r="L27" s="629"/>
      <c r="M27" s="629">
        <v>0</v>
      </c>
      <c r="N27" s="629">
        <v>2</v>
      </c>
      <c r="O27" s="629">
        <v>0</v>
      </c>
      <c r="P27" s="642"/>
      <c r="Q27" s="630">
        <v>0</v>
      </c>
    </row>
    <row r="28" spans="1:17" ht="14.4" customHeight="1" x14ac:dyDescent="0.3">
      <c r="A28" s="625" t="s">
        <v>518</v>
      </c>
      <c r="B28" s="626" t="s">
        <v>3564</v>
      </c>
      <c r="C28" s="626" t="s">
        <v>3471</v>
      </c>
      <c r="D28" s="626" t="s">
        <v>3565</v>
      </c>
      <c r="E28" s="626" t="s">
        <v>3566</v>
      </c>
      <c r="F28" s="629"/>
      <c r="G28" s="629"/>
      <c r="H28" s="629"/>
      <c r="I28" s="629"/>
      <c r="J28" s="629"/>
      <c r="K28" s="629"/>
      <c r="L28" s="629"/>
      <c r="M28" s="629"/>
      <c r="N28" s="629">
        <v>1</v>
      </c>
      <c r="O28" s="629">
        <v>2678</v>
      </c>
      <c r="P28" s="642"/>
      <c r="Q28" s="630">
        <v>2678</v>
      </c>
    </row>
    <row r="29" spans="1:17" ht="14.4" customHeight="1" x14ac:dyDescent="0.3">
      <c r="A29" s="625" t="s">
        <v>518</v>
      </c>
      <c r="B29" s="626" t="s">
        <v>3564</v>
      </c>
      <c r="C29" s="626" t="s">
        <v>3471</v>
      </c>
      <c r="D29" s="626" t="s">
        <v>3567</v>
      </c>
      <c r="E29" s="626" t="s">
        <v>3568</v>
      </c>
      <c r="F29" s="629"/>
      <c r="G29" s="629"/>
      <c r="H29" s="629"/>
      <c r="I29" s="629"/>
      <c r="J29" s="629"/>
      <c r="K29" s="629"/>
      <c r="L29" s="629"/>
      <c r="M29" s="629"/>
      <c r="N29" s="629">
        <v>1</v>
      </c>
      <c r="O29" s="629">
        <v>5098</v>
      </c>
      <c r="P29" s="642"/>
      <c r="Q29" s="630">
        <v>5098</v>
      </c>
    </row>
    <row r="30" spans="1:17" ht="14.4" customHeight="1" x14ac:dyDescent="0.3">
      <c r="A30" s="625" t="s">
        <v>518</v>
      </c>
      <c r="B30" s="626" t="s">
        <v>3564</v>
      </c>
      <c r="C30" s="626" t="s">
        <v>3471</v>
      </c>
      <c r="D30" s="626" t="s">
        <v>3569</v>
      </c>
      <c r="E30" s="626" t="s">
        <v>3570</v>
      </c>
      <c r="F30" s="629"/>
      <c r="G30" s="629"/>
      <c r="H30" s="629"/>
      <c r="I30" s="629"/>
      <c r="J30" s="629"/>
      <c r="K30" s="629"/>
      <c r="L30" s="629"/>
      <c r="M30" s="629"/>
      <c r="N30" s="629">
        <v>1</v>
      </c>
      <c r="O30" s="629">
        <v>9046</v>
      </c>
      <c r="P30" s="642"/>
      <c r="Q30" s="630">
        <v>9046</v>
      </c>
    </row>
    <row r="31" spans="1:17" ht="14.4" customHeight="1" x14ac:dyDescent="0.3">
      <c r="A31" s="625" t="s">
        <v>518</v>
      </c>
      <c r="B31" s="626" t="s">
        <v>3564</v>
      </c>
      <c r="C31" s="626" t="s">
        <v>3471</v>
      </c>
      <c r="D31" s="626" t="s">
        <v>3571</v>
      </c>
      <c r="E31" s="626" t="s">
        <v>3572</v>
      </c>
      <c r="F31" s="629"/>
      <c r="G31" s="629"/>
      <c r="H31" s="629"/>
      <c r="I31" s="629"/>
      <c r="J31" s="629"/>
      <c r="K31" s="629"/>
      <c r="L31" s="629"/>
      <c r="M31" s="629"/>
      <c r="N31" s="629">
        <v>9</v>
      </c>
      <c r="O31" s="629">
        <v>61146</v>
      </c>
      <c r="P31" s="642"/>
      <c r="Q31" s="630">
        <v>6794</v>
      </c>
    </row>
    <row r="32" spans="1:17" ht="14.4" customHeight="1" x14ac:dyDescent="0.3">
      <c r="A32" s="625" t="s">
        <v>518</v>
      </c>
      <c r="B32" s="626" t="s">
        <v>3564</v>
      </c>
      <c r="C32" s="626" t="s">
        <v>3471</v>
      </c>
      <c r="D32" s="626" t="s">
        <v>3573</v>
      </c>
      <c r="E32" s="626" t="s">
        <v>3574</v>
      </c>
      <c r="F32" s="629"/>
      <c r="G32" s="629"/>
      <c r="H32" s="629"/>
      <c r="I32" s="629"/>
      <c r="J32" s="629"/>
      <c r="K32" s="629"/>
      <c r="L32" s="629"/>
      <c r="M32" s="629"/>
      <c r="N32" s="629">
        <v>4</v>
      </c>
      <c r="O32" s="629">
        <v>18108</v>
      </c>
      <c r="P32" s="642"/>
      <c r="Q32" s="630">
        <v>4527</v>
      </c>
    </row>
    <row r="33" spans="1:17" ht="14.4" customHeight="1" x14ac:dyDescent="0.3">
      <c r="A33" s="625" t="s">
        <v>518</v>
      </c>
      <c r="B33" s="626" t="s">
        <v>3575</v>
      </c>
      <c r="C33" s="626" t="s">
        <v>3471</v>
      </c>
      <c r="D33" s="626" t="s">
        <v>3576</v>
      </c>
      <c r="E33" s="626" t="s">
        <v>3577</v>
      </c>
      <c r="F33" s="629"/>
      <c r="G33" s="629"/>
      <c r="H33" s="629"/>
      <c r="I33" s="629"/>
      <c r="J33" s="629"/>
      <c r="K33" s="629"/>
      <c r="L33" s="629"/>
      <c r="M33" s="629"/>
      <c r="N33" s="629">
        <v>1</v>
      </c>
      <c r="O33" s="629">
        <v>161</v>
      </c>
      <c r="P33" s="642"/>
      <c r="Q33" s="630">
        <v>161</v>
      </c>
    </row>
    <row r="34" spans="1:17" ht="14.4" customHeight="1" x14ac:dyDescent="0.3">
      <c r="A34" s="625" t="s">
        <v>518</v>
      </c>
      <c r="B34" s="626" t="s">
        <v>3575</v>
      </c>
      <c r="C34" s="626" t="s">
        <v>3471</v>
      </c>
      <c r="D34" s="626" t="s">
        <v>3578</v>
      </c>
      <c r="E34" s="626" t="s">
        <v>3579</v>
      </c>
      <c r="F34" s="629"/>
      <c r="G34" s="629"/>
      <c r="H34" s="629"/>
      <c r="I34" s="629"/>
      <c r="J34" s="629"/>
      <c r="K34" s="629"/>
      <c r="L34" s="629"/>
      <c r="M34" s="629"/>
      <c r="N34" s="629">
        <v>1</v>
      </c>
      <c r="O34" s="629">
        <v>3466</v>
      </c>
      <c r="P34" s="642"/>
      <c r="Q34" s="630">
        <v>3466</v>
      </c>
    </row>
    <row r="35" spans="1:17" ht="14.4" customHeight="1" x14ac:dyDescent="0.3">
      <c r="A35" s="625" t="s">
        <v>518</v>
      </c>
      <c r="B35" s="626" t="s">
        <v>3575</v>
      </c>
      <c r="C35" s="626" t="s">
        <v>3471</v>
      </c>
      <c r="D35" s="626" t="s">
        <v>3580</v>
      </c>
      <c r="E35" s="626" t="s">
        <v>3581</v>
      </c>
      <c r="F35" s="629"/>
      <c r="G35" s="629"/>
      <c r="H35" s="629"/>
      <c r="I35" s="629"/>
      <c r="J35" s="629"/>
      <c r="K35" s="629"/>
      <c r="L35" s="629"/>
      <c r="M35" s="629"/>
      <c r="N35" s="629">
        <v>1</v>
      </c>
      <c r="O35" s="629">
        <v>7947</v>
      </c>
      <c r="P35" s="642"/>
      <c r="Q35" s="630">
        <v>7947</v>
      </c>
    </row>
    <row r="36" spans="1:17" ht="14.4" customHeight="1" x14ac:dyDescent="0.3">
      <c r="A36" s="625" t="s">
        <v>518</v>
      </c>
      <c r="B36" s="626" t="s">
        <v>3575</v>
      </c>
      <c r="C36" s="626" t="s">
        <v>3471</v>
      </c>
      <c r="D36" s="626" t="s">
        <v>3582</v>
      </c>
      <c r="E36" s="626" t="s">
        <v>3583</v>
      </c>
      <c r="F36" s="629"/>
      <c r="G36" s="629"/>
      <c r="H36" s="629"/>
      <c r="I36" s="629"/>
      <c r="J36" s="629">
        <v>1</v>
      </c>
      <c r="K36" s="629">
        <v>111</v>
      </c>
      <c r="L36" s="629"/>
      <c r="M36" s="629">
        <v>111</v>
      </c>
      <c r="N36" s="629">
        <v>1</v>
      </c>
      <c r="O36" s="629">
        <v>112</v>
      </c>
      <c r="P36" s="642"/>
      <c r="Q36" s="630">
        <v>112</v>
      </c>
    </row>
    <row r="37" spans="1:17" ht="14.4" customHeight="1" x14ac:dyDescent="0.3">
      <c r="A37" s="625" t="s">
        <v>518</v>
      </c>
      <c r="B37" s="626" t="s">
        <v>3575</v>
      </c>
      <c r="C37" s="626" t="s">
        <v>3471</v>
      </c>
      <c r="D37" s="626" t="s">
        <v>3584</v>
      </c>
      <c r="E37" s="626" t="s">
        <v>3585</v>
      </c>
      <c r="F37" s="629"/>
      <c r="G37" s="629"/>
      <c r="H37" s="629"/>
      <c r="I37" s="629"/>
      <c r="J37" s="629">
        <v>1</v>
      </c>
      <c r="K37" s="629">
        <v>4013</v>
      </c>
      <c r="L37" s="629"/>
      <c r="M37" s="629">
        <v>4013</v>
      </c>
      <c r="N37" s="629"/>
      <c r="O37" s="629"/>
      <c r="P37" s="642"/>
      <c r="Q37" s="630"/>
    </row>
    <row r="38" spans="1:17" ht="14.4" customHeight="1" x14ac:dyDescent="0.3">
      <c r="A38" s="625" t="s">
        <v>518</v>
      </c>
      <c r="B38" s="626" t="s">
        <v>3575</v>
      </c>
      <c r="C38" s="626" t="s">
        <v>3471</v>
      </c>
      <c r="D38" s="626" t="s">
        <v>3586</v>
      </c>
      <c r="E38" s="626" t="s">
        <v>3587</v>
      </c>
      <c r="F38" s="629"/>
      <c r="G38" s="629"/>
      <c r="H38" s="629"/>
      <c r="I38" s="629"/>
      <c r="J38" s="629"/>
      <c r="K38" s="629"/>
      <c r="L38" s="629"/>
      <c r="M38" s="629"/>
      <c r="N38" s="629">
        <v>1</v>
      </c>
      <c r="O38" s="629">
        <v>932</v>
      </c>
      <c r="P38" s="642"/>
      <c r="Q38" s="630">
        <v>932</v>
      </c>
    </row>
    <row r="39" spans="1:17" ht="14.4" customHeight="1" x14ac:dyDescent="0.3">
      <c r="A39" s="625" t="s">
        <v>518</v>
      </c>
      <c r="B39" s="626" t="s">
        <v>3588</v>
      </c>
      <c r="C39" s="626" t="s">
        <v>3468</v>
      </c>
      <c r="D39" s="626" t="s">
        <v>3589</v>
      </c>
      <c r="E39" s="626" t="s">
        <v>3590</v>
      </c>
      <c r="F39" s="629"/>
      <c r="G39" s="629"/>
      <c r="H39" s="629"/>
      <c r="I39" s="629"/>
      <c r="J39" s="629">
        <v>26</v>
      </c>
      <c r="K39" s="629">
        <v>2979.08</v>
      </c>
      <c r="L39" s="629"/>
      <c r="M39" s="629">
        <v>114.58</v>
      </c>
      <c r="N39" s="629"/>
      <c r="O39" s="629"/>
      <c r="P39" s="642"/>
      <c r="Q39" s="630"/>
    </row>
    <row r="40" spans="1:17" ht="14.4" customHeight="1" x14ac:dyDescent="0.3">
      <c r="A40" s="625" t="s">
        <v>518</v>
      </c>
      <c r="B40" s="626" t="s">
        <v>3588</v>
      </c>
      <c r="C40" s="626" t="s">
        <v>3468</v>
      </c>
      <c r="D40" s="626" t="s">
        <v>3591</v>
      </c>
      <c r="E40" s="626" t="s">
        <v>3592</v>
      </c>
      <c r="F40" s="629"/>
      <c r="G40" s="629"/>
      <c r="H40" s="629"/>
      <c r="I40" s="629"/>
      <c r="J40" s="629">
        <v>3</v>
      </c>
      <c r="K40" s="629">
        <v>240.82</v>
      </c>
      <c r="L40" s="629"/>
      <c r="M40" s="629">
        <v>80.273333333333326</v>
      </c>
      <c r="N40" s="629">
        <v>11</v>
      </c>
      <c r="O40" s="629">
        <v>912.12000000000012</v>
      </c>
      <c r="P40" s="642"/>
      <c r="Q40" s="630">
        <v>82.920000000000016</v>
      </c>
    </row>
    <row r="41" spans="1:17" ht="14.4" customHeight="1" x14ac:dyDescent="0.3">
      <c r="A41" s="625" t="s">
        <v>518</v>
      </c>
      <c r="B41" s="626" t="s">
        <v>3588</v>
      </c>
      <c r="C41" s="626" t="s">
        <v>3468</v>
      </c>
      <c r="D41" s="626" t="s">
        <v>3593</v>
      </c>
      <c r="E41" s="626" t="s">
        <v>3592</v>
      </c>
      <c r="F41" s="629">
        <v>27</v>
      </c>
      <c r="G41" s="629">
        <v>3402.2699999999995</v>
      </c>
      <c r="H41" s="629">
        <v>1</v>
      </c>
      <c r="I41" s="629">
        <v>126.00999999999998</v>
      </c>
      <c r="J41" s="629">
        <v>41</v>
      </c>
      <c r="K41" s="629">
        <v>5660.0099999999993</v>
      </c>
      <c r="L41" s="629">
        <v>1.6635981271327673</v>
      </c>
      <c r="M41" s="629">
        <v>138.04902439024389</v>
      </c>
      <c r="N41" s="629">
        <v>54</v>
      </c>
      <c r="O41" s="629">
        <v>6624.119999999999</v>
      </c>
      <c r="P41" s="642">
        <v>1.9469706989745081</v>
      </c>
      <c r="Q41" s="630">
        <v>122.66888888888887</v>
      </c>
    </row>
    <row r="42" spans="1:17" ht="14.4" customHeight="1" x14ac:dyDescent="0.3">
      <c r="A42" s="625" t="s">
        <v>518</v>
      </c>
      <c r="B42" s="626" t="s">
        <v>3588</v>
      </c>
      <c r="C42" s="626" t="s">
        <v>3468</v>
      </c>
      <c r="D42" s="626" t="s">
        <v>3594</v>
      </c>
      <c r="E42" s="626" t="s">
        <v>3592</v>
      </c>
      <c r="F42" s="629">
        <v>34</v>
      </c>
      <c r="G42" s="629">
        <v>6427.0199999999995</v>
      </c>
      <c r="H42" s="629">
        <v>1</v>
      </c>
      <c r="I42" s="629">
        <v>189.02999999999997</v>
      </c>
      <c r="J42" s="629">
        <v>55</v>
      </c>
      <c r="K42" s="629">
        <v>12370.05</v>
      </c>
      <c r="L42" s="629">
        <v>1.9246944929376291</v>
      </c>
      <c r="M42" s="629">
        <v>224.91</v>
      </c>
      <c r="N42" s="629">
        <v>10</v>
      </c>
      <c r="O42" s="629">
        <v>1530.4199999999998</v>
      </c>
      <c r="P42" s="642">
        <v>0.23812280030247299</v>
      </c>
      <c r="Q42" s="630">
        <v>153.04199999999997</v>
      </c>
    </row>
    <row r="43" spans="1:17" ht="14.4" customHeight="1" x14ac:dyDescent="0.3">
      <c r="A43" s="625" t="s">
        <v>518</v>
      </c>
      <c r="B43" s="626" t="s">
        <v>3588</v>
      </c>
      <c r="C43" s="626" t="s">
        <v>3468</v>
      </c>
      <c r="D43" s="626" t="s">
        <v>3595</v>
      </c>
      <c r="E43" s="626" t="s">
        <v>3596</v>
      </c>
      <c r="F43" s="629">
        <v>7.8000000000000007</v>
      </c>
      <c r="G43" s="629">
        <v>4020.41</v>
      </c>
      <c r="H43" s="629">
        <v>1</v>
      </c>
      <c r="I43" s="629">
        <v>515.43717948717938</v>
      </c>
      <c r="J43" s="629"/>
      <c r="K43" s="629"/>
      <c r="L43" s="629"/>
      <c r="M43" s="629"/>
      <c r="N43" s="629">
        <v>2.4</v>
      </c>
      <c r="O43" s="629">
        <v>1535.88</v>
      </c>
      <c r="P43" s="642">
        <v>0.38202073917834256</v>
      </c>
      <c r="Q43" s="630">
        <v>639.95000000000005</v>
      </c>
    </row>
    <row r="44" spans="1:17" ht="14.4" customHeight="1" x14ac:dyDescent="0.3">
      <c r="A44" s="625" t="s">
        <v>518</v>
      </c>
      <c r="B44" s="626" t="s">
        <v>3588</v>
      </c>
      <c r="C44" s="626" t="s">
        <v>3468</v>
      </c>
      <c r="D44" s="626" t="s">
        <v>3597</v>
      </c>
      <c r="E44" s="626" t="s">
        <v>3598</v>
      </c>
      <c r="F44" s="629">
        <v>160</v>
      </c>
      <c r="G44" s="629">
        <v>9860.7999999999993</v>
      </c>
      <c r="H44" s="629">
        <v>1</v>
      </c>
      <c r="I44" s="629">
        <v>61.629999999999995</v>
      </c>
      <c r="J44" s="629">
        <v>3</v>
      </c>
      <c r="K44" s="629">
        <v>204.63</v>
      </c>
      <c r="L44" s="629">
        <v>2.0751865974363137E-2</v>
      </c>
      <c r="M44" s="629">
        <v>68.209999999999994</v>
      </c>
      <c r="N44" s="629"/>
      <c r="O44" s="629"/>
      <c r="P44" s="642"/>
      <c r="Q44" s="630"/>
    </row>
    <row r="45" spans="1:17" ht="14.4" customHeight="1" x14ac:dyDescent="0.3">
      <c r="A45" s="625" t="s">
        <v>518</v>
      </c>
      <c r="B45" s="626" t="s">
        <v>3588</v>
      </c>
      <c r="C45" s="626" t="s">
        <v>3468</v>
      </c>
      <c r="D45" s="626" t="s">
        <v>3599</v>
      </c>
      <c r="E45" s="626" t="s">
        <v>3600</v>
      </c>
      <c r="F45" s="629">
        <v>51</v>
      </c>
      <c r="G45" s="629">
        <v>5246.26</v>
      </c>
      <c r="H45" s="629">
        <v>1</v>
      </c>
      <c r="I45" s="629">
        <v>102.86784313725491</v>
      </c>
      <c r="J45" s="629">
        <v>74</v>
      </c>
      <c r="K45" s="629">
        <v>5895.0000000000009</v>
      </c>
      <c r="L45" s="629">
        <v>1.123657615139166</v>
      </c>
      <c r="M45" s="629">
        <v>79.662162162162176</v>
      </c>
      <c r="N45" s="629">
        <v>31</v>
      </c>
      <c r="O45" s="629">
        <v>1927.23</v>
      </c>
      <c r="P45" s="642">
        <v>0.36735312393972086</v>
      </c>
      <c r="Q45" s="630">
        <v>62.168709677419358</v>
      </c>
    </row>
    <row r="46" spans="1:17" ht="14.4" customHeight="1" x14ac:dyDescent="0.3">
      <c r="A46" s="625" t="s">
        <v>518</v>
      </c>
      <c r="B46" s="626" t="s">
        <v>3588</v>
      </c>
      <c r="C46" s="626" t="s">
        <v>3468</v>
      </c>
      <c r="D46" s="626" t="s">
        <v>3601</v>
      </c>
      <c r="E46" s="626" t="s">
        <v>3602</v>
      </c>
      <c r="F46" s="629"/>
      <c r="G46" s="629"/>
      <c r="H46" s="629"/>
      <c r="I46" s="629"/>
      <c r="J46" s="629">
        <v>14.68</v>
      </c>
      <c r="K46" s="629">
        <v>53259.48</v>
      </c>
      <c r="L46" s="629"/>
      <c r="M46" s="629">
        <v>3628.0299727520437</v>
      </c>
      <c r="N46" s="629"/>
      <c r="O46" s="629"/>
      <c r="P46" s="642"/>
      <c r="Q46" s="630"/>
    </row>
    <row r="47" spans="1:17" ht="14.4" customHeight="1" x14ac:dyDescent="0.3">
      <c r="A47" s="625" t="s">
        <v>518</v>
      </c>
      <c r="B47" s="626" t="s">
        <v>3588</v>
      </c>
      <c r="C47" s="626" t="s">
        <v>3468</v>
      </c>
      <c r="D47" s="626" t="s">
        <v>3603</v>
      </c>
      <c r="E47" s="626" t="s">
        <v>3604</v>
      </c>
      <c r="F47" s="629">
        <v>2.5</v>
      </c>
      <c r="G47" s="629">
        <v>903.18999999999994</v>
      </c>
      <c r="H47" s="629">
        <v>1</v>
      </c>
      <c r="I47" s="629">
        <v>361.27599999999995</v>
      </c>
      <c r="J47" s="629">
        <v>0.5</v>
      </c>
      <c r="K47" s="629">
        <v>186.66</v>
      </c>
      <c r="L47" s="629">
        <v>0.20666747860361609</v>
      </c>
      <c r="M47" s="629">
        <v>373.32</v>
      </c>
      <c r="N47" s="629">
        <v>5.7</v>
      </c>
      <c r="O47" s="629">
        <v>927.15</v>
      </c>
      <c r="P47" s="642">
        <v>1.0265281945105682</v>
      </c>
      <c r="Q47" s="630">
        <v>162.65789473684211</v>
      </c>
    </row>
    <row r="48" spans="1:17" ht="14.4" customHeight="1" x14ac:dyDescent="0.3">
      <c r="A48" s="625" t="s">
        <v>518</v>
      </c>
      <c r="B48" s="626" t="s">
        <v>3588</v>
      </c>
      <c r="C48" s="626" t="s">
        <v>3468</v>
      </c>
      <c r="D48" s="626" t="s">
        <v>3605</v>
      </c>
      <c r="E48" s="626" t="s">
        <v>3606</v>
      </c>
      <c r="F48" s="629"/>
      <c r="G48" s="629"/>
      <c r="H48" s="629"/>
      <c r="I48" s="629"/>
      <c r="J48" s="629"/>
      <c r="K48" s="629"/>
      <c r="L48" s="629"/>
      <c r="M48" s="629"/>
      <c r="N48" s="629">
        <v>26</v>
      </c>
      <c r="O48" s="629">
        <v>1508.26</v>
      </c>
      <c r="P48" s="642"/>
      <c r="Q48" s="630">
        <v>58.01</v>
      </c>
    </row>
    <row r="49" spans="1:17" ht="14.4" customHeight="1" x14ac:dyDescent="0.3">
      <c r="A49" s="625" t="s">
        <v>518</v>
      </c>
      <c r="B49" s="626" t="s">
        <v>3588</v>
      </c>
      <c r="C49" s="626" t="s">
        <v>3468</v>
      </c>
      <c r="D49" s="626" t="s">
        <v>3607</v>
      </c>
      <c r="E49" s="626" t="s">
        <v>3608</v>
      </c>
      <c r="F49" s="629"/>
      <c r="G49" s="629"/>
      <c r="H49" s="629"/>
      <c r="I49" s="629"/>
      <c r="J49" s="629"/>
      <c r="K49" s="629"/>
      <c r="L49" s="629"/>
      <c r="M49" s="629"/>
      <c r="N49" s="629">
        <v>0.30000000000000004</v>
      </c>
      <c r="O49" s="629">
        <v>121.26</v>
      </c>
      <c r="P49" s="642"/>
      <c r="Q49" s="630">
        <v>404.19999999999993</v>
      </c>
    </row>
    <row r="50" spans="1:17" ht="14.4" customHeight="1" x14ac:dyDescent="0.3">
      <c r="A50" s="625" t="s">
        <v>518</v>
      </c>
      <c r="B50" s="626" t="s">
        <v>3588</v>
      </c>
      <c r="C50" s="626" t="s">
        <v>3468</v>
      </c>
      <c r="D50" s="626" t="s">
        <v>3609</v>
      </c>
      <c r="E50" s="626" t="s">
        <v>3610</v>
      </c>
      <c r="F50" s="629">
        <v>8</v>
      </c>
      <c r="G50" s="629">
        <v>617.20000000000005</v>
      </c>
      <c r="H50" s="629">
        <v>1</v>
      </c>
      <c r="I50" s="629">
        <v>77.150000000000006</v>
      </c>
      <c r="J50" s="629"/>
      <c r="K50" s="629"/>
      <c r="L50" s="629"/>
      <c r="M50" s="629"/>
      <c r="N50" s="629"/>
      <c r="O50" s="629"/>
      <c r="P50" s="642"/>
      <c r="Q50" s="630"/>
    </row>
    <row r="51" spans="1:17" ht="14.4" customHeight="1" x14ac:dyDescent="0.3">
      <c r="A51" s="625" t="s">
        <v>518</v>
      </c>
      <c r="B51" s="626" t="s">
        <v>3588</v>
      </c>
      <c r="C51" s="626" t="s">
        <v>3468</v>
      </c>
      <c r="D51" s="626" t="s">
        <v>3611</v>
      </c>
      <c r="E51" s="626" t="s">
        <v>3612</v>
      </c>
      <c r="F51" s="629">
        <v>1</v>
      </c>
      <c r="G51" s="629">
        <v>405.05</v>
      </c>
      <c r="H51" s="629">
        <v>1</v>
      </c>
      <c r="I51" s="629">
        <v>405.05</v>
      </c>
      <c r="J51" s="629"/>
      <c r="K51" s="629"/>
      <c r="L51" s="629"/>
      <c r="M51" s="629"/>
      <c r="N51" s="629">
        <v>8</v>
      </c>
      <c r="O51" s="629">
        <v>380</v>
      </c>
      <c r="P51" s="642">
        <v>0.9381557832366374</v>
      </c>
      <c r="Q51" s="630">
        <v>47.5</v>
      </c>
    </row>
    <row r="52" spans="1:17" ht="14.4" customHeight="1" x14ac:dyDescent="0.3">
      <c r="A52" s="625" t="s">
        <v>518</v>
      </c>
      <c r="B52" s="626" t="s">
        <v>3588</v>
      </c>
      <c r="C52" s="626" t="s">
        <v>3468</v>
      </c>
      <c r="D52" s="626" t="s">
        <v>3613</v>
      </c>
      <c r="E52" s="626" t="s">
        <v>3614</v>
      </c>
      <c r="F52" s="629">
        <v>2.4</v>
      </c>
      <c r="G52" s="629">
        <v>1881.04</v>
      </c>
      <c r="H52" s="629">
        <v>1</v>
      </c>
      <c r="I52" s="629">
        <v>783.76666666666665</v>
      </c>
      <c r="J52" s="629"/>
      <c r="K52" s="629"/>
      <c r="L52" s="629"/>
      <c r="M52" s="629"/>
      <c r="N52" s="629"/>
      <c r="O52" s="629"/>
      <c r="P52" s="642"/>
      <c r="Q52" s="630"/>
    </row>
    <row r="53" spans="1:17" ht="14.4" customHeight="1" x14ac:dyDescent="0.3">
      <c r="A53" s="625" t="s">
        <v>518</v>
      </c>
      <c r="B53" s="626" t="s">
        <v>3588</v>
      </c>
      <c r="C53" s="626" t="s">
        <v>3468</v>
      </c>
      <c r="D53" s="626" t="s">
        <v>3615</v>
      </c>
      <c r="E53" s="626" t="s">
        <v>3616</v>
      </c>
      <c r="F53" s="629"/>
      <c r="G53" s="629"/>
      <c r="H53" s="629"/>
      <c r="I53" s="629"/>
      <c r="J53" s="629"/>
      <c r="K53" s="629"/>
      <c r="L53" s="629"/>
      <c r="M53" s="629"/>
      <c r="N53" s="629">
        <v>2</v>
      </c>
      <c r="O53" s="629">
        <v>232</v>
      </c>
      <c r="P53" s="642"/>
      <c r="Q53" s="630">
        <v>116</v>
      </c>
    </row>
    <row r="54" spans="1:17" ht="14.4" customHeight="1" x14ac:dyDescent="0.3">
      <c r="A54" s="625" t="s">
        <v>518</v>
      </c>
      <c r="B54" s="626" t="s">
        <v>3588</v>
      </c>
      <c r="C54" s="626" t="s">
        <v>3468</v>
      </c>
      <c r="D54" s="626" t="s">
        <v>3617</v>
      </c>
      <c r="E54" s="626" t="s">
        <v>3618</v>
      </c>
      <c r="F54" s="629">
        <v>23.8</v>
      </c>
      <c r="G54" s="629">
        <v>13205.300000000001</v>
      </c>
      <c r="H54" s="629">
        <v>1</v>
      </c>
      <c r="I54" s="629">
        <v>554.84453781512605</v>
      </c>
      <c r="J54" s="629">
        <v>6</v>
      </c>
      <c r="K54" s="629">
        <v>3631.46</v>
      </c>
      <c r="L54" s="629">
        <v>0.27500018931792536</v>
      </c>
      <c r="M54" s="629">
        <v>605.24333333333334</v>
      </c>
      <c r="N54" s="629">
        <v>18</v>
      </c>
      <c r="O54" s="629">
        <v>6835.5</v>
      </c>
      <c r="P54" s="642">
        <v>0.51763307156974847</v>
      </c>
      <c r="Q54" s="630">
        <v>379.75</v>
      </c>
    </row>
    <row r="55" spans="1:17" ht="14.4" customHeight="1" x14ac:dyDescent="0.3">
      <c r="A55" s="625" t="s">
        <v>518</v>
      </c>
      <c r="B55" s="626" t="s">
        <v>3588</v>
      </c>
      <c r="C55" s="626" t="s">
        <v>3468</v>
      </c>
      <c r="D55" s="626" t="s">
        <v>3619</v>
      </c>
      <c r="E55" s="626" t="s">
        <v>3620</v>
      </c>
      <c r="F55" s="629">
        <v>17</v>
      </c>
      <c r="G55" s="629">
        <v>4200.17</v>
      </c>
      <c r="H55" s="629">
        <v>1</v>
      </c>
      <c r="I55" s="629">
        <v>247.06882352941176</v>
      </c>
      <c r="J55" s="629"/>
      <c r="K55" s="629"/>
      <c r="L55" s="629"/>
      <c r="M55" s="629"/>
      <c r="N55" s="629"/>
      <c r="O55" s="629"/>
      <c r="P55" s="642"/>
      <c r="Q55" s="630"/>
    </row>
    <row r="56" spans="1:17" ht="14.4" customHeight="1" x14ac:dyDescent="0.3">
      <c r="A56" s="625" t="s">
        <v>518</v>
      </c>
      <c r="B56" s="626" t="s">
        <v>3588</v>
      </c>
      <c r="C56" s="626" t="s">
        <v>3468</v>
      </c>
      <c r="D56" s="626" t="s">
        <v>3621</v>
      </c>
      <c r="E56" s="626" t="s">
        <v>3622</v>
      </c>
      <c r="F56" s="629">
        <v>20</v>
      </c>
      <c r="G56" s="629">
        <v>9772.6</v>
      </c>
      <c r="H56" s="629">
        <v>1</v>
      </c>
      <c r="I56" s="629">
        <v>488.63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518</v>
      </c>
      <c r="B57" s="626" t="s">
        <v>3588</v>
      </c>
      <c r="C57" s="626" t="s">
        <v>3468</v>
      </c>
      <c r="D57" s="626" t="s">
        <v>3623</v>
      </c>
      <c r="E57" s="626" t="s">
        <v>3624</v>
      </c>
      <c r="F57" s="629">
        <v>825</v>
      </c>
      <c r="G57" s="629">
        <v>80897.119999999995</v>
      </c>
      <c r="H57" s="629">
        <v>1</v>
      </c>
      <c r="I57" s="629">
        <v>98.057115151515148</v>
      </c>
      <c r="J57" s="629">
        <v>865</v>
      </c>
      <c r="K57" s="629">
        <v>42791.29</v>
      </c>
      <c r="L57" s="629">
        <v>0.52895937457353248</v>
      </c>
      <c r="M57" s="629">
        <v>49.469699421965316</v>
      </c>
      <c r="N57" s="629">
        <v>822</v>
      </c>
      <c r="O57" s="629">
        <v>33660.899999999994</v>
      </c>
      <c r="P57" s="642">
        <v>0.41609515888822735</v>
      </c>
      <c r="Q57" s="630">
        <v>40.949999999999996</v>
      </c>
    </row>
    <row r="58" spans="1:17" ht="14.4" customHeight="1" x14ac:dyDescent="0.3">
      <c r="A58" s="625" t="s">
        <v>518</v>
      </c>
      <c r="B58" s="626" t="s">
        <v>3588</v>
      </c>
      <c r="C58" s="626" t="s">
        <v>3468</v>
      </c>
      <c r="D58" s="626" t="s">
        <v>3625</v>
      </c>
      <c r="E58" s="626" t="s">
        <v>3626</v>
      </c>
      <c r="F58" s="629">
        <v>33</v>
      </c>
      <c r="G58" s="629">
        <v>2008.05</v>
      </c>
      <c r="H58" s="629">
        <v>1</v>
      </c>
      <c r="I58" s="629">
        <v>60.85</v>
      </c>
      <c r="J58" s="629"/>
      <c r="K58" s="629"/>
      <c r="L58" s="629"/>
      <c r="M58" s="629"/>
      <c r="N58" s="629">
        <v>198</v>
      </c>
      <c r="O58" s="629">
        <v>13610.52</v>
      </c>
      <c r="P58" s="642">
        <v>6.7779786359901397</v>
      </c>
      <c r="Q58" s="630">
        <v>68.740000000000009</v>
      </c>
    </row>
    <row r="59" spans="1:17" ht="14.4" customHeight="1" x14ac:dyDescent="0.3">
      <c r="A59" s="625" t="s">
        <v>518</v>
      </c>
      <c r="B59" s="626" t="s">
        <v>3588</v>
      </c>
      <c r="C59" s="626" t="s">
        <v>3468</v>
      </c>
      <c r="D59" s="626" t="s">
        <v>3627</v>
      </c>
      <c r="E59" s="626" t="s">
        <v>3628</v>
      </c>
      <c r="F59" s="629"/>
      <c r="G59" s="629"/>
      <c r="H59" s="629"/>
      <c r="I59" s="629"/>
      <c r="J59" s="629">
        <v>3.8</v>
      </c>
      <c r="K59" s="629">
        <v>23492.36</v>
      </c>
      <c r="L59" s="629"/>
      <c r="M59" s="629">
        <v>6182.2000000000007</v>
      </c>
      <c r="N59" s="629"/>
      <c r="O59" s="629"/>
      <c r="P59" s="642"/>
      <c r="Q59" s="630"/>
    </row>
    <row r="60" spans="1:17" ht="14.4" customHeight="1" x14ac:dyDescent="0.3">
      <c r="A60" s="625" t="s">
        <v>518</v>
      </c>
      <c r="B60" s="626" t="s">
        <v>3588</v>
      </c>
      <c r="C60" s="626" t="s">
        <v>3468</v>
      </c>
      <c r="D60" s="626" t="s">
        <v>3629</v>
      </c>
      <c r="E60" s="626" t="s">
        <v>3630</v>
      </c>
      <c r="F60" s="629"/>
      <c r="G60" s="629"/>
      <c r="H60" s="629"/>
      <c r="I60" s="629"/>
      <c r="J60" s="629">
        <v>6</v>
      </c>
      <c r="K60" s="629">
        <v>1483.88</v>
      </c>
      <c r="L60" s="629"/>
      <c r="M60" s="629">
        <v>247.31333333333336</v>
      </c>
      <c r="N60" s="629"/>
      <c r="O60" s="629"/>
      <c r="P60" s="642"/>
      <c r="Q60" s="630"/>
    </row>
    <row r="61" spans="1:17" ht="14.4" customHeight="1" x14ac:dyDescent="0.3">
      <c r="A61" s="625" t="s">
        <v>518</v>
      </c>
      <c r="B61" s="626" t="s">
        <v>3588</v>
      </c>
      <c r="C61" s="626" t="s">
        <v>3468</v>
      </c>
      <c r="D61" s="626" t="s">
        <v>3631</v>
      </c>
      <c r="E61" s="626" t="s">
        <v>3632</v>
      </c>
      <c r="F61" s="629">
        <v>18</v>
      </c>
      <c r="G61" s="629">
        <v>1193.58</v>
      </c>
      <c r="H61" s="629">
        <v>1</v>
      </c>
      <c r="I61" s="629">
        <v>66.31</v>
      </c>
      <c r="J61" s="629"/>
      <c r="K61" s="629"/>
      <c r="L61" s="629"/>
      <c r="M61" s="629"/>
      <c r="N61" s="629"/>
      <c r="O61" s="629"/>
      <c r="P61" s="642"/>
      <c r="Q61" s="630"/>
    </row>
    <row r="62" spans="1:17" ht="14.4" customHeight="1" x14ac:dyDescent="0.3">
      <c r="A62" s="625" t="s">
        <v>518</v>
      </c>
      <c r="B62" s="626" t="s">
        <v>3588</v>
      </c>
      <c r="C62" s="626" t="s">
        <v>3468</v>
      </c>
      <c r="D62" s="626" t="s">
        <v>3633</v>
      </c>
      <c r="E62" s="626" t="s">
        <v>3634</v>
      </c>
      <c r="F62" s="629">
        <v>6.8</v>
      </c>
      <c r="G62" s="629">
        <v>551.70000000000005</v>
      </c>
      <c r="H62" s="629">
        <v>1</v>
      </c>
      <c r="I62" s="629">
        <v>81.132352941176478</v>
      </c>
      <c r="J62" s="629">
        <v>6.7</v>
      </c>
      <c r="K62" s="629">
        <v>611.77</v>
      </c>
      <c r="L62" s="629">
        <v>1.1088816385716873</v>
      </c>
      <c r="M62" s="629">
        <v>91.308955223880588</v>
      </c>
      <c r="N62" s="629">
        <v>2.5</v>
      </c>
      <c r="O62" s="629">
        <v>242.40999999999997</v>
      </c>
      <c r="P62" s="642">
        <v>0.43938734819648351</v>
      </c>
      <c r="Q62" s="630">
        <v>96.963999999999984</v>
      </c>
    </row>
    <row r="63" spans="1:17" ht="14.4" customHeight="1" x14ac:dyDescent="0.3">
      <c r="A63" s="625" t="s">
        <v>518</v>
      </c>
      <c r="B63" s="626" t="s">
        <v>3588</v>
      </c>
      <c r="C63" s="626" t="s">
        <v>3468</v>
      </c>
      <c r="D63" s="626" t="s">
        <v>3635</v>
      </c>
      <c r="E63" s="626" t="s">
        <v>3636</v>
      </c>
      <c r="F63" s="629"/>
      <c r="G63" s="629"/>
      <c r="H63" s="629"/>
      <c r="I63" s="629"/>
      <c r="J63" s="629">
        <v>1</v>
      </c>
      <c r="K63" s="629">
        <v>57.64</v>
      </c>
      <c r="L63" s="629"/>
      <c r="M63" s="629">
        <v>57.64</v>
      </c>
      <c r="N63" s="629"/>
      <c r="O63" s="629"/>
      <c r="P63" s="642"/>
      <c r="Q63" s="630"/>
    </row>
    <row r="64" spans="1:17" ht="14.4" customHeight="1" x14ac:dyDescent="0.3">
      <c r="A64" s="625" t="s">
        <v>518</v>
      </c>
      <c r="B64" s="626" t="s">
        <v>3588</v>
      </c>
      <c r="C64" s="626" t="s">
        <v>3468</v>
      </c>
      <c r="D64" s="626" t="s">
        <v>3637</v>
      </c>
      <c r="E64" s="626" t="s">
        <v>3602</v>
      </c>
      <c r="F64" s="629">
        <v>2</v>
      </c>
      <c r="G64" s="629">
        <v>1052.2</v>
      </c>
      <c r="H64" s="629">
        <v>1</v>
      </c>
      <c r="I64" s="629">
        <v>526.1</v>
      </c>
      <c r="J64" s="629"/>
      <c r="K64" s="629"/>
      <c r="L64" s="629"/>
      <c r="M64" s="629"/>
      <c r="N64" s="629"/>
      <c r="O64" s="629"/>
      <c r="P64" s="642"/>
      <c r="Q64" s="630"/>
    </row>
    <row r="65" spans="1:17" ht="14.4" customHeight="1" x14ac:dyDescent="0.3">
      <c r="A65" s="625" t="s">
        <v>518</v>
      </c>
      <c r="B65" s="626" t="s">
        <v>3588</v>
      </c>
      <c r="C65" s="626" t="s">
        <v>3468</v>
      </c>
      <c r="D65" s="626" t="s">
        <v>3638</v>
      </c>
      <c r="E65" s="626" t="s">
        <v>3592</v>
      </c>
      <c r="F65" s="629">
        <v>10.199999999999999</v>
      </c>
      <c r="G65" s="629">
        <v>5827.1100000000006</v>
      </c>
      <c r="H65" s="629">
        <v>1</v>
      </c>
      <c r="I65" s="629">
        <v>571.28529411764714</v>
      </c>
      <c r="J65" s="629">
        <v>1</v>
      </c>
      <c r="K65" s="629">
        <v>627.52</v>
      </c>
      <c r="L65" s="629">
        <v>0.10768974671835609</v>
      </c>
      <c r="M65" s="629">
        <v>627.52</v>
      </c>
      <c r="N65" s="629"/>
      <c r="O65" s="629"/>
      <c r="P65" s="642"/>
      <c r="Q65" s="630"/>
    </row>
    <row r="66" spans="1:17" ht="14.4" customHeight="1" x14ac:dyDescent="0.3">
      <c r="A66" s="625" t="s">
        <v>518</v>
      </c>
      <c r="B66" s="626" t="s">
        <v>3588</v>
      </c>
      <c r="C66" s="626" t="s">
        <v>3468</v>
      </c>
      <c r="D66" s="626" t="s">
        <v>3639</v>
      </c>
      <c r="E66" s="626" t="s">
        <v>3640</v>
      </c>
      <c r="F66" s="629"/>
      <c r="G66" s="629"/>
      <c r="H66" s="629"/>
      <c r="I66" s="629"/>
      <c r="J66" s="629"/>
      <c r="K66" s="629"/>
      <c r="L66" s="629"/>
      <c r="M66" s="629"/>
      <c r="N66" s="629">
        <v>21</v>
      </c>
      <c r="O66" s="629">
        <v>1755.81</v>
      </c>
      <c r="P66" s="642"/>
      <c r="Q66" s="630">
        <v>83.61</v>
      </c>
    </row>
    <row r="67" spans="1:17" ht="14.4" customHeight="1" x14ac:dyDescent="0.3">
      <c r="A67" s="625" t="s">
        <v>518</v>
      </c>
      <c r="B67" s="626" t="s">
        <v>3588</v>
      </c>
      <c r="C67" s="626" t="s">
        <v>3468</v>
      </c>
      <c r="D67" s="626" t="s">
        <v>3641</v>
      </c>
      <c r="E67" s="626" t="s">
        <v>3642</v>
      </c>
      <c r="F67" s="629">
        <v>6</v>
      </c>
      <c r="G67" s="629">
        <v>3951.7</v>
      </c>
      <c r="H67" s="629">
        <v>1</v>
      </c>
      <c r="I67" s="629">
        <v>658.61666666666667</v>
      </c>
      <c r="J67" s="629"/>
      <c r="K67" s="629"/>
      <c r="L67" s="629"/>
      <c r="M67" s="629"/>
      <c r="N67" s="629"/>
      <c r="O67" s="629"/>
      <c r="P67" s="642"/>
      <c r="Q67" s="630"/>
    </row>
    <row r="68" spans="1:17" ht="14.4" customHeight="1" x14ac:dyDescent="0.3">
      <c r="A68" s="625" t="s">
        <v>518</v>
      </c>
      <c r="B68" s="626" t="s">
        <v>3588</v>
      </c>
      <c r="C68" s="626" t="s">
        <v>3468</v>
      </c>
      <c r="D68" s="626" t="s">
        <v>3643</v>
      </c>
      <c r="E68" s="626" t="s">
        <v>3644</v>
      </c>
      <c r="F68" s="629"/>
      <c r="G68" s="629"/>
      <c r="H68" s="629"/>
      <c r="I68" s="629"/>
      <c r="J68" s="629"/>
      <c r="K68" s="629"/>
      <c r="L68" s="629"/>
      <c r="M68" s="629"/>
      <c r="N68" s="629">
        <v>7</v>
      </c>
      <c r="O68" s="629">
        <v>1919.89</v>
      </c>
      <c r="P68" s="642"/>
      <c r="Q68" s="630">
        <v>274.27000000000004</v>
      </c>
    </row>
    <row r="69" spans="1:17" ht="14.4" customHeight="1" x14ac:dyDescent="0.3">
      <c r="A69" s="625" t="s">
        <v>518</v>
      </c>
      <c r="B69" s="626" t="s">
        <v>3588</v>
      </c>
      <c r="C69" s="626" t="s">
        <v>3468</v>
      </c>
      <c r="D69" s="626" t="s">
        <v>3645</v>
      </c>
      <c r="E69" s="626" t="s">
        <v>3646</v>
      </c>
      <c r="F69" s="629"/>
      <c r="G69" s="629"/>
      <c r="H69" s="629"/>
      <c r="I69" s="629"/>
      <c r="J69" s="629"/>
      <c r="K69" s="629"/>
      <c r="L69" s="629"/>
      <c r="M69" s="629"/>
      <c r="N69" s="629">
        <v>4.5999999999999996</v>
      </c>
      <c r="O69" s="629">
        <v>5289.8099999999995</v>
      </c>
      <c r="P69" s="642"/>
      <c r="Q69" s="630">
        <v>1149.9586956521739</v>
      </c>
    </row>
    <row r="70" spans="1:17" ht="14.4" customHeight="1" x14ac:dyDescent="0.3">
      <c r="A70" s="625" t="s">
        <v>518</v>
      </c>
      <c r="B70" s="626" t="s">
        <v>3588</v>
      </c>
      <c r="C70" s="626" t="s">
        <v>3468</v>
      </c>
      <c r="D70" s="626" t="s">
        <v>3647</v>
      </c>
      <c r="E70" s="626" t="s">
        <v>3648</v>
      </c>
      <c r="F70" s="629"/>
      <c r="G70" s="629"/>
      <c r="H70" s="629"/>
      <c r="I70" s="629"/>
      <c r="J70" s="629"/>
      <c r="K70" s="629"/>
      <c r="L70" s="629"/>
      <c r="M70" s="629"/>
      <c r="N70" s="629">
        <v>10</v>
      </c>
      <c r="O70" s="629">
        <v>2291.6</v>
      </c>
      <c r="P70" s="642"/>
      <c r="Q70" s="630">
        <v>229.16</v>
      </c>
    </row>
    <row r="71" spans="1:17" ht="14.4" customHeight="1" x14ac:dyDescent="0.3">
      <c r="A71" s="625" t="s">
        <v>518</v>
      </c>
      <c r="B71" s="626" t="s">
        <v>3588</v>
      </c>
      <c r="C71" s="626" t="s">
        <v>3468</v>
      </c>
      <c r="D71" s="626" t="s">
        <v>3649</v>
      </c>
      <c r="E71" s="626" t="s">
        <v>3650</v>
      </c>
      <c r="F71" s="629"/>
      <c r="G71" s="629"/>
      <c r="H71" s="629"/>
      <c r="I71" s="629"/>
      <c r="J71" s="629">
        <v>0</v>
      </c>
      <c r="K71" s="629">
        <v>0</v>
      </c>
      <c r="L71" s="629"/>
      <c r="M71" s="629"/>
      <c r="N71" s="629"/>
      <c r="O71" s="629"/>
      <c r="P71" s="642"/>
      <c r="Q71" s="630"/>
    </row>
    <row r="72" spans="1:17" ht="14.4" customHeight="1" x14ac:dyDescent="0.3">
      <c r="A72" s="625" t="s">
        <v>518</v>
      </c>
      <c r="B72" s="626" t="s">
        <v>3588</v>
      </c>
      <c r="C72" s="626" t="s">
        <v>3468</v>
      </c>
      <c r="D72" s="626" t="s">
        <v>3651</v>
      </c>
      <c r="E72" s="626" t="s">
        <v>3652</v>
      </c>
      <c r="F72" s="629"/>
      <c r="G72" s="629"/>
      <c r="H72" s="629"/>
      <c r="I72" s="629"/>
      <c r="J72" s="629">
        <v>2.4</v>
      </c>
      <c r="K72" s="629">
        <v>2759.92</v>
      </c>
      <c r="L72" s="629"/>
      <c r="M72" s="629">
        <v>1149.9666666666667</v>
      </c>
      <c r="N72" s="629"/>
      <c r="O72" s="629"/>
      <c r="P72" s="642"/>
      <c r="Q72" s="630"/>
    </row>
    <row r="73" spans="1:17" ht="14.4" customHeight="1" x14ac:dyDescent="0.3">
      <c r="A73" s="625" t="s">
        <v>518</v>
      </c>
      <c r="B73" s="626" t="s">
        <v>3588</v>
      </c>
      <c r="C73" s="626" t="s">
        <v>3653</v>
      </c>
      <c r="D73" s="626" t="s">
        <v>3654</v>
      </c>
      <c r="E73" s="626" t="s">
        <v>3655</v>
      </c>
      <c r="F73" s="629">
        <v>50</v>
      </c>
      <c r="G73" s="629">
        <v>89108</v>
      </c>
      <c r="H73" s="629">
        <v>1</v>
      </c>
      <c r="I73" s="629">
        <v>1782.16</v>
      </c>
      <c r="J73" s="629">
        <v>28</v>
      </c>
      <c r="K73" s="629">
        <v>50250.58</v>
      </c>
      <c r="L73" s="629">
        <v>0.5639289401624995</v>
      </c>
      <c r="M73" s="629">
        <v>1794.6635714285715</v>
      </c>
      <c r="N73" s="629">
        <v>41</v>
      </c>
      <c r="O73" s="629">
        <v>76188.37999999999</v>
      </c>
      <c r="P73" s="642">
        <v>0.85501167123041688</v>
      </c>
      <c r="Q73" s="630">
        <v>1858.2531707317071</v>
      </c>
    </row>
    <row r="74" spans="1:17" ht="14.4" customHeight="1" x14ac:dyDescent="0.3">
      <c r="A74" s="625" t="s">
        <v>518</v>
      </c>
      <c r="B74" s="626" t="s">
        <v>3588</v>
      </c>
      <c r="C74" s="626" t="s">
        <v>3653</v>
      </c>
      <c r="D74" s="626" t="s">
        <v>3656</v>
      </c>
      <c r="E74" s="626" t="s">
        <v>3657</v>
      </c>
      <c r="F74" s="629"/>
      <c r="G74" s="629"/>
      <c r="H74" s="629"/>
      <c r="I74" s="629"/>
      <c r="J74" s="629"/>
      <c r="K74" s="629"/>
      <c r="L74" s="629"/>
      <c r="M74" s="629"/>
      <c r="N74" s="629">
        <v>1</v>
      </c>
      <c r="O74" s="629">
        <v>2728.71</v>
      </c>
      <c r="P74" s="642"/>
      <c r="Q74" s="630">
        <v>2728.71</v>
      </c>
    </row>
    <row r="75" spans="1:17" ht="14.4" customHeight="1" x14ac:dyDescent="0.3">
      <c r="A75" s="625" t="s">
        <v>518</v>
      </c>
      <c r="B75" s="626" t="s">
        <v>3588</v>
      </c>
      <c r="C75" s="626" t="s">
        <v>3653</v>
      </c>
      <c r="D75" s="626" t="s">
        <v>3658</v>
      </c>
      <c r="E75" s="626" t="s">
        <v>3659</v>
      </c>
      <c r="F75" s="629"/>
      <c r="G75" s="629"/>
      <c r="H75" s="629"/>
      <c r="I75" s="629"/>
      <c r="J75" s="629">
        <v>2</v>
      </c>
      <c r="K75" s="629">
        <v>3611</v>
      </c>
      <c r="L75" s="629"/>
      <c r="M75" s="629">
        <v>1805.5</v>
      </c>
      <c r="N75" s="629"/>
      <c r="O75" s="629"/>
      <c r="P75" s="642"/>
      <c r="Q75" s="630"/>
    </row>
    <row r="76" spans="1:17" ht="14.4" customHeight="1" x14ac:dyDescent="0.3">
      <c r="A76" s="625" t="s">
        <v>518</v>
      </c>
      <c r="B76" s="626" t="s">
        <v>3588</v>
      </c>
      <c r="C76" s="626" t="s">
        <v>3653</v>
      </c>
      <c r="D76" s="626" t="s">
        <v>3660</v>
      </c>
      <c r="E76" s="626" t="s">
        <v>3661</v>
      </c>
      <c r="F76" s="629">
        <v>1</v>
      </c>
      <c r="G76" s="629">
        <v>9039.01</v>
      </c>
      <c r="H76" s="629">
        <v>1</v>
      </c>
      <c r="I76" s="629">
        <v>9039.01</v>
      </c>
      <c r="J76" s="629">
        <v>1</v>
      </c>
      <c r="K76" s="629">
        <v>9256.01</v>
      </c>
      <c r="L76" s="629">
        <v>1.0240070538698376</v>
      </c>
      <c r="M76" s="629">
        <v>9256.01</v>
      </c>
      <c r="N76" s="629"/>
      <c r="O76" s="629"/>
      <c r="P76" s="642"/>
      <c r="Q76" s="630"/>
    </row>
    <row r="77" spans="1:17" ht="14.4" customHeight="1" x14ac:dyDescent="0.3">
      <c r="A77" s="625" t="s">
        <v>518</v>
      </c>
      <c r="B77" s="626" t="s">
        <v>3588</v>
      </c>
      <c r="C77" s="626" t="s">
        <v>3653</v>
      </c>
      <c r="D77" s="626" t="s">
        <v>3662</v>
      </c>
      <c r="E77" s="626" t="s">
        <v>3663</v>
      </c>
      <c r="F77" s="629">
        <v>34</v>
      </c>
      <c r="G77" s="629">
        <v>29230.48</v>
      </c>
      <c r="H77" s="629">
        <v>1</v>
      </c>
      <c r="I77" s="629">
        <v>859.72</v>
      </c>
      <c r="J77" s="629">
        <v>21</v>
      </c>
      <c r="K77" s="629">
        <v>18462.78</v>
      </c>
      <c r="L77" s="629">
        <v>0.63162767084221672</v>
      </c>
      <c r="M77" s="629">
        <v>879.18</v>
      </c>
      <c r="N77" s="629">
        <v>31</v>
      </c>
      <c r="O77" s="629">
        <v>28472.71</v>
      </c>
      <c r="P77" s="642">
        <v>0.9740760329628525</v>
      </c>
      <c r="Q77" s="630">
        <v>918.47451612903228</v>
      </c>
    </row>
    <row r="78" spans="1:17" ht="14.4" customHeight="1" x14ac:dyDescent="0.3">
      <c r="A78" s="625" t="s">
        <v>518</v>
      </c>
      <c r="B78" s="626" t="s">
        <v>3588</v>
      </c>
      <c r="C78" s="626" t="s">
        <v>3664</v>
      </c>
      <c r="D78" s="626" t="s">
        <v>3665</v>
      </c>
      <c r="E78" s="626" t="s">
        <v>3666</v>
      </c>
      <c r="F78" s="629"/>
      <c r="G78" s="629"/>
      <c r="H78" s="629"/>
      <c r="I78" s="629"/>
      <c r="J78" s="629">
        <v>0.2</v>
      </c>
      <c r="K78" s="629">
        <v>192.55</v>
      </c>
      <c r="L78" s="629"/>
      <c r="M78" s="629">
        <v>962.75</v>
      </c>
      <c r="N78" s="629"/>
      <c r="O78" s="629"/>
      <c r="P78" s="642"/>
      <c r="Q78" s="630"/>
    </row>
    <row r="79" spans="1:17" ht="14.4" customHeight="1" x14ac:dyDescent="0.3">
      <c r="A79" s="625" t="s">
        <v>518</v>
      </c>
      <c r="B79" s="626" t="s">
        <v>3588</v>
      </c>
      <c r="C79" s="626" t="s">
        <v>3664</v>
      </c>
      <c r="D79" s="626" t="s">
        <v>3667</v>
      </c>
      <c r="E79" s="626" t="s">
        <v>3666</v>
      </c>
      <c r="F79" s="629"/>
      <c r="G79" s="629"/>
      <c r="H79" s="629"/>
      <c r="I79" s="629"/>
      <c r="J79" s="629">
        <v>0.6</v>
      </c>
      <c r="K79" s="629">
        <v>377.74</v>
      </c>
      <c r="L79" s="629"/>
      <c r="M79" s="629">
        <v>629.56666666666672</v>
      </c>
      <c r="N79" s="629"/>
      <c r="O79" s="629"/>
      <c r="P79" s="642"/>
      <c r="Q79" s="630"/>
    </row>
    <row r="80" spans="1:17" ht="14.4" customHeight="1" x14ac:dyDescent="0.3">
      <c r="A80" s="625" t="s">
        <v>518</v>
      </c>
      <c r="B80" s="626" t="s">
        <v>3588</v>
      </c>
      <c r="C80" s="626" t="s">
        <v>3664</v>
      </c>
      <c r="D80" s="626" t="s">
        <v>3668</v>
      </c>
      <c r="E80" s="626" t="s">
        <v>3669</v>
      </c>
      <c r="F80" s="629">
        <v>425</v>
      </c>
      <c r="G80" s="629">
        <v>291975</v>
      </c>
      <c r="H80" s="629">
        <v>1</v>
      </c>
      <c r="I80" s="629">
        <v>687</v>
      </c>
      <c r="J80" s="629">
        <v>403</v>
      </c>
      <c r="K80" s="629">
        <v>276861</v>
      </c>
      <c r="L80" s="629">
        <v>0.94823529411764707</v>
      </c>
      <c r="M80" s="629">
        <v>687</v>
      </c>
      <c r="N80" s="629">
        <v>384</v>
      </c>
      <c r="O80" s="629">
        <v>263808</v>
      </c>
      <c r="P80" s="642">
        <v>0.90352941176470591</v>
      </c>
      <c r="Q80" s="630">
        <v>687</v>
      </c>
    </row>
    <row r="81" spans="1:17" ht="14.4" customHeight="1" x14ac:dyDescent="0.3">
      <c r="A81" s="625" t="s">
        <v>518</v>
      </c>
      <c r="B81" s="626" t="s">
        <v>3588</v>
      </c>
      <c r="C81" s="626" t="s">
        <v>3664</v>
      </c>
      <c r="D81" s="626" t="s">
        <v>3670</v>
      </c>
      <c r="E81" s="626" t="s">
        <v>3671</v>
      </c>
      <c r="F81" s="629">
        <v>6</v>
      </c>
      <c r="G81" s="629">
        <v>1497.6</v>
      </c>
      <c r="H81" s="629">
        <v>1</v>
      </c>
      <c r="I81" s="629">
        <v>249.6</v>
      </c>
      <c r="J81" s="629"/>
      <c r="K81" s="629"/>
      <c r="L81" s="629"/>
      <c r="M81" s="629"/>
      <c r="N81" s="629"/>
      <c r="O81" s="629"/>
      <c r="P81" s="642"/>
      <c r="Q81" s="630"/>
    </row>
    <row r="82" spans="1:17" ht="14.4" customHeight="1" x14ac:dyDescent="0.3">
      <c r="A82" s="625" t="s">
        <v>518</v>
      </c>
      <c r="B82" s="626" t="s">
        <v>3588</v>
      </c>
      <c r="C82" s="626" t="s">
        <v>3664</v>
      </c>
      <c r="D82" s="626" t="s">
        <v>3672</v>
      </c>
      <c r="E82" s="626" t="s">
        <v>3673</v>
      </c>
      <c r="F82" s="629">
        <v>520</v>
      </c>
      <c r="G82" s="629">
        <v>115440</v>
      </c>
      <c r="H82" s="629">
        <v>1</v>
      </c>
      <c r="I82" s="629">
        <v>222</v>
      </c>
      <c r="J82" s="629">
        <v>536.15</v>
      </c>
      <c r="K82" s="629">
        <v>123687.94</v>
      </c>
      <c r="L82" s="629">
        <v>1.0714478516978516</v>
      </c>
      <c r="M82" s="629">
        <v>230.69652149585005</v>
      </c>
      <c r="N82" s="629">
        <v>485</v>
      </c>
      <c r="O82" s="629">
        <v>116400</v>
      </c>
      <c r="P82" s="642">
        <v>1.0083160083160083</v>
      </c>
      <c r="Q82" s="630">
        <v>240</v>
      </c>
    </row>
    <row r="83" spans="1:17" ht="14.4" customHeight="1" x14ac:dyDescent="0.3">
      <c r="A83" s="625" t="s">
        <v>518</v>
      </c>
      <c r="B83" s="626" t="s">
        <v>3588</v>
      </c>
      <c r="C83" s="626" t="s">
        <v>3664</v>
      </c>
      <c r="D83" s="626" t="s">
        <v>3674</v>
      </c>
      <c r="E83" s="626" t="s">
        <v>3673</v>
      </c>
      <c r="F83" s="629">
        <v>12</v>
      </c>
      <c r="G83" s="629">
        <v>2748</v>
      </c>
      <c r="H83" s="629">
        <v>1</v>
      </c>
      <c r="I83" s="629">
        <v>229</v>
      </c>
      <c r="J83" s="629">
        <v>9</v>
      </c>
      <c r="K83" s="629">
        <v>2133</v>
      </c>
      <c r="L83" s="629">
        <v>0.77620087336244536</v>
      </c>
      <c r="M83" s="629">
        <v>237</v>
      </c>
      <c r="N83" s="629">
        <v>25</v>
      </c>
      <c r="O83" s="629">
        <v>6175</v>
      </c>
      <c r="P83" s="642">
        <v>2.2470887918486171</v>
      </c>
      <c r="Q83" s="630">
        <v>247</v>
      </c>
    </row>
    <row r="84" spans="1:17" ht="14.4" customHeight="1" x14ac:dyDescent="0.3">
      <c r="A84" s="625" t="s">
        <v>518</v>
      </c>
      <c r="B84" s="626" t="s">
        <v>3588</v>
      </c>
      <c r="C84" s="626" t="s">
        <v>3664</v>
      </c>
      <c r="D84" s="626" t="s">
        <v>3675</v>
      </c>
      <c r="E84" s="626" t="s">
        <v>3673</v>
      </c>
      <c r="F84" s="629">
        <v>26.14</v>
      </c>
      <c r="G84" s="629">
        <v>29249.539999999997</v>
      </c>
      <c r="H84" s="629">
        <v>1</v>
      </c>
      <c r="I84" s="629">
        <v>1118.9571537872989</v>
      </c>
      <c r="J84" s="629">
        <v>28.07</v>
      </c>
      <c r="K84" s="629">
        <v>32703.45</v>
      </c>
      <c r="L84" s="629">
        <v>1.1180842502138497</v>
      </c>
      <c r="M84" s="629">
        <v>1165.0676879230496</v>
      </c>
      <c r="N84" s="629">
        <v>26.119999999999997</v>
      </c>
      <c r="O84" s="629">
        <v>31741.8</v>
      </c>
      <c r="P84" s="642">
        <v>1.085206810090005</v>
      </c>
      <c r="Q84" s="630">
        <v>1215.2297090352222</v>
      </c>
    </row>
    <row r="85" spans="1:17" ht="14.4" customHeight="1" x14ac:dyDescent="0.3">
      <c r="A85" s="625" t="s">
        <v>518</v>
      </c>
      <c r="B85" s="626" t="s">
        <v>3588</v>
      </c>
      <c r="C85" s="626" t="s">
        <v>3664</v>
      </c>
      <c r="D85" s="626" t="s">
        <v>3676</v>
      </c>
      <c r="E85" s="626" t="s">
        <v>3677</v>
      </c>
      <c r="F85" s="629">
        <v>6.5</v>
      </c>
      <c r="G85" s="629">
        <v>27922.050000000003</v>
      </c>
      <c r="H85" s="629">
        <v>1</v>
      </c>
      <c r="I85" s="629">
        <v>4295.7000000000007</v>
      </c>
      <c r="J85" s="629">
        <v>9</v>
      </c>
      <c r="K85" s="629">
        <v>40068.54</v>
      </c>
      <c r="L85" s="629">
        <v>1.4350142629212395</v>
      </c>
      <c r="M85" s="629">
        <v>4452.0600000000004</v>
      </c>
      <c r="N85" s="629">
        <v>2.5</v>
      </c>
      <c r="O85" s="629">
        <v>11130.150000000001</v>
      </c>
      <c r="P85" s="642">
        <v>0.39861507303367771</v>
      </c>
      <c r="Q85" s="630">
        <v>4452.0600000000004</v>
      </c>
    </row>
    <row r="86" spans="1:17" ht="14.4" customHeight="1" x14ac:dyDescent="0.3">
      <c r="A86" s="625" t="s">
        <v>518</v>
      </c>
      <c r="B86" s="626" t="s">
        <v>3588</v>
      </c>
      <c r="C86" s="626" t="s">
        <v>3664</v>
      </c>
      <c r="D86" s="626" t="s">
        <v>3678</v>
      </c>
      <c r="E86" s="626" t="s">
        <v>3679</v>
      </c>
      <c r="F86" s="629"/>
      <c r="G86" s="629"/>
      <c r="H86" s="629"/>
      <c r="I86" s="629"/>
      <c r="J86" s="629">
        <v>2</v>
      </c>
      <c r="K86" s="629">
        <v>95306</v>
      </c>
      <c r="L86" s="629"/>
      <c r="M86" s="629">
        <v>47653</v>
      </c>
      <c r="N86" s="629"/>
      <c r="O86" s="629"/>
      <c r="P86" s="642"/>
      <c r="Q86" s="630"/>
    </row>
    <row r="87" spans="1:17" ht="14.4" customHeight="1" x14ac:dyDescent="0.3">
      <c r="A87" s="625" t="s">
        <v>518</v>
      </c>
      <c r="B87" s="626" t="s">
        <v>3588</v>
      </c>
      <c r="C87" s="626" t="s">
        <v>3664</v>
      </c>
      <c r="D87" s="626" t="s">
        <v>3680</v>
      </c>
      <c r="E87" s="626" t="s">
        <v>3681</v>
      </c>
      <c r="F87" s="629"/>
      <c r="G87" s="629"/>
      <c r="H87" s="629"/>
      <c r="I87" s="629"/>
      <c r="J87" s="629">
        <v>1</v>
      </c>
      <c r="K87" s="629">
        <v>500.5</v>
      </c>
      <c r="L87" s="629"/>
      <c r="M87" s="629">
        <v>500.5</v>
      </c>
      <c r="N87" s="629">
        <v>1</v>
      </c>
      <c r="O87" s="629">
        <v>518.70000000000005</v>
      </c>
      <c r="P87" s="642"/>
      <c r="Q87" s="630">
        <v>518.70000000000005</v>
      </c>
    </row>
    <row r="88" spans="1:17" ht="14.4" customHeight="1" x14ac:dyDescent="0.3">
      <c r="A88" s="625" t="s">
        <v>518</v>
      </c>
      <c r="B88" s="626" t="s">
        <v>3588</v>
      </c>
      <c r="C88" s="626" t="s">
        <v>3664</v>
      </c>
      <c r="D88" s="626" t="s">
        <v>3682</v>
      </c>
      <c r="E88" s="626" t="s">
        <v>3683</v>
      </c>
      <c r="F88" s="629">
        <v>196</v>
      </c>
      <c r="G88" s="629">
        <v>42336</v>
      </c>
      <c r="H88" s="629">
        <v>1</v>
      </c>
      <c r="I88" s="629">
        <v>216</v>
      </c>
      <c r="J88" s="629">
        <v>251</v>
      </c>
      <c r="K88" s="629">
        <v>56178.5</v>
      </c>
      <c r="L88" s="629">
        <v>1.3269675925925926</v>
      </c>
      <c r="M88" s="629">
        <v>223.81872509960161</v>
      </c>
      <c r="N88" s="629">
        <v>282</v>
      </c>
      <c r="O88" s="629">
        <v>63125.700000000004</v>
      </c>
      <c r="P88" s="642">
        <v>1.4910643424036283</v>
      </c>
      <c r="Q88" s="630">
        <v>223.85000000000002</v>
      </c>
    </row>
    <row r="89" spans="1:17" ht="14.4" customHeight="1" x14ac:dyDescent="0.3">
      <c r="A89" s="625" t="s">
        <v>518</v>
      </c>
      <c r="B89" s="626" t="s">
        <v>3588</v>
      </c>
      <c r="C89" s="626" t="s">
        <v>3664</v>
      </c>
      <c r="D89" s="626" t="s">
        <v>3684</v>
      </c>
      <c r="E89" s="626" t="s">
        <v>3685</v>
      </c>
      <c r="F89" s="629">
        <v>2</v>
      </c>
      <c r="G89" s="629">
        <v>4162</v>
      </c>
      <c r="H89" s="629">
        <v>1</v>
      </c>
      <c r="I89" s="629">
        <v>2081</v>
      </c>
      <c r="J89" s="629">
        <v>4</v>
      </c>
      <c r="K89" s="629">
        <v>8626.68</v>
      </c>
      <c r="L89" s="629">
        <v>2.072724651609803</v>
      </c>
      <c r="M89" s="629">
        <v>2156.67</v>
      </c>
      <c r="N89" s="629">
        <v>1</v>
      </c>
      <c r="O89" s="629">
        <v>2156.67</v>
      </c>
      <c r="P89" s="642">
        <v>0.51818116290245075</v>
      </c>
      <c r="Q89" s="630">
        <v>2156.67</v>
      </c>
    </row>
    <row r="90" spans="1:17" ht="14.4" customHeight="1" x14ac:dyDescent="0.3">
      <c r="A90" s="625" t="s">
        <v>518</v>
      </c>
      <c r="B90" s="626" t="s">
        <v>3588</v>
      </c>
      <c r="C90" s="626" t="s">
        <v>3664</v>
      </c>
      <c r="D90" s="626" t="s">
        <v>3686</v>
      </c>
      <c r="E90" s="626" t="s">
        <v>3685</v>
      </c>
      <c r="F90" s="629">
        <v>7</v>
      </c>
      <c r="G90" s="629">
        <v>38556</v>
      </c>
      <c r="H90" s="629">
        <v>1</v>
      </c>
      <c r="I90" s="629">
        <v>5508</v>
      </c>
      <c r="J90" s="629">
        <v>4</v>
      </c>
      <c r="K90" s="629">
        <v>22833.16</v>
      </c>
      <c r="L90" s="629">
        <v>0.59220769789397243</v>
      </c>
      <c r="M90" s="629">
        <v>5708.29</v>
      </c>
      <c r="N90" s="629">
        <v>6</v>
      </c>
      <c r="O90" s="629">
        <v>34249.74</v>
      </c>
      <c r="P90" s="642">
        <v>0.88831154684095859</v>
      </c>
      <c r="Q90" s="630">
        <v>5708.29</v>
      </c>
    </row>
    <row r="91" spans="1:17" ht="14.4" customHeight="1" x14ac:dyDescent="0.3">
      <c r="A91" s="625" t="s">
        <v>518</v>
      </c>
      <c r="B91" s="626" t="s">
        <v>3588</v>
      </c>
      <c r="C91" s="626" t="s">
        <v>3664</v>
      </c>
      <c r="D91" s="626" t="s">
        <v>3687</v>
      </c>
      <c r="E91" s="626" t="s">
        <v>3688</v>
      </c>
      <c r="F91" s="629">
        <v>2</v>
      </c>
      <c r="G91" s="629">
        <v>7600</v>
      </c>
      <c r="H91" s="629">
        <v>1</v>
      </c>
      <c r="I91" s="629">
        <v>3800</v>
      </c>
      <c r="J91" s="629">
        <v>3</v>
      </c>
      <c r="K91" s="629">
        <v>11814.539999999999</v>
      </c>
      <c r="L91" s="629">
        <v>1.554544736842105</v>
      </c>
      <c r="M91" s="629">
        <v>3938.18</v>
      </c>
      <c r="N91" s="629">
        <v>2</v>
      </c>
      <c r="O91" s="629">
        <v>7876.36</v>
      </c>
      <c r="P91" s="642">
        <v>1.0363631578947368</v>
      </c>
      <c r="Q91" s="630">
        <v>3938.18</v>
      </c>
    </row>
    <row r="92" spans="1:17" ht="14.4" customHeight="1" x14ac:dyDescent="0.3">
      <c r="A92" s="625" t="s">
        <v>518</v>
      </c>
      <c r="B92" s="626" t="s">
        <v>3588</v>
      </c>
      <c r="C92" s="626" t="s">
        <v>3664</v>
      </c>
      <c r="D92" s="626" t="s">
        <v>3689</v>
      </c>
      <c r="E92" s="626" t="s">
        <v>3685</v>
      </c>
      <c r="F92" s="629">
        <v>1</v>
      </c>
      <c r="G92" s="629">
        <v>844</v>
      </c>
      <c r="H92" s="629">
        <v>1</v>
      </c>
      <c r="I92" s="629">
        <v>844</v>
      </c>
      <c r="J92" s="629"/>
      <c r="K92" s="629"/>
      <c r="L92" s="629"/>
      <c r="M92" s="629"/>
      <c r="N92" s="629"/>
      <c r="O92" s="629"/>
      <c r="P92" s="642"/>
      <c r="Q92" s="630"/>
    </row>
    <row r="93" spans="1:17" ht="14.4" customHeight="1" x14ac:dyDescent="0.3">
      <c r="A93" s="625" t="s">
        <v>518</v>
      </c>
      <c r="B93" s="626" t="s">
        <v>3588</v>
      </c>
      <c r="C93" s="626" t="s">
        <v>3664</v>
      </c>
      <c r="D93" s="626" t="s">
        <v>3690</v>
      </c>
      <c r="E93" s="626" t="s">
        <v>3691</v>
      </c>
      <c r="F93" s="629">
        <v>1</v>
      </c>
      <c r="G93" s="629">
        <v>5071.5</v>
      </c>
      <c r="H93" s="629">
        <v>1</v>
      </c>
      <c r="I93" s="629">
        <v>5071.5</v>
      </c>
      <c r="J93" s="629">
        <v>1</v>
      </c>
      <c r="K93" s="629">
        <v>5255.92</v>
      </c>
      <c r="L93" s="629">
        <v>1.0363639948733117</v>
      </c>
      <c r="M93" s="629">
        <v>5255.92</v>
      </c>
      <c r="N93" s="629"/>
      <c r="O93" s="629"/>
      <c r="P93" s="642"/>
      <c r="Q93" s="630"/>
    </row>
    <row r="94" spans="1:17" ht="14.4" customHeight="1" x14ac:dyDescent="0.3">
      <c r="A94" s="625" t="s">
        <v>518</v>
      </c>
      <c r="B94" s="626" t="s">
        <v>3588</v>
      </c>
      <c r="C94" s="626" t="s">
        <v>3664</v>
      </c>
      <c r="D94" s="626" t="s">
        <v>3692</v>
      </c>
      <c r="E94" s="626" t="s">
        <v>3693</v>
      </c>
      <c r="F94" s="629"/>
      <c r="G94" s="629"/>
      <c r="H94" s="629"/>
      <c r="I94" s="629"/>
      <c r="J94" s="629"/>
      <c r="K94" s="629"/>
      <c r="L94" s="629"/>
      <c r="M94" s="629"/>
      <c r="N94" s="629">
        <v>1</v>
      </c>
      <c r="O94" s="629">
        <v>6257.05</v>
      </c>
      <c r="P94" s="642"/>
      <c r="Q94" s="630">
        <v>6257.05</v>
      </c>
    </row>
    <row r="95" spans="1:17" ht="14.4" customHeight="1" x14ac:dyDescent="0.3">
      <c r="A95" s="625" t="s">
        <v>518</v>
      </c>
      <c r="B95" s="626" t="s">
        <v>3588</v>
      </c>
      <c r="C95" s="626" t="s">
        <v>3664</v>
      </c>
      <c r="D95" s="626" t="s">
        <v>3694</v>
      </c>
      <c r="E95" s="626" t="s">
        <v>3695</v>
      </c>
      <c r="F95" s="629">
        <v>4</v>
      </c>
      <c r="G95" s="629">
        <v>15162</v>
      </c>
      <c r="H95" s="629">
        <v>1</v>
      </c>
      <c r="I95" s="629">
        <v>3790.5</v>
      </c>
      <c r="J95" s="629">
        <v>4</v>
      </c>
      <c r="K95" s="629">
        <v>15713.36</v>
      </c>
      <c r="L95" s="629">
        <v>1.0363645956997758</v>
      </c>
      <c r="M95" s="629">
        <v>3928.34</v>
      </c>
      <c r="N95" s="629">
        <v>2</v>
      </c>
      <c r="O95" s="629">
        <v>7856.68</v>
      </c>
      <c r="P95" s="642">
        <v>0.5181822978498879</v>
      </c>
      <c r="Q95" s="630">
        <v>3928.34</v>
      </c>
    </row>
    <row r="96" spans="1:17" ht="14.4" customHeight="1" x14ac:dyDescent="0.3">
      <c r="A96" s="625" t="s">
        <v>518</v>
      </c>
      <c r="B96" s="626" t="s">
        <v>3588</v>
      </c>
      <c r="C96" s="626" t="s">
        <v>3664</v>
      </c>
      <c r="D96" s="626" t="s">
        <v>3696</v>
      </c>
      <c r="E96" s="626" t="s">
        <v>3697</v>
      </c>
      <c r="F96" s="629">
        <v>1</v>
      </c>
      <c r="G96" s="629">
        <v>3801</v>
      </c>
      <c r="H96" s="629">
        <v>1</v>
      </c>
      <c r="I96" s="629">
        <v>3801</v>
      </c>
      <c r="J96" s="629"/>
      <c r="K96" s="629"/>
      <c r="L96" s="629"/>
      <c r="M96" s="629"/>
      <c r="N96" s="629">
        <v>2</v>
      </c>
      <c r="O96" s="629">
        <v>7878.44</v>
      </c>
      <c r="P96" s="642">
        <v>2.072728229413312</v>
      </c>
      <c r="Q96" s="630">
        <v>3939.22</v>
      </c>
    </row>
    <row r="97" spans="1:17" ht="14.4" customHeight="1" x14ac:dyDescent="0.3">
      <c r="A97" s="625" t="s">
        <v>518</v>
      </c>
      <c r="B97" s="626" t="s">
        <v>3588</v>
      </c>
      <c r="C97" s="626" t="s">
        <v>3664</v>
      </c>
      <c r="D97" s="626" t="s">
        <v>3698</v>
      </c>
      <c r="E97" s="626" t="s">
        <v>3699</v>
      </c>
      <c r="F97" s="629">
        <v>1</v>
      </c>
      <c r="G97" s="629">
        <v>4231.5</v>
      </c>
      <c r="H97" s="629">
        <v>1</v>
      </c>
      <c r="I97" s="629">
        <v>4231.5</v>
      </c>
      <c r="J97" s="629">
        <v>1</v>
      </c>
      <c r="K97" s="629">
        <v>4385.37</v>
      </c>
      <c r="L97" s="629">
        <v>1.0363629918468629</v>
      </c>
      <c r="M97" s="629">
        <v>4385.37</v>
      </c>
      <c r="N97" s="629">
        <v>1</v>
      </c>
      <c r="O97" s="629">
        <v>4385.37</v>
      </c>
      <c r="P97" s="642">
        <v>1.0363629918468629</v>
      </c>
      <c r="Q97" s="630">
        <v>4385.37</v>
      </c>
    </row>
    <row r="98" spans="1:17" ht="14.4" customHeight="1" x14ac:dyDescent="0.3">
      <c r="A98" s="625" t="s">
        <v>518</v>
      </c>
      <c r="B98" s="626" t="s">
        <v>3588</v>
      </c>
      <c r="C98" s="626" t="s">
        <v>3664</v>
      </c>
      <c r="D98" s="626" t="s">
        <v>3700</v>
      </c>
      <c r="E98" s="626" t="s">
        <v>3701</v>
      </c>
      <c r="F98" s="629">
        <v>1</v>
      </c>
      <c r="G98" s="629">
        <v>3790.5</v>
      </c>
      <c r="H98" s="629">
        <v>1</v>
      </c>
      <c r="I98" s="629">
        <v>3790.5</v>
      </c>
      <c r="J98" s="629">
        <v>7</v>
      </c>
      <c r="K98" s="629">
        <v>27498.38</v>
      </c>
      <c r="L98" s="629">
        <v>7.2545521698984308</v>
      </c>
      <c r="M98" s="629">
        <v>3928.34</v>
      </c>
      <c r="N98" s="629">
        <v>2</v>
      </c>
      <c r="O98" s="629">
        <v>7856.68</v>
      </c>
      <c r="P98" s="642">
        <v>2.0727291913995516</v>
      </c>
      <c r="Q98" s="630">
        <v>3928.34</v>
      </c>
    </row>
    <row r="99" spans="1:17" ht="14.4" customHeight="1" x14ac:dyDescent="0.3">
      <c r="A99" s="625" t="s">
        <v>518</v>
      </c>
      <c r="B99" s="626" t="s">
        <v>3588</v>
      </c>
      <c r="C99" s="626" t="s">
        <v>3664</v>
      </c>
      <c r="D99" s="626" t="s">
        <v>3702</v>
      </c>
      <c r="E99" s="626" t="s">
        <v>3703</v>
      </c>
      <c r="F99" s="629">
        <v>1</v>
      </c>
      <c r="G99" s="629">
        <v>4231.5</v>
      </c>
      <c r="H99" s="629">
        <v>1</v>
      </c>
      <c r="I99" s="629">
        <v>4231.5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518</v>
      </c>
      <c r="B100" s="626" t="s">
        <v>3588</v>
      </c>
      <c r="C100" s="626" t="s">
        <v>3664</v>
      </c>
      <c r="D100" s="626" t="s">
        <v>3704</v>
      </c>
      <c r="E100" s="626" t="s">
        <v>3705</v>
      </c>
      <c r="F100" s="629"/>
      <c r="G100" s="629"/>
      <c r="H100" s="629"/>
      <c r="I100" s="629"/>
      <c r="J100" s="629">
        <v>1</v>
      </c>
      <c r="K100" s="629">
        <v>4385.37</v>
      </c>
      <c r="L100" s="629"/>
      <c r="M100" s="629">
        <v>4385.37</v>
      </c>
      <c r="N100" s="629">
        <v>1</v>
      </c>
      <c r="O100" s="629">
        <v>4385.37</v>
      </c>
      <c r="P100" s="642"/>
      <c r="Q100" s="630">
        <v>4385.37</v>
      </c>
    </row>
    <row r="101" spans="1:17" ht="14.4" customHeight="1" x14ac:dyDescent="0.3">
      <c r="A101" s="625" t="s">
        <v>518</v>
      </c>
      <c r="B101" s="626" t="s">
        <v>3588</v>
      </c>
      <c r="C101" s="626" t="s">
        <v>3664</v>
      </c>
      <c r="D101" s="626" t="s">
        <v>3706</v>
      </c>
      <c r="E101" s="626" t="s">
        <v>3707</v>
      </c>
      <c r="F101" s="629"/>
      <c r="G101" s="629"/>
      <c r="H101" s="629"/>
      <c r="I101" s="629"/>
      <c r="J101" s="629">
        <v>3</v>
      </c>
      <c r="K101" s="629">
        <v>19560</v>
      </c>
      <c r="L101" s="629"/>
      <c r="M101" s="629">
        <v>6520</v>
      </c>
      <c r="N101" s="629">
        <v>1</v>
      </c>
      <c r="O101" s="629">
        <v>6520</v>
      </c>
      <c r="P101" s="642"/>
      <c r="Q101" s="630">
        <v>6520</v>
      </c>
    </row>
    <row r="102" spans="1:17" ht="14.4" customHeight="1" x14ac:dyDescent="0.3">
      <c r="A102" s="625" t="s">
        <v>518</v>
      </c>
      <c r="B102" s="626" t="s">
        <v>3588</v>
      </c>
      <c r="C102" s="626" t="s">
        <v>3664</v>
      </c>
      <c r="D102" s="626" t="s">
        <v>3708</v>
      </c>
      <c r="E102" s="626" t="s">
        <v>3709</v>
      </c>
      <c r="F102" s="629">
        <v>78</v>
      </c>
      <c r="G102" s="629">
        <v>1299012</v>
      </c>
      <c r="H102" s="629">
        <v>1</v>
      </c>
      <c r="I102" s="629">
        <v>16654</v>
      </c>
      <c r="J102" s="629">
        <v>184</v>
      </c>
      <c r="K102" s="629">
        <v>3131491</v>
      </c>
      <c r="L102" s="629">
        <v>2.4106713409883818</v>
      </c>
      <c r="M102" s="629">
        <v>17018.972826086956</v>
      </c>
      <c r="N102" s="629">
        <v>2</v>
      </c>
      <c r="O102" s="629">
        <v>34518</v>
      </c>
      <c r="P102" s="642">
        <v>2.6572502794431459E-2</v>
      </c>
      <c r="Q102" s="630">
        <v>17259</v>
      </c>
    </row>
    <row r="103" spans="1:17" ht="14.4" customHeight="1" x14ac:dyDescent="0.3">
      <c r="A103" s="625" t="s">
        <v>518</v>
      </c>
      <c r="B103" s="626" t="s">
        <v>3588</v>
      </c>
      <c r="C103" s="626" t="s">
        <v>3664</v>
      </c>
      <c r="D103" s="626" t="s">
        <v>3710</v>
      </c>
      <c r="E103" s="626" t="s">
        <v>3709</v>
      </c>
      <c r="F103" s="629"/>
      <c r="G103" s="629"/>
      <c r="H103" s="629"/>
      <c r="I103" s="629"/>
      <c r="J103" s="629"/>
      <c r="K103" s="629"/>
      <c r="L103" s="629"/>
      <c r="M103" s="629"/>
      <c r="N103" s="629">
        <v>1</v>
      </c>
      <c r="O103" s="629">
        <v>9215</v>
      </c>
      <c r="P103" s="642"/>
      <c r="Q103" s="630">
        <v>9215</v>
      </c>
    </row>
    <row r="104" spans="1:17" ht="14.4" customHeight="1" x14ac:dyDescent="0.3">
      <c r="A104" s="625" t="s">
        <v>518</v>
      </c>
      <c r="B104" s="626" t="s">
        <v>3588</v>
      </c>
      <c r="C104" s="626" t="s">
        <v>3664</v>
      </c>
      <c r="D104" s="626" t="s">
        <v>3711</v>
      </c>
      <c r="E104" s="626" t="s">
        <v>3712</v>
      </c>
      <c r="F104" s="629">
        <v>6</v>
      </c>
      <c r="G104" s="629">
        <v>5130.6000000000004</v>
      </c>
      <c r="H104" s="629">
        <v>1</v>
      </c>
      <c r="I104" s="629">
        <v>855.1</v>
      </c>
      <c r="J104" s="629">
        <v>2</v>
      </c>
      <c r="K104" s="629">
        <v>1710.2</v>
      </c>
      <c r="L104" s="629">
        <v>0.33333333333333331</v>
      </c>
      <c r="M104" s="629">
        <v>855.1</v>
      </c>
      <c r="N104" s="629"/>
      <c r="O104" s="629"/>
      <c r="P104" s="642"/>
      <c r="Q104" s="630"/>
    </row>
    <row r="105" spans="1:17" ht="14.4" customHeight="1" x14ac:dyDescent="0.3">
      <c r="A105" s="625" t="s">
        <v>518</v>
      </c>
      <c r="B105" s="626" t="s">
        <v>3588</v>
      </c>
      <c r="C105" s="626" t="s">
        <v>3664</v>
      </c>
      <c r="D105" s="626" t="s">
        <v>3713</v>
      </c>
      <c r="E105" s="626" t="s">
        <v>3712</v>
      </c>
      <c r="F105" s="629">
        <v>17</v>
      </c>
      <c r="G105" s="629">
        <v>9622.8499999999985</v>
      </c>
      <c r="H105" s="629">
        <v>1</v>
      </c>
      <c r="I105" s="629">
        <v>566.04999999999995</v>
      </c>
      <c r="J105" s="629">
        <v>4</v>
      </c>
      <c r="K105" s="629">
        <v>2264.1999999999998</v>
      </c>
      <c r="L105" s="629">
        <v>0.23529411764705885</v>
      </c>
      <c r="M105" s="629">
        <v>566.04999999999995</v>
      </c>
      <c r="N105" s="629"/>
      <c r="O105" s="629"/>
      <c r="P105" s="642"/>
      <c r="Q105" s="630"/>
    </row>
    <row r="106" spans="1:17" ht="14.4" customHeight="1" x14ac:dyDescent="0.3">
      <c r="A106" s="625" t="s">
        <v>518</v>
      </c>
      <c r="B106" s="626" t="s">
        <v>3588</v>
      </c>
      <c r="C106" s="626" t="s">
        <v>3664</v>
      </c>
      <c r="D106" s="626" t="s">
        <v>3714</v>
      </c>
      <c r="E106" s="626" t="s">
        <v>3715</v>
      </c>
      <c r="F106" s="629">
        <v>1</v>
      </c>
      <c r="G106" s="629">
        <v>3130.1</v>
      </c>
      <c r="H106" s="629">
        <v>1</v>
      </c>
      <c r="I106" s="629">
        <v>3130.1</v>
      </c>
      <c r="J106" s="629"/>
      <c r="K106" s="629"/>
      <c r="L106" s="629"/>
      <c r="M106" s="629"/>
      <c r="N106" s="629"/>
      <c r="O106" s="629"/>
      <c r="P106" s="642"/>
      <c r="Q106" s="630"/>
    </row>
    <row r="107" spans="1:17" ht="14.4" customHeight="1" x14ac:dyDescent="0.3">
      <c r="A107" s="625" t="s">
        <v>518</v>
      </c>
      <c r="B107" s="626" t="s">
        <v>3588</v>
      </c>
      <c r="C107" s="626" t="s">
        <v>3664</v>
      </c>
      <c r="D107" s="626" t="s">
        <v>3716</v>
      </c>
      <c r="E107" s="626" t="s">
        <v>3717</v>
      </c>
      <c r="F107" s="629">
        <v>60</v>
      </c>
      <c r="G107" s="629">
        <v>841997.99999999988</v>
      </c>
      <c r="H107" s="629">
        <v>1</v>
      </c>
      <c r="I107" s="629">
        <v>14033.299999999997</v>
      </c>
      <c r="J107" s="629">
        <v>128</v>
      </c>
      <c r="K107" s="629">
        <v>1796262.4</v>
      </c>
      <c r="L107" s="629">
        <v>2.1333333333333333</v>
      </c>
      <c r="M107" s="629">
        <v>14033.3</v>
      </c>
      <c r="N107" s="629">
        <v>24</v>
      </c>
      <c r="O107" s="629">
        <v>336799.19999999995</v>
      </c>
      <c r="P107" s="642">
        <v>0.4</v>
      </c>
      <c r="Q107" s="630">
        <v>14033.299999999997</v>
      </c>
    </row>
    <row r="108" spans="1:17" ht="14.4" customHeight="1" x14ac:dyDescent="0.3">
      <c r="A108" s="625" t="s">
        <v>518</v>
      </c>
      <c r="B108" s="626" t="s">
        <v>3588</v>
      </c>
      <c r="C108" s="626" t="s">
        <v>3664</v>
      </c>
      <c r="D108" s="626" t="s">
        <v>3718</v>
      </c>
      <c r="E108" s="626" t="s">
        <v>3717</v>
      </c>
      <c r="F108" s="629">
        <v>27</v>
      </c>
      <c r="G108" s="629">
        <v>69768</v>
      </c>
      <c r="H108" s="629">
        <v>1</v>
      </c>
      <c r="I108" s="629">
        <v>2584</v>
      </c>
      <c r="J108" s="629">
        <v>59</v>
      </c>
      <c r="K108" s="629">
        <v>157999.64000000001</v>
      </c>
      <c r="L108" s="629">
        <v>2.2646433895195508</v>
      </c>
      <c r="M108" s="629">
        <v>2677.96</v>
      </c>
      <c r="N108" s="629">
        <v>12</v>
      </c>
      <c r="O108" s="629">
        <v>32135.52</v>
      </c>
      <c r="P108" s="642">
        <v>0.46060543515651875</v>
      </c>
      <c r="Q108" s="630">
        <v>2677.96</v>
      </c>
    </row>
    <row r="109" spans="1:17" ht="14.4" customHeight="1" x14ac:dyDescent="0.3">
      <c r="A109" s="625" t="s">
        <v>518</v>
      </c>
      <c r="B109" s="626" t="s">
        <v>3588</v>
      </c>
      <c r="C109" s="626" t="s">
        <v>3664</v>
      </c>
      <c r="D109" s="626" t="s">
        <v>3719</v>
      </c>
      <c r="E109" s="626" t="s">
        <v>3720</v>
      </c>
      <c r="F109" s="629"/>
      <c r="G109" s="629"/>
      <c r="H109" s="629"/>
      <c r="I109" s="629"/>
      <c r="J109" s="629">
        <v>1</v>
      </c>
      <c r="K109" s="629">
        <v>3353.67</v>
      </c>
      <c r="L109" s="629"/>
      <c r="M109" s="629">
        <v>3353.67</v>
      </c>
      <c r="N109" s="629">
        <v>4</v>
      </c>
      <c r="O109" s="629">
        <v>13414.68</v>
      </c>
      <c r="P109" s="642"/>
      <c r="Q109" s="630">
        <v>3353.67</v>
      </c>
    </row>
    <row r="110" spans="1:17" ht="14.4" customHeight="1" x14ac:dyDescent="0.3">
      <c r="A110" s="625" t="s">
        <v>518</v>
      </c>
      <c r="B110" s="626" t="s">
        <v>3588</v>
      </c>
      <c r="C110" s="626" t="s">
        <v>3664</v>
      </c>
      <c r="D110" s="626" t="s">
        <v>3721</v>
      </c>
      <c r="E110" s="626" t="s">
        <v>3722</v>
      </c>
      <c r="F110" s="629"/>
      <c r="G110" s="629"/>
      <c r="H110" s="629"/>
      <c r="I110" s="629"/>
      <c r="J110" s="629">
        <v>2</v>
      </c>
      <c r="K110" s="629">
        <v>8601.82</v>
      </c>
      <c r="L110" s="629"/>
      <c r="M110" s="629">
        <v>4300.91</v>
      </c>
      <c r="N110" s="629">
        <v>1</v>
      </c>
      <c r="O110" s="629">
        <v>4300.91</v>
      </c>
      <c r="P110" s="642"/>
      <c r="Q110" s="630">
        <v>4300.91</v>
      </c>
    </row>
    <row r="111" spans="1:17" ht="14.4" customHeight="1" x14ac:dyDescent="0.3">
      <c r="A111" s="625" t="s">
        <v>518</v>
      </c>
      <c r="B111" s="626" t="s">
        <v>3588</v>
      </c>
      <c r="C111" s="626" t="s">
        <v>3664</v>
      </c>
      <c r="D111" s="626" t="s">
        <v>3723</v>
      </c>
      <c r="E111" s="626" t="s">
        <v>3724</v>
      </c>
      <c r="F111" s="629">
        <v>3</v>
      </c>
      <c r="G111" s="629">
        <v>174354</v>
      </c>
      <c r="H111" s="629">
        <v>1</v>
      </c>
      <c r="I111" s="629">
        <v>58118</v>
      </c>
      <c r="J111" s="629">
        <v>2</v>
      </c>
      <c r="K111" s="629">
        <v>116236</v>
      </c>
      <c r="L111" s="629">
        <v>0.66666666666666663</v>
      </c>
      <c r="M111" s="629">
        <v>58118</v>
      </c>
      <c r="N111" s="629">
        <v>2</v>
      </c>
      <c r="O111" s="629">
        <v>120462.76</v>
      </c>
      <c r="P111" s="642">
        <v>0.69090907005288094</v>
      </c>
      <c r="Q111" s="630">
        <v>60231.38</v>
      </c>
    </row>
    <row r="112" spans="1:17" ht="14.4" customHeight="1" x14ac:dyDescent="0.3">
      <c r="A112" s="625" t="s">
        <v>518</v>
      </c>
      <c r="B112" s="626" t="s">
        <v>3588</v>
      </c>
      <c r="C112" s="626" t="s">
        <v>3664</v>
      </c>
      <c r="D112" s="626" t="s">
        <v>3725</v>
      </c>
      <c r="E112" s="626" t="s">
        <v>3726</v>
      </c>
      <c r="F112" s="629">
        <v>21</v>
      </c>
      <c r="G112" s="629">
        <v>868308</v>
      </c>
      <c r="H112" s="629">
        <v>1</v>
      </c>
      <c r="I112" s="629">
        <v>41348</v>
      </c>
      <c r="J112" s="629">
        <v>17</v>
      </c>
      <c r="K112" s="629">
        <v>728476.52</v>
      </c>
      <c r="L112" s="629">
        <v>0.83896096776719786</v>
      </c>
      <c r="M112" s="629">
        <v>42851.56</v>
      </c>
      <c r="N112" s="629">
        <v>20</v>
      </c>
      <c r="O112" s="629">
        <v>857031.2</v>
      </c>
      <c r="P112" s="642">
        <v>0.98701290325552682</v>
      </c>
      <c r="Q112" s="630">
        <v>42851.56</v>
      </c>
    </row>
    <row r="113" spans="1:17" ht="14.4" customHeight="1" x14ac:dyDescent="0.3">
      <c r="A113" s="625" t="s">
        <v>518</v>
      </c>
      <c r="B113" s="626" t="s">
        <v>3588</v>
      </c>
      <c r="C113" s="626" t="s">
        <v>3664</v>
      </c>
      <c r="D113" s="626" t="s">
        <v>3727</v>
      </c>
      <c r="E113" s="626" t="s">
        <v>3728</v>
      </c>
      <c r="F113" s="629">
        <v>10</v>
      </c>
      <c r="G113" s="629">
        <v>45120</v>
      </c>
      <c r="H113" s="629">
        <v>1</v>
      </c>
      <c r="I113" s="629">
        <v>4512</v>
      </c>
      <c r="J113" s="629">
        <v>12</v>
      </c>
      <c r="K113" s="629">
        <v>56112</v>
      </c>
      <c r="L113" s="629">
        <v>1.2436170212765958</v>
      </c>
      <c r="M113" s="629">
        <v>4676</v>
      </c>
      <c r="N113" s="629">
        <v>6</v>
      </c>
      <c r="O113" s="629">
        <v>28056</v>
      </c>
      <c r="P113" s="642">
        <v>0.6218085106382979</v>
      </c>
      <c r="Q113" s="630">
        <v>4676</v>
      </c>
    </row>
    <row r="114" spans="1:17" ht="14.4" customHeight="1" x14ac:dyDescent="0.3">
      <c r="A114" s="625" t="s">
        <v>518</v>
      </c>
      <c r="B114" s="626" t="s">
        <v>3588</v>
      </c>
      <c r="C114" s="626" t="s">
        <v>3664</v>
      </c>
      <c r="D114" s="626" t="s">
        <v>3729</v>
      </c>
      <c r="E114" s="626" t="s">
        <v>3728</v>
      </c>
      <c r="F114" s="629"/>
      <c r="G114" s="629"/>
      <c r="H114" s="629"/>
      <c r="I114" s="629"/>
      <c r="J114" s="629"/>
      <c r="K114" s="629"/>
      <c r="L114" s="629"/>
      <c r="M114" s="629"/>
      <c r="N114" s="629">
        <v>1</v>
      </c>
      <c r="O114" s="629">
        <v>5239</v>
      </c>
      <c r="P114" s="642"/>
      <c r="Q114" s="630">
        <v>5239</v>
      </c>
    </row>
    <row r="115" spans="1:17" ht="14.4" customHeight="1" x14ac:dyDescent="0.3">
      <c r="A115" s="625" t="s">
        <v>518</v>
      </c>
      <c r="B115" s="626" t="s">
        <v>3588</v>
      </c>
      <c r="C115" s="626" t="s">
        <v>3664</v>
      </c>
      <c r="D115" s="626" t="s">
        <v>3730</v>
      </c>
      <c r="E115" s="626" t="s">
        <v>3728</v>
      </c>
      <c r="F115" s="629">
        <v>11</v>
      </c>
      <c r="G115" s="629">
        <v>61809</v>
      </c>
      <c r="H115" s="629">
        <v>1</v>
      </c>
      <c r="I115" s="629">
        <v>5619</v>
      </c>
      <c r="J115" s="629">
        <v>4</v>
      </c>
      <c r="K115" s="629">
        <v>23292</v>
      </c>
      <c r="L115" s="629">
        <v>0.3768383245158472</v>
      </c>
      <c r="M115" s="629">
        <v>5823</v>
      </c>
      <c r="N115" s="629">
        <v>1</v>
      </c>
      <c r="O115" s="629">
        <v>5823</v>
      </c>
      <c r="P115" s="642">
        <v>9.42095811289618E-2</v>
      </c>
      <c r="Q115" s="630">
        <v>5823</v>
      </c>
    </row>
    <row r="116" spans="1:17" ht="14.4" customHeight="1" x14ac:dyDescent="0.3">
      <c r="A116" s="625" t="s">
        <v>518</v>
      </c>
      <c r="B116" s="626" t="s">
        <v>3588</v>
      </c>
      <c r="C116" s="626" t="s">
        <v>3664</v>
      </c>
      <c r="D116" s="626" t="s">
        <v>3731</v>
      </c>
      <c r="E116" s="626" t="s">
        <v>3728</v>
      </c>
      <c r="F116" s="629">
        <v>2</v>
      </c>
      <c r="G116" s="629">
        <v>12306</v>
      </c>
      <c r="H116" s="629">
        <v>1</v>
      </c>
      <c r="I116" s="629">
        <v>6153</v>
      </c>
      <c r="J116" s="629"/>
      <c r="K116" s="629"/>
      <c r="L116" s="629"/>
      <c r="M116" s="629"/>
      <c r="N116" s="629">
        <v>1</v>
      </c>
      <c r="O116" s="629">
        <v>6376</v>
      </c>
      <c r="P116" s="642">
        <v>0.5181212416707297</v>
      </c>
      <c r="Q116" s="630">
        <v>6376</v>
      </c>
    </row>
    <row r="117" spans="1:17" ht="14.4" customHeight="1" x14ac:dyDescent="0.3">
      <c r="A117" s="625" t="s">
        <v>518</v>
      </c>
      <c r="B117" s="626" t="s">
        <v>3588</v>
      </c>
      <c r="C117" s="626" t="s">
        <v>3664</v>
      </c>
      <c r="D117" s="626" t="s">
        <v>3732</v>
      </c>
      <c r="E117" s="626" t="s">
        <v>3733</v>
      </c>
      <c r="F117" s="629">
        <v>105</v>
      </c>
      <c r="G117" s="629">
        <v>60060</v>
      </c>
      <c r="H117" s="629">
        <v>1</v>
      </c>
      <c r="I117" s="629">
        <v>572</v>
      </c>
      <c r="J117" s="629">
        <v>68</v>
      </c>
      <c r="K117" s="629">
        <v>40256</v>
      </c>
      <c r="L117" s="629">
        <v>0.6702630702630703</v>
      </c>
      <c r="M117" s="629">
        <v>592</v>
      </c>
      <c r="N117" s="629">
        <v>38</v>
      </c>
      <c r="O117" s="629">
        <v>22496</v>
      </c>
      <c r="P117" s="642">
        <v>0.37455877455877457</v>
      </c>
      <c r="Q117" s="630">
        <v>592</v>
      </c>
    </row>
    <row r="118" spans="1:17" ht="14.4" customHeight="1" x14ac:dyDescent="0.3">
      <c r="A118" s="625" t="s">
        <v>518</v>
      </c>
      <c r="B118" s="626" t="s">
        <v>3588</v>
      </c>
      <c r="C118" s="626" t="s">
        <v>3664</v>
      </c>
      <c r="D118" s="626" t="s">
        <v>3734</v>
      </c>
      <c r="E118" s="626" t="s">
        <v>3735</v>
      </c>
      <c r="F118" s="629"/>
      <c r="G118" s="629"/>
      <c r="H118" s="629"/>
      <c r="I118" s="629"/>
      <c r="J118" s="629"/>
      <c r="K118" s="629"/>
      <c r="L118" s="629"/>
      <c r="M118" s="629"/>
      <c r="N118" s="629">
        <v>2</v>
      </c>
      <c r="O118" s="629">
        <v>13186.7</v>
      </c>
      <c r="P118" s="642"/>
      <c r="Q118" s="630">
        <v>6593.35</v>
      </c>
    </row>
    <row r="119" spans="1:17" ht="14.4" customHeight="1" x14ac:dyDescent="0.3">
      <c r="A119" s="625" t="s">
        <v>518</v>
      </c>
      <c r="B119" s="626" t="s">
        <v>3588</v>
      </c>
      <c r="C119" s="626" t="s">
        <v>3664</v>
      </c>
      <c r="D119" s="626" t="s">
        <v>3736</v>
      </c>
      <c r="E119" s="626" t="s">
        <v>3735</v>
      </c>
      <c r="F119" s="629">
        <v>2</v>
      </c>
      <c r="G119" s="629">
        <v>8158</v>
      </c>
      <c r="H119" s="629">
        <v>1</v>
      </c>
      <c r="I119" s="629">
        <v>4079</v>
      </c>
      <c r="J119" s="629">
        <v>4</v>
      </c>
      <c r="K119" s="629">
        <v>16909.32</v>
      </c>
      <c r="L119" s="629">
        <v>2.0727286099534199</v>
      </c>
      <c r="M119" s="629">
        <v>4227.33</v>
      </c>
      <c r="N119" s="629"/>
      <c r="O119" s="629"/>
      <c r="P119" s="642"/>
      <c r="Q119" s="630"/>
    </row>
    <row r="120" spans="1:17" ht="14.4" customHeight="1" x14ac:dyDescent="0.3">
      <c r="A120" s="625" t="s">
        <v>518</v>
      </c>
      <c r="B120" s="626" t="s">
        <v>3588</v>
      </c>
      <c r="C120" s="626" t="s">
        <v>3664</v>
      </c>
      <c r="D120" s="626" t="s">
        <v>3737</v>
      </c>
      <c r="E120" s="626" t="s">
        <v>3735</v>
      </c>
      <c r="F120" s="629">
        <v>4</v>
      </c>
      <c r="G120" s="629">
        <v>7638</v>
      </c>
      <c r="H120" s="629">
        <v>1</v>
      </c>
      <c r="I120" s="629">
        <v>1909.5</v>
      </c>
      <c r="J120" s="629">
        <v>1</v>
      </c>
      <c r="K120" s="629">
        <v>1978.94</v>
      </c>
      <c r="L120" s="629">
        <v>0.25909138517936631</v>
      </c>
      <c r="M120" s="629">
        <v>1978.94</v>
      </c>
      <c r="N120" s="629">
        <v>4</v>
      </c>
      <c r="O120" s="629">
        <v>7915.76</v>
      </c>
      <c r="P120" s="642">
        <v>1.0363655407174652</v>
      </c>
      <c r="Q120" s="630">
        <v>1978.94</v>
      </c>
    </row>
    <row r="121" spans="1:17" ht="14.4" customHeight="1" x14ac:dyDescent="0.3">
      <c r="A121" s="625" t="s">
        <v>518</v>
      </c>
      <c r="B121" s="626" t="s">
        <v>3588</v>
      </c>
      <c r="C121" s="626" t="s">
        <v>3664</v>
      </c>
      <c r="D121" s="626" t="s">
        <v>3738</v>
      </c>
      <c r="E121" s="626" t="s">
        <v>3739</v>
      </c>
      <c r="F121" s="629">
        <v>140</v>
      </c>
      <c r="G121" s="629">
        <v>1768480</v>
      </c>
      <c r="H121" s="629">
        <v>1</v>
      </c>
      <c r="I121" s="629">
        <v>12632</v>
      </c>
      <c r="J121" s="629">
        <v>117</v>
      </c>
      <c r="K121" s="629">
        <v>1531647</v>
      </c>
      <c r="L121" s="629">
        <v>0.86608104134624087</v>
      </c>
      <c r="M121" s="629">
        <v>13091</v>
      </c>
      <c r="N121" s="629">
        <v>130</v>
      </c>
      <c r="O121" s="629">
        <v>1701830</v>
      </c>
      <c r="P121" s="642">
        <v>0.96231226816248983</v>
      </c>
      <c r="Q121" s="630">
        <v>13091</v>
      </c>
    </row>
    <row r="122" spans="1:17" ht="14.4" customHeight="1" x14ac:dyDescent="0.3">
      <c r="A122" s="625" t="s">
        <v>518</v>
      </c>
      <c r="B122" s="626" t="s">
        <v>3588</v>
      </c>
      <c r="C122" s="626" t="s">
        <v>3664</v>
      </c>
      <c r="D122" s="626" t="s">
        <v>3740</v>
      </c>
      <c r="E122" s="626" t="s">
        <v>3741</v>
      </c>
      <c r="F122" s="629">
        <v>6</v>
      </c>
      <c r="G122" s="629">
        <v>284754</v>
      </c>
      <c r="H122" s="629">
        <v>1</v>
      </c>
      <c r="I122" s="629">
        <v>47459</v>
      </c>
      <c r="J122" s="629">
        <v>6</v>
      </c>
      <c r="K122" s="629">
        <v>295108.68</v>
      </c>
      <c r="L122" s="629">
        <v>1.0363635980530563</v>
      </c>
      <c r="M122" s="629">
        <v>49184.78</v>
      </c>
      <c r="N122" s="629">
        <v>1</v>
      </c>
      <c r="O122" s="629">
        <v>49184.78</v>
      </c>
      <c r="P122" s="642">
        <v>0.17272726634217606</v>
      </c>
      <c r="Q122" s="630">
        <v>49184.78</v>
      </c>
    </row>
    <row r="123" spans="1:17" ht="14.4" customHeight="1" x14ac:dyDescent="0.3">
      <c r="A123" s="625" t="s">
        <v>518</v>
      </c>
      <c r="B123" s="626" t="s">
        <v>3588</v>
      </c>
      <c r="C123" s="626" t="s">
        <v>3664</v>
      </c>
      <c r="D123" s="626" t="s">
        <v>3742</v>
      </c>
      <c r="E123" s="626" t="s">
        <v>3743</v>
      </c>
      <c r="F123" s="629">
        <v>41</v>
      </c>
      <c r="G123" s="629">
        <v>101803</v>
      </c>
      <c r="H123" s="629">
        <v>1</v>
      </c>
      <c r="I123" s="629">
        <v>2483</v>
      </c>
      <c r="J123" s="629">
        <v>75</v>
      </c>
      <c r="K123" s="629">
        <v>192996.75</v>
      </c>
      <c r="L123" s="629">
        <v>1.8957864699468581</v>
      </c>
      <c r="M123" s="629">
        <v>2573.29</v>
      </c>
      <c r="N123" s="629">
        <v>12</v>
      </c>
      <c r="O123" s="629">
        <v>30879.48</v>
      </c>
      <c r="P123" s="642">
        <v>0.30332583519149731</v>
      </c>
      <c r="Q123" s="630">
        <v>2573.29</v>
      </c>
    </row>
    <row r="124" spans="1:17" ht="14.4" customHeight="1" x14ac:dyDescent="0.3">
      <c r="A124" s="625" t="s">
        <v>518</v>
      </c>
      <c r="B124" s="626" t="s">
        <v>3588</v>
      </c>
      <c r="C124" s="626" t="s">
        <v>3664</v>
      </c>
      <c r="D124" s="626" t="s">
        <v>3744</v>
      </c>
      <c r="E124" s="626" t="s">
        <v>3745</v>
      </c>
      <c r="F124" s="629">
        <v>1</v>
      </c>
      <c r="G124" s="629">
        <v>3358</v>
      </c>
      <c r="H124" s="629">
        <v>1</v>
      </c>
      <c r="I124" s="629">
        <v>3358</v>
      </c>
      <c r="J124" s="629"/>
      <c r="K124" s="629"/>
      <c r="L124" s="629"/>
      <c r="M124" s="629"/>
      <c r="N124" s="629"/>
      <c r="O124" s="629"/>
      <c r="P124" s="642"/>
      <c r="Q124" s="630"/>
    </row>
    <row r="125" spans="1:17" ht="14.4" customHeight="1" x14ac:dyDescent="0.3">
      <c r="A125" s="625" t="s">
        <v>518</v>
      </c>
      <c r="B125" s="626" t="s">
        <v>3588</v>
      </c>
      <c r="C125" s="626" t="s">
        <v>3664</v>
      </c>
      <c r="D125" s="626" t="s">
        <v>3746</v>
      </c>
      <c r="E125" s="626" t="s">
        <v>3745</v>
      </c>
      <c r="F125" s="629">
        <v>1</v>
      </c>
      <c r="G125" s="629">
        <v>6716</v>
      </c>
      <c r="H125" s="629">
        <v>1</v>
      </c>
      <c r="I125" s="629">
        <v>6716</v>
      </c>
      <c r="J125" s="629"/>
      <c r="K125" s="629"/>
      <c r="L125" s="629"/>
      <c r="M125" s="629"/>
      <c r="N125" s="629"/>
      <c r="O125" s="629"/>
      <c r="P125" s="642"/>
      <c r="Q125" s="630"/>
    </row>
    <row r="126" spans="1:17" ht="14.4" customHeight="1" x14ac:dyDescent="0.3">
      <c r="A126" s="625" t="s">
        <v>518</v>
      </c>
      <c r="B126" s="626" t="s">
        <v>3588</v>
      </c>
      <c r="C126" s="626" t="s">
        <v>3664</v>
      </c>
      <c r="D126" s="626" t="s">
        <v>3747</v>
      </c>
      <c r="E126" s="626" t="s">
        <v>3748</v>
      </c>
      <c r="F126" s="629">
        <v>3</v>
      </c>
      <c r="G126" s="629">
        <v>57336</v>
      </c>
      <c r="H126" s="629">
        <v>1</v>
      </c>
      <c r="I126" s="629">
        <v>19112</v>
      </c>
      <c r="J126" s="629">
        <v>7</v>
      </c>
      <c r="K126" s="629">
        <v>138648.85999999999</v>
      </c>
      <c r="L126" s="629">
        <v>2.4181815962048274</v>
      </c>
      <c r="M126" s="629">
        <v>19806.98</v>
      </c>
      <c r="N126" s="629"/>
      <c r="O126" s="629"/>
      <c r="P126" s="642"/>
      <c r="Q126" s="630"/>
    </row>
    <row r="127" spans="1:17" ht="14.4" customHeight="1" x14ac:dyDescent="0.3">
      <c r="A127" s="625" t="s">
        <v>518</v>
      </c>
      <c r="B127" s="626" t="s">
        <v>3588</v>
      </c>
      <c r="C127" s="626" t="s">
        <v>3664</v>
      </c>
      <c r="D127" s="626" t="s">
        <v>3749</v>
      </c>
      <c r="E127" s="626" t="s">
        <v>3748</v>
      </c>
      <c r="F127" s="629">
        <v>8</v>
      </c>
      <c r="G127" s="629">
        <v>139062.39999999999</v>
      </c>
      <c r="H127" s="629">
        <v>1</v>
      </c>
      <c r="I127" s="629">
        <v>17382.8</v>
      </c>
      <c r="J127" s="629">
        <v>16</v>
      </c>
      <c r="K127" s="629">
        <v>288238.40000000002</v>
      </c>
      <c r="L127" s="629">
        <v>2.0727270635340682</v>
      </c>
      <c r="M127" s="629">
        <v>18014.900000000001</v>
      </c>
      <c r="N127" s="629"/>
      <c r="O127" s="629"/>
      <c r="P127" s="642"/>
      <c r="Q127" s="630"/>
    </row>
    <row r="128" spans="1:17" ht="14.4" customHeight="1" x14ac:dyDescent="0.3">
      <c r="A128" s="625" t="s">
        <v>518</v>
      </c>
      <c r="B128" s="626" t="s">
        <v>3588</v>
      </c>
      <c r="C128" s="626" t="s">
        <v>3664</v>
      </c>
      <c r="D128" s="626" t="s">
        <v>3750</v>
      </c>
      <c r="E128" s="626" t="s">
        <v>3748</v>
      </c>
      <c r="F128" s="629">
        <v>2</v>
      </c>
      <c r="G128" s="629">
        <v>13597.4</v>
      </c>
      <c r="H128" s="629">
        <v>1</v>
      </c>
      <c r="I128" s="629">
        <v>6798.7</v>
      </c>
      <c r="J128" s="629">
        <v>6</v>
      </c>
      <c r="K128" s="629">
        <v>42275.58</v>
      </c>
      <c r="L128" s="629">
        <v>3.1090929148219515</v>
      </c>
      <c r="M128" s="629">
        <v>7045.93</v>
      </c>
      <c r="N128" s="629"/>
      <c r="O128" s="629"/>
      <c r="P128" s="642"/>
      <c r="Q128" s="630"/>
    </row>
    <row r="129" spans="1:17" ht="14.4" customHeight="1" x14ac:dyDescent="0.3">
      <c r="A129" s="625" t="s">
        <v>518</v>
      </c>
      <c r="B129" s="626" t="s">
        <v>3588</v>
      </c>
      <c r="C129" s="626" t="s">
        <v>3664</v>
      </c>
      <c r="D129" s="626" t="s">
        <v>3751</v>
      </c>
      <c r="E129" s="626" t="s">
        <v>3752</v>
      </c>
      <c r="F129" s="629"/>
      <c r="G129" s="629"/>
      <c r="H129" s="629"/>
      <c r="I129" s="629"/>
      <c r="J129" s="629">
        <v>2</v>
      </c>
      <c r="K129" s="629">
        <v>1592890.9</v>
      </c>
      <c r="L129" s="629"/>
      <c r="M129" s="629">
        <v>796445.45</v>
      </c>
      <c r="N129" s="629"/>
      <c r="O129" s="629"/>
      <c r="P129" s="642"/>
      <c r="Q129" s="630"/>
    </row>
    <row r="130" spans="1:17" ht="14.4" customHeight="1" x14ac:dyDescent="0.3">
      <c r="A130" s="625" t="s">
        <v>518</v>
      </c>
      <c r="B130" s="626" t="s">
        <v>3588</v>
      </c>
      <c r="C130" s="626" t="s">
        <v>3664</v>
      </c>
      <c r="D130" s="626" t="s">
        <v>3753</v>
      </c>
      <c r="E130" s="626" t="s">
        <v>3717</v>
      </c>
      <c r="F130" s="629">
        <v>18</v>
      </c>
      <c r="G130" s="629">
        <v>71406</v>
      </c>
      <c r="H130" s="629">
        <v>1</v>
      </c>
      <c r="I130" s="629">
        <v>3967</v>
      </c>
      <c r="J130" s="629">
        <v>40</v>
      </c>
      <c r="K130" s="629">
        <v>164450</v>
      </c>
      <c r="L130" s="629">
        <v>2.3030277567711397</v>
      </c>
      <c r="M130" s="629">
        <v>4111.25</v>
      </c>
      <c r="N130" s="629">
        <v>10</v>
      </c>
      <c r="O130" s="629">
        <v>41112.5</v>
      </c>
      <c r="P130" s="642">
        <v>0.57575693919278492</v>
      </c>
      <c r="Q130" s="630">
        <v>4111.25</v>
      </c>
    </row>
    <row r="131" spans="1:17" ht="14.4" customHeight="1" x14ac:dyDescent="0.3">
      <c r="A131" s="625" t="s">
        <v>518</v>
      </c>
      <c r="B131" s="626" t="s">
        <v>3588</v>
      </c>
      <c r="C131" s="626" t="s">
        <v>3664</v>
      </c>
      <c r="D131" s="626" t="s">
        <v>3754</v>
      </c>
      <c r="E131" s="626" t="s">
        <v>3717</v>
      </c>
      <c r="F131" s="629">
        <v>1</v>
      </c>
      <c r="G131" s="629">
        <v>4417</v>
      </c>
      <c r="H131" s="629">
        <v>1</v>
      </c>
      <c r="I131" s="629">
        <v>4417</v>
      </c>
      <c r="J131" s="629">
        <v>1</v>
      </c>
      <c r="K131" s="629">
        <v>4577.62</v>
      </c>
      <c r="L131" s="629">
        <v>1.0363640479963776</v>
      </c>
      <c r="M131" s="629">
        <v>4577.62</v>
      </c>
      <c r="N131" s="629"/>
      <c r="O131" s="629"/>
      <c r="P131" s="642"/>
      <c r="Q131" s="630"/>
    </row>
    <row r="132" spans="1:17" ht="14.4" customHeight="1" x14ac:dyDescent="0.3">
      <c r="A132" s="625" t="s">
        <v>518</v>
      </c>
      <c r="B132" s="626" t="s">
        <v>3588</v>
      </c>
      <c r="C132" s="626" t="s">
        <v>3664</v>
      </c>
      <c r="D132" s="626" t="s">
        <v>3755</v>
      </c>
      <c r="E132" s="626" t="s">
        <v>3756</v>
      </c>
      <c r="F132" s="629">
        <v>61</v>
      </c>
      <c r="G132" s="629">
        <v>108397</v>
      </c>
      <c r="H132" s="629">
        <v>1</v>
      </c>
      <c r="I132" s="629">
        <v>1777</v>
      </c>
      <c r="J132" s="629">
        <v>12</v>
      </c>
      <c r="K132" s="629">
        <v>22099.439999999999</v>
      </c>
      <c r="L132" s="629">
        <v>0.20387501499118979</v>
      </c>
      <c r="M132" s="629">
        <v>1841.62</v>
      </c>
      <c r="N132" s="629"/>
      <c r="O132" s="629"/>
      <c r="P132" s="642"/>
      <c r="Q132" s="630"/>
    </row>
    <row r="133" spans="1:17" ht="14.4" customHeight="1" x14ac:dyDescent="0.3">
      <c r="A133" s="625" t="s">
        <v>518</v>
      </c>
      <c r="B133" s="626" t="s">
        <v>3588</v>
      </c>
      <c r="C133" s="626" t="s">
        <v>3664</v>
      </c>
      <c r="D133" s="626" t="s">
        <v>3757</v>
      </c>
      <c r="E133" s="626" t="s">
        <v>3756</v>
      </c>
      <c r="F133" s="629">
        <v>1</v>
      </c>
      <c r="G133" s="629">
        <v>15715</v>
      </c>
      <c r="H133" s="629">
        <v>1</v>
      </c>
      <c r="I133" s="629">
        <v>15715</v>
      </c>
      <c r="J133" s="629"/>
      <c r="K133" s="629"/>
      <c r="L133" s="629"/>
      <c r="M133" s="629"/>
      <c r="N133" s="629"/>
      <c r="O133" s="629"/>
      <c r="P133" s="642"/>
      <c r="Q133" s="630"/>
    </row>
    <row r="134" spans="1:17" ht="14.4" customHeight="1" x14ac:dyDescent="0.3">
      <c r="A134" s="625" t="s">
        <v>518</v>
      </c>
      <c r="B134" s="626" t="s">
        <v>3588</v>
      </c>
      <c r="C134" s="626" t="s">
        <v>3664</v>
      </c>
      <c r="D134" s="626" t="s">
        <v>3758</v>
      </c>
      <c r="E134" s="626" t="s">
        <v>3756</v>
      </c>
      <c r="F134" s="629">
        <v>13</v>
      </c>
      <c r="G134" s="629">
        <v>390481</v>
      </c>
      <c r="H134" s="629">
        <v>1</v>
      </c>
      <c r="I134" s="629">
        <v>30037</v>
      </c>
      <c r="J134" s="629">
        <v>3</v>
      </c>
      <c r="K134" s="629">
        <v>93387.75</v>
      </c>
      <c r="L134" s="629">
        <v>0.23916080423887462</v>
      </c>
      <c r="M134" s="629">
        <v>31129.25</v>
      </c>
      <c r="N134" s="629"/>
      <c r="O134" s="629"/>
      <c r="P134" s="642"/>
      <c r="Q134" s="630"/>
    </row>
    <row r="135" spans="1:17" ht="14.4" customHeight="1" x14ac:dyDescent="0.3">
      <c r="A135" s="625" t="s">
        <v>518</v>
      </c>
      <c r="B135" s="626" t="s">
        <v>3588</v>
      </c>
      <c r="C135" s="626" t="s">
        <v>3664</v>
      </c>
      <c r="D135" s="626" t="s">
        <v>3759</v>
      </c>
      <c r="E135" s="626" t="s">
        <v>3760</v>
      </c>
      <c r="F135" s="629">
        <v>6</v>
      </c>
      <c r="G135" s="629">
        <v>34266</v>
      </c>
      <c r="H135" s="629">
        <v>1</v>
      </c>
      <c r="I135" s="629">
        <v>5711</v>
      </c>
      <c r="J135" s="629">
        <v>4</v>
      </c>
      <c r="K135" s="629">
        <v>23674.68</v>
      </c>
      <c r="L135" s="629">
        <v>0.6909087725442129</v>
      </c>
      <c r="M135" s="629">
        <v>5918.67</v>
      </c>
      <c r="N135" s="629">
        <v>6</v>
      </c>
      <c r="O135" s="629">
        <v>35512.020000000004</v>
      </c>
      <c r="P135" s="642">
        <v>1.0363631588163196</v>
      </c>
      <c r="Q135" s="630">
        <v>5918.670000000001</v>
      </c>
    </row>
    <row r="136" spans="1:17" ht="14.4" customHeight="1" x14ac:dyDescent="0.3">
      <c r="A136" s="625" t="s">
        <v>518</v>
      </c>
      <c r="B136" s="626" t="s">
        <v>3588</v>
      </c>
      <c r="C136" s="626" t="s">
        <v>3664</v>
      </c>
      <c r="D136" s="626" t="s">
        <v>3761</v>
      </c>
      <c r="E136" s="626" t="s">
        <v>3760</v>
      </c>
      <c r="F136" s="629">
        <v>5</v>
      </c>
      <c r="G136" s="629">
        <v>39980</v>
      </c>
      <c r="H136" s="629">
        <v>1</v>
      </c>
      <c r="I136" s="629">
        <v>7996</v>
      </c>
      <c r="J136" s="629">
        <v>4</v>
      </c>
      <c r="K136" s="629">
        <v>33147.040000000001</v>
      </c>
      <c r="L136" s="629">
        <v>0.82909054527263637</v>
      </c>
      <c r="M136" s="629">
        <v>8286.76</v>
      </c>
      <c r="N136" s="629"/>
      <c r="O136" s="629"/>
      <c r="P136" s="642"/>
      <c r="Q136" s="630"/>
    </row>
    <row r="137" spans="1:17" ht="14.4" customHeight="1" x14ac:dyDescent="0.3">
      <c r="A137" s="625" t="s">
        <v>518</v>
      </c>
      <c r="B137" s="626" t="s">
        <v>3588</v>
      </c>
      <c r="C137" s="626" t="s">
        <v>3664</v>
      </c>
      <c r="D137" s="626" t="s">
        <v>3762</v>
      </c>
      <c r="E137" s="626" t="s">
        <v>3760</v>
      </c>
      <c r="F137" s="629">
        <v>61</v>
      </c>
      <c r="G137" s="629">
        <v>169946</v>
      </c>
      <c r="H137" s="629">
        <v>1</v>
      </c>
      <c r="I137" s="629">
        <v>2786</v>
      </c>
      <c r="J137" s="629">
        <v>38</v>
      </c>
      <c r="K137" s="629">
        <v>109717.78000000001</v>
      </c>
      <c r="L137" s="629">
        <v>0.64560378002424312</v>
      </c>
      <c r="M137" s="629">
        <v>2887.3100000000004</v>
      </c>
      <c r="N137" s="629">
        <v>24</v>
      </c>
      <c r="O137" s="629">
        <v>69295.44</v>
      </c>
      <c r="P137" s="642">
        <v>0.40774975580478506</v>
      </c>
      <c r="Q137" s="630">
        <v>2887.31</v>
      </c>
    </row>
    <row r="138" spans="1:17" ht="14.4" customHeight="1" x14ac:dyDescent="0.3">
      <c r="A138" s="625" t="s">
        <v>518</v>
      </c>
      <c r="B138" s="626" t="s">
        <v>3588</v>
      </c>
      <c r="C138" s="626" t="s">
        <v>3664</v>
      </c>
      <c r="D138" s="626" t="s">
        <v>3763</v>
      </c>
      <c r="E138" s="626" t="s">
        <v>3764</v>
      </c>
      <c r="F138" s="629">
        <v>18</v>
      </c>
      <c r="G138" s="629">
        <v>232848</v>
      </c>
      <c r="H138" s="629">
        <v>1</v>
      </c>
      <c r="I138" s="629">
        <v>12936</v>
      </c>
      <c r="J138" s="629">
        <v>14</v>
      </c>
      <c r="K138" s="629">
        <v>187689.59999999998</v>
      </c>
      <c r="L138" s="629">
        <v>0.80606060606060592</v>
      </c>
      <c r="M138" s="629">
        <v>13406.399999999998</v>
      </c>
      <c r="N138" s="629"/>
      <c r="O138" s="629"/>
      <c r="P138" s="642"/>
      <c r="Q138" s="630"/>
    </row>
    <row r="139" spans="1:17" ht="14.4" customHeight="1" x14ac:dyDescent="0.3">
      <c r="A139" s="625" t="s">
        <v>518</v>
      </c>
      <c r="B139" s="626" t="s">
        <v>3588</v>
      </c>
      <c r="C139" s="626" t="s">
        <v>3664</v>
      </c>
      <c r="D139" s="626" t="s">
        <v>3765</v>
      </c>
      <c r="E139" s="626" t="s">
        <v>3764</v>
      </c>
      <c r="F139" s="629"/>
      <c r="G139" s="629"/>
      <c r="H139" s="629"/>
      <c r="I139" s="629"/>
      <c r="J139" s="629">
        <v>4</v>
      </c>
      <c r="K139" s="629">
        <v>29685.599999999999</v>
      </c>
      <c r="L139" s="629"/>
      <c r="M139" s="629">
        <v>7421.4</v>
      </c>
      <c r="N139" s="629"/>
      <c r="O139" s="629"/>
      <c r="P139" s="642"/>
      <c r="Q139" s="630"/>
    </row>
    <row r="140" spans="1:17" ht="14.4" customHeight="1" x14ac:dyDescent="0.3">
      <c r="A140" s="625" t="s">
        <v>518</v>
      </c>
      <c r="B140" s="626" t="s">
        <v>3588</v>
      </c>
      <c r="C140" s="626" t="s">
        <v>3664</v>
      </c>
      <c r="D140" s="626" t="s">
        <v>3766</v>
      </c>
      <c r="E140" s="626" t="s">
        <v>3764</v>
      </c>
      <c r="F140" s="629">
        <v>33</v>
      </c>
      <c r="G140" s="629">
        <v>68310</v>
      </c>
      <c r="H140" s="629">
        <v>1</v>
      </c>
      <c r="I140" s="629">
        <v>2070</v>
      </c>
      <c r="J140" s="629">
        <v>46</v>
      </c>
      <c r="K140" s="629">
        <v>98682.42</v>
      </c>
      <c r="L140" s="629">
        <v>1.4446262626262627</v>
      </c>
      <c r="M140" s="629">
        <v>2145.27</v>
      </c>
      <c r="N140" s="629">
        <v>6</v>
      </c>
      <c r="O140" s="629">
        <v>12871.62</v>
      </c>
      <c r="P140" s="642">
        <v>0.18842951251646906</v>
      </c>
      <c r="Q140" s="630">
        <v>2145.27</v>
      </c>
    </row>
    <row r="141" spans="1:17" ht="14.4" customHeight="1" x14ac:dyDescent="0.3">
      <c r="A141" s="625" t="s">
        <v>518</v>
      </c>
      <c r="B141" s="626" t="s">
        <v>3588</v>
      </c>
      <c r="C141" s="626" t="s">
        <v>3664</v>
      </c>
      <c r="D141" s="626" t="s">
        <v>3767</v>
      </c>
      <c r="E141" s="626" t="s">
        <v>3768</v>
      </c>
      <c r="F141" s="629">
        <v>25</v>
      </c>
      <c r="G141" s="629">
        <v>165250</v>
      </c>
      <c r="H141" s="629">
        <v>1</v>
      </c>
      <c r="I141" s="629">
        <v>6610</v>
      </c>
      <c r="J141" s="629">
        <v>22</v>
      </c>
      <c r="K141" s="629">
        <v>150707.91999999998</v>
      </c>
      <c r="L141" s="629">
        <v>0.91199951588502259</v>
      </c>
      <c r="M141" s="629">
        <v>6850.36</v>
      </c>
      <c r="N141" s="629">
        <v>17</v>
      </c>
      <c r="O141" s="629">
        <v>116456.12</v>
      </c>
      <c r="P141" s="642">
        <v>0.70472689863842664</v>
      </c>
      <c r="Q141" s="630">
        <v>6850.36</v>
      </c>
    </row>
    <row r="142" spans="1:17" ht="14.4" customHeight="1" x14ac:dyDescent="0.3">
      <c r="A142" s="625" t="s">
        <v>518</v>
      </c>
      <c r="B142" s="626" t="s">
        <v>3588</v>
      </c>
      <c r="C142" s="626" t="s">
        <v>3664</v>
      </c>
      <c r="D142" s="626" t="s">
        <v>3769</v>
      </c>
      <c r="E142" s="626" t="s">
        <v>3768</v>
      </c>
      <c r="F142" s="629"/>
      <c r="G142" s="629"/>
      <c r="H142" s="629"/>
      <c r="I142" s="629"/>
      <c r="J142" s="629">
        <v>1</v>
      </c>
      <c r="K142" s="629">
        <v>4151.67</v>
      </c>
      <c r="L142" s="629"/>
      <c r="M142" s="629">
        <v>4151.67</v>
      </c>
      <c r="N142" s="629"/>
      <c r="O142" s="629"/>
      <c r="P142" s="642"/>
      <c r="Q142" s="630"/>
    </row>
    <row r="143" spans="1:17" ht="14.4" customHeight="1" x14ac:dyDescent="0.3">
      <c r="A143" s="625" t="s">
        <v>518</v>
      </c>
      <c r="B143" s="626" t="s">
        <v>3588</v>
      </c>
      <c r="C143" s="626" t="s">
        <v>3664</v>
      </c>
      <c r="D143" s="626" t="s">
        <v>3770</v>
      </c>
      <c r="E143" s="626" t="s">
        <v>3771</v>
      </c>
      <c r="F143" s="629">
        <v>4</v>
      </c>
      <c r="G143" s="629">
        <v>19836</v>
      </c>
      <c r="H143" s="629">
        <v>1</v>
      </c>
      <c r="I143" s="629">
        <v>4959</v>
      </c>
      <c r="J143" s="629">
        <v>4</v>
      </c>
      <c r="K143" s="629">
        <v>19836</v>
      </c>
      <c r="L143" s="629">
        <v>1</v>
      </c>
      <c r="M143" s="629">
        <v>4959</v>
      </c>
      <c r="N143" s="629">
        <v>3</v>
      </c>
      <c r="O143" s="629">
        <v>14877</v>
      </c>
      <c r="P143" s="642">
        <v>0.75</v>
      </c>
      <c r="Q143" s="630">
        <v>4959</v>
      </c>
    </row>
    <row r="144" spans="1:17" ht="14.4" customHeight="1" x14ac:dyDescent="0.3">
      <c r="A144" s="625" t="s">
        <v>518</v>
      </c>
      <c r="B144" s="626" t="s">
        <v>3588</v>
      </c>
      <c r="C144" s="626" t="s">
        <v>3664</v>
      </c>
      <c r="D144" s="626" t="s">
        <v>3772</v>
      </c>
      <c r="E144" s="626" t="s">
        <v>3773</v>
      </c>
      <c r="F144" s="629">
        <v>3</v>
      </c>
      <c r="G144" s="629">
        <v>252348</v>
      </c>
      <c r="H144" s="629">
        <v>1</v>
      </c>
      <c r="I144" s="629">
        <v>84116</v>
      </c>
      <c r="J144" s="629"/>
      <c r="K144" s="629"/>
      <c r="L144" s="629"/>
      <c r="M144" s="629"/>
      <c r="N144" s="629"/>
      <c r="O144" s="629"/>
      <c r="P144" s="642"/>
      <c r="Q144" s="630"/>
    </row>
    <row r="145" spans="1:17" ht="14.4" customHeight="1" x14ac:dyDescent="0.3">
      <c r="A145" s="625" t="s">
        <v>518</v>
      </c>
      <c r="B145" s="626" t="s">
        <v>3588</v>
      </c>
      <c r="C145" s="626" t="s">
        <v>3664</v>
      </c>
      <c r="D145" s="626" t="s">
        <v>3774</v>
      </c>
      <c r="E145" s="626" t="s">
        <v>3775</v>
      </c>
      <c r="F145" s="629"/>
      <c r="G145" s="629"/>
      <c r="H145" s="629"/>
      <c r="I145" s="629"/>
      <c r="J145" s="629"/>
      <c r="K145" s="629"/>
      <c r="L145" s="629"/>
      <c r="M145" s="629"/>
      <c r="N145" s="629">
        <v>2</v>
      </c>
      <c r="O145" s="629">
        <v>12740</v>
      </c>
      <c r="P145" s="642"/>
      <c r="Q145" s="630">
        <v>6370</v>
      </c>
    </row>
    <row r="146" spans="1:17" ht="14.4" customHeight="1" x14ac:dyDescent="0.3">
      <c r="A146" s="625" t="s">
        <v>518</v>
      </c>
      <c r="B146" s="626" t="s">
        <v>3588</v>
      </c>
      <c r="C146" s="626" t="s">
        <v>3664</v>
      </c>
      <c r="D146" s="626" t="s">
        <v>3776</v>
      </c>
      <c r="E146" s="626" t="s">
        <v>3775</v>
      </c>
      <c r="F146" s="629"/>
      <c r="G146" s="629"/>
      <c r="H146" s="629"/>
      <c r="I146" s="629"/>
      <c r="J146" s="629"/>
      <c r="K146" s="629"/>
      <c r="L146" s="629"/>
      <c r="M146" s="629"/>
      <c r="N146" s="629">
        <v>4</v>
      </c>
      <c r="O146" s="629">
        <v>45432</v>
      </c>
      <c r="P146" s="642"/>
      <c r="Q146" s="630">
        <v>11358</v>
      </c>
    </row>
    <row r="147" spans="1:17" ht="14.4" customHeight="1" x14ac:dyDescent="0.3">
      <c r="A147" s="625" t="s">
        <v>518</v>
      </c>
      <c r="B147" s="626" t="s">
        <v>3588</v>
      </c>
      <c r="C147" s="626" t="s">
        <v>3664</v>
      </c>
      <c r="D147" s="626" t="s">
        <v>3777</v>
      </c>
      <c r="E147" s="626" t="s">
        <v>3778</v>
      </c>
      <c r="F147" s="629"/>
      <c r="G147" s="629"/>
      <c r="H147" s="629"/>
      <c r="I147" s="629"/>
      <c r="J147" s="629">
        <v>1</v>
      </c>
      <c r="K147" s="629">
        <v>499134.49</v>
      </c>
      <c r="L147" s="629"/>
      <c r="M147" s="629">
        <v>499134.49</v>
      </c>
      <c r="N147" s="629">
        <v>1</v>
      </c>
      <c r="O147" s="629">
        <v>499134.49</v>
      </c>
      <c r="P147" s="642"/>
      <c r="Q147" s="630">
        <v>499134.49</v>
      </c>
    </row>
    <row r="148" spans="1:17" ht="14.4" customHeight="1" x14ac:dyDescent="0.3">
      <c r="A148" s="625" t="s">
        <v>518</v>
      </c>
      <c r="B148" s="626" t="s">
        <v>3588</v>
      </c>
      <c r="C148" s="626" t="s">
        <v>3664</v>
      </c>
      <c r="D148" s="626" t="s">
        <v>3779</v>
      </c>
      <c r="E148" s="626" t="s">
        <v>3775</v>
      </c>
      <c r="F148" s="629"/>
      <c r="G148" s="629"/>
      <c r="H148" s="629"/>
      <c r="I148" s="629"/>
      <c r="J148" s="629"/>
      <c r="K148" s="629"/>
      <c r="L148" s="629"/>
      <c r="M148" s="629"/>
      <c r="N148" s="629">
        <v>4</v>
      </c>
      <c r="O148" s="629">
        <v>30880</v>
      </c>
      <c r="P148" s="642"/>
      <c r="Q148" s="630">
        <v>7720</v>
      </c>
    </row>
    <row r="149" spans="1:17" ht="14.4" customHeight="1" x14ac:dyDescent="0.3">
      <c r="A149" s="625" t="s">
        <v>518</v>
      </c>
      <c r="B149" s="626" t="s">
        <v>3588</v>
      </c>
      <c r="C149" s="626" t="s">
        <v>3664</v>
      </c>
      <c r="D149" s="626" t="s">
        <v>3780</v>
      </c>
      <c r="E149" s="626" t="s">
        <v>3775</v>
      </c>
      <c r="F149" s="629">
        <v>2</v>
      </c>
      <c r="G149" s="629">
        <v>21030</v>
      </c>
      <c r="H149" s="629">
        <v>1</v>
      </c>
      <c r="I149" s="629">
        <v>10515</v>
      </c>
      <c r="J149" s="629"/>
      <c r="K149" s="629"/>
      <c r="L149" s="629"/>
      <c r="M149" s="629"/>
      <c r="N149" s="629"/>
      <c r="O149" s="629"/>
      <c r="P149" s="642"/>
      <c r="Q149" s="630"/>
    </row>
    <row r="150" spans="1:17" ht="14.4" customHeight="1" x14ac:dyDescent="0.3">
      <c r="A150" s="625" t="s">
        <v>518</v>
      </c>
      <c r="B150" s="626" t="s">
        <v>3588</v>
      </c>
      <c r="C150" s="626" t="s">
        <v>3664</v>
      </c>
      <c r="D150" s="626" t="s">
        <v>3781</v>
      </c>
      <c r="E150" s="626" t="s">
        <v>3782</v>
      </c>
      <c r="F150" s="629">
        <v>12</v>
      </c>
      <c r="G150" s="629">
        <v>94176</v>
      </c>
      <c r="H150" s="629">
        <v>1</v>
      </c>
      <c r="I150" s="629">
        <v>7848</v>
      </c>
      <c r="J150" s="629"/>
      <c r="K150" s="629"/>
      <c r="L150" s="629"/>
      <c r="M150" s="629"/>
      <c r="N150" s="629">
        <v>246</v>
      </c>
      <c r="O150" s="629">
        <v>2000718</v>
      </c>
      <c r="P150" s="642">
        <v>21.244457186544341</v>
      </c>
      <c r="Q150" s="630">
        <v>8133</v>
      </c>
    </row>
    <row r="151" spans="1:17" ht="14.4" customHeight="1" x14ac:dyDescent="0.3">
      <c r="A151" s="625" t="s">
        <v>518</v>
      </c>
      <c r="B151" s="626" t="s">
        <v>3588</v>
      </c>
      <c r="C151" s="626" t="s">
        <v>3664</v>
      </c>
      <c r="D151" s="626" t="s">
        <v>3783</v>
      </c>
      <c r="E151" s="626" t="s">
        <v>3784</v>
      </c>
      <c r="F151" s="629"/>
      <c r="G151" s="629"/>
      <c r="H151" s="629"/>
      <c r="I151" s="629"/>
      <c r="J151" s="629"/>
      <c r="K151" s="629"/>
      <c r="L151" s="629"/>
      <c r="M151" s="629"/>
      <c r="N151" s="629">
        <v>5</v>
      </c>
      <c r="O151" s="629">
        <v>31230</v>
      </c>
      <c r="P151" s="642"/>
      <c r="Q151" s="630">
        <v>6246</v>
      </c>
    </row>
    <row r="152" spans="1:17" ht="14.4" customHeight="1" x14ac:dyDescent="0.3">
      <c r="A152" s="625" t="s">
        <v>518</v>
      </c>
      <c r="B152" s="626" t="s">
        <v>3588</v>
      </c>
      <c r="C152" s="626" t="s">
        <v>3664</v>
      </c>
      <c r="D152" s="626" t="s">
        <v>3785</v>
      </c>
      <c r="E152" s="626" t="s">
        <v>3782</v>
      </c>
      <c r="F152" s="629">
        <v>27</v>
      </c>
      <c r="G152" s="629">
        <v>149796</v>
      </c>
      <c r="H152" s="629">
        <v>1</v>
      </c>
      <c r="I152" s="629">
        <v>5548</v>
      </c>
      <c r="J152" s="629">
        <v>88</v>
      </c>
      <c r="K152" s="629">
        <v>486985.76</v>
      </c>
      <c r="L152" s="629">
        <v>3.2509930839274745</v>
      </c>
      <c r="M152" s="629">
        <v>5533.9290909090914</v>
      </c>
      <c r="N152" s="629">
        <v>103</v>
      </c>
      <c r="O152" s="629">
        <v>592147</v>
      </c>
      <c r="P152" s="642">
        <v>3.953022777644263</v>
      </c>
      <c r="Q152" s="630">
        <v>5749</v>
      </c>
    </row>
    <row r="153" spans="1:17" ht="14.4" customHeight="1" x14ac:dyDescent="0.3">
      <c r="A153" s="625" t="s">
        <v>518</v>
      </c>
      <c r="B153" s="626" t="s">
        <v>3588</v>
      </c>
      <c r="C153" s="626" t="s">
        <v>3664</v>
      </c>
      <c r="D153" s="626" t="s">
        <v>3786</v>
      </c>
      <c r="E153" s="626" t="s">
        <v>3784</v>
      </c>
      <c r="F153" s="629">
        <v>56</v>
      </c>
      <c r="G153" s="629">
        <v>147112</v>
      </c>
      <c r="H153" s="629">
        <v>1</v>
      </c>
      <c r="I153" s="629">
        <v>2627</v>
      </c>
      <c r="J153" s="629">
        <v>189</v>
      </c>
      <c r="K153" s="629">
        <v>507333</v>
      </c>
      <c r="L153" s="629">
        <v>3.4486173799554081</v>
      </c>
      <c r="M153" s="629">
        <v>2684.3015873015875</v>
      </c>
      <c r="N153" s="629">
        <v>251</v>
      </c>
      <c r="O153" s="629">
        <v>683222</v>
      </c>
      <c r="P153" s="642">
        <v>4.6442302463429224</v>
      </c>
      <c r="Q153" s="630">
        <v>2722</v>
      </c>
    </row>
    <row r="154" spans="1:17" ht="14.4" customHeight="1" x14ac:dyDescent="0.3">
      <c r="A154" s="625" t="s">
        <v>518</v>
      </c>
      <c r="B154" s="626" t="s">
        <v>3588</v>
      </c>
      <c r="C154" s="626" t="s">
        <v>3664</v>
      </c>
      <c r="D154" s="626" t="s">
        <v>3787</v>
      </c>
      <c r="E154" s="626" t="s">
        <v>3788</v>
      </c>
      <c r="F154" s="629"/>
      <c r="G154" s="629"/>
      <c r="H154" s="629"/>
      <c r="I154" s="629"/>
      <c r="J154" s="629">
        <v>6</v>
      </c>
      <c r="K154" s="629">
        <v>38241.840000000004</v>
      </c>
      <c r="L154" s="629"/>
      <c r="M154" s="629">
        <v>6373.64</v>
      </c>
      <c r="N154" s="629"/>
      <c r="O154" s="629"/>
      <c r="P154" s="642"/>
      <c r="Q154" s="630"/>
    </row>
    <row r="155" spans="1:17" ht="14.4" customHeight="1" x14ac:dyDescent="0.3">
      <c r="A155" s="625" t="s">
        <v>518</v>
      </c>
      <c r="B155" s="626" t="s">
        <v>3588</v>
      </c>
      <c r="C155" s="626" t="s">
        <v>3664</v>
      </c>
      <c r="D155" s="626" t="s">
        <v>3789</v>
      </c>
      <c r="E155" s="626" t="s">
        <v>3788</v>
      </c>
      <c r="F155" s="629">
        <v>8</v>
      </c>
      <c r="G155" s="629">
        <v>47576</v>
      </c>
      <c r="H155" s="629">
        <v>1</v>
      </c>
      <c r="I155" s="629">
        <v>5947</v>
      </c>
      <c r="J155" s="629">
        <v>14</v>
      </c>
      <c r="K155" s="629">
        <v>86285.5</v>
      </c>
      <c r="L155" s="629">
        <v>1.8136350260635614</v>
      </c>
      <c r="M155" s="629">
        <v>6163.25</v>
      </c>
      <c r="N155" s="629">
        <v>31</v>
      </c>
      <c r="O155" s="629">
        <v>191060.75</v>
      </c>
      <c r="P155" s="642">
        <v>4.0159061291407436</v>
      </c>
      <c r="Q155" s="630">
        <v>6163.25</v>
      </c>
    </row>
    <row r="156" spans="1:17" ht="14.4" customHeight="1" x14ac:dyDescent="0.3">
      <c r="A156" s="625" t="s">
        <v>518</v>
      </c>
      <c r="B156" s="626" t="s">
        <v>3588</v>
      </c>
      <c r="C156" s="626" t="s">
        <v>3664</v>
      </c>
      <c r="D156" s="626" t="s">
        <v>3790</v>
      </c>
      <c r="E156" s="626" t="s">
        <v>3788</v>
      </c>
      <c r="F156" s="629">
        <v>10</v>
      </c>
      <c r="G156" s="629">
        <v>10340</v>
      </c>
      <c r="H156" s="629">
        <v>1</v>
      </c>
      <c r="I156" s="629">
        <v>1034</v>
      </c>
      <c r="J156" s="629">
        <v>22</v>
      </c>
      <c r="K156" s="629">
        <v>23575.199999999997</v>
      </c>
      <c r="L156" s="629">
        <v>2.2799999999999998</v>
      </c>
      <c r="M156" s="629">
        <v>1071.5999999999999</v>
      </c>
      <c r="N156" s="629">
        <v>37</v>
      </c>
      <c r="O156" s="629">
        <v>39649.199999999997</v>
      </c>
      <c r="P156" s="642">
        <v>3.8345454545454545</v>
      </c>
      <c r="Q156" s="630">
        <v>1071.5999999999999</v>
      </c>
    </row>
    <row r="157" spans="1:17" ht="14.4" customHeight="1" x14ac:dyDescent="0.3">
      <c r="A157" s="625" t="s">
        <v>518</v>
      </c>
      <c r="B157" s="626" t="s">
        <v>3588</v>
      </c>
      <c r="C157" s="626" t="s">
        <v>3664</v>
      </c>
      <c r="D157" s="626" t="s">
        <v>3791</v>
      </c>
      <c r="E157" s="626" t="s">
        <v>3792</v>
      </c>
      <c r="F157" s="629">
        <v>4</v>
      </c>
      <c r="G157" s="629">
        <v>66228</v>
      </c>
      <c r="H157" s="629">
        <v>1</v>
      </c>
      <c r="I157" s="629">
        <v>16557</v>
      </c>
      <c r="J157" s="629">
        <v>25</v>
      </c>
      <c r="K157" s="629">
        <v>428976.75000000006</v>
      </c>
      <c r="L157" s="629">
        <v>6.4772716977713358</v>
      </c>
      <c r="M157" s="629">
        <v>17159.070000000003</v>
      </c>
      <c r="N157" s="629">
        <v>22</v>
      </c>
      <c r="O157" s="629">
        <v>377499.54</v>
      </c>
      <c r="P157" s="642">
        <v>5.699999094038775</v>
      </c>
      <c r="Q157" s="630">
        <v>17159.07</v>
      </c>
    </row>
    <row r="158" spans="1:17" ht="14.4" customHeight="1" x14ac:dyDescent="0.3">
      <c r="A158" s="625" t="s">
        <v>518</v>
      </c>
      <c r="B158" s="626" t="s">
        <v>3588</v>
      </c>
      <c r="C158" s="626" t="s">
        <v>3664</v>
      </c>
      <c r="D158" s="626" t="s">
        <v>3793</v>
      </c>
      <c r="E158" s="626" t="s">
        <v>3794</v>
      </c>
      <c r="F158" s="629">
        <v>4</v>
      </c>
      <c r="G158" s="629">
        <v>241840</v>
      </c>
      <c r="H158" s="629">
        <v>1</v>
      </c>
      <c r="I158" s="629">
        <v>60460</v>
      </c>
      <c r="J158" s="629">
        <v>3</v>
      </c>
      <c r="K158" s="629">
        <v>187974</v>
      </c>
      <c r="L158" s="629">
        <v>0.77726596096592793</v>
      </c>
      <c r="M158" s="629">
        <v>62658</v>
      </c>
      <c r="N158" s="629">
        <v>5</v>
      </c>
      <c r="O158" s="629">
        <v>313290</v>
      </c>
      <c r="P158" s="642">
        <v>1.2954432682765464</v>
      </c>
      <c r="Q158" s="630">
        <v>62658</v>
      </c>
    </row>
    <row r="159" spans="1:17" ht="14.4" customHeight="1" x14ac:dyDescent="0.3">
      <c r="A159" s="625" t="s">
        <v>518</v>
      </c>
      <c r="B159" s="626" t="s">
        <v>3588</v>
      </c>
      <c r="C159" s="626" t="s">
        <v>3664</v>
      </c>
      <c r="D159" s="626" t="s">
        <v>3795</v>
      </c>
      <c r="E159" s="626" t="s">
        <v>3796</v>
      </c>
      <c r="F159" s="629">
        <v>14</v>
      </c>
      <c r="G159" s="629">
        <v>93170</v>
      </c>
      <c r="H159" s="629">
        <v>1</v>
      </c>
      <c r="I159" s="629">
        <v>6655</v>
      </c>
      <c r="J159" s="629">
        <v>18</v>
      </c>
      <c r="K159" s="629">
        <v>124146</v>
      </c>
      <c r="L159" s="629">
        <v>1.3324675324675326</v>
      </c>
      <c r="M159" s="629">
        <v>6897</v>
      </c>
      <c r="N159" s="629">
        <v>2</v>
      </c>
      <c r="O159" s="629">
        <v>13794</v>
      </c>
      <c r="P159" s="642">
        <v>0.14805194805194805</v>
      </c>
      <c r="Q159" s="630">
        <v>6897</v>
      </c>
    </row>
    <row r="160" spans="1:17" ht="14.4" customHeight="1" x14ac:dyDescent="0.3">
      <c r="A160" s="625" t="s">
        <v>518</v>
      </c>
      <c r="B160" s="626" t="s">
        <v>3588</v>
      </c>
      <c r="C160" s="626" t="s">
        <v>3664</v>
      </c>
      <c r="D160" s="626" t="s">
        <v>3797</v>
      </c>
      <c r="E160" s="626" t="s">
        <v>3796</v>
      </c>
      <c r="F160" s="629"/>
      <c r="G160" s="629"/>
      <c r="H160" s="629"/>
      <c r="I160" s="629"/>
      <c r="J160" s="629">
        <v>4</v>
      </c>
      <c r="K160" s="629">
        <v>37487.360000000001</v>
      </c>
      <c r="L160" s="629"/>
      <c r="M160" s="629">
        <v>9371.84</v>
      </c>
      <c r="N160" s="629"/>
      <c r="O160" s="629"/>
      <c r="P160" s="642"/>
      <c r="Q160" s="630"/>
    </row>
    <row r="161" spans="1:17" ht="14.4" customHeight="1" x14ac:dyDescent="0.3">
      <c r="A161" s="625" t="s">
        <v>518</v>
      </c>
      <c r="B161" s="626" t="s">
        <v>3588</v>
      </c>
      <c r="C161" s="626" t="s">
        <v>3664</v>
      </c>
      <c r="D161" s="626" t="s">
        <v>3798</v>
      </c>
      <c r="E161" s="626" t="s">
        <v>3799</v>
      </c>
      <c r="F161" s="629">
        <v>9</v>
      </c>
      <c r="G161" s="629">
        <v>176040</v>
      </c>
      <c r="H161" s="629">
        <v>1</v>
      </c>
      <c r="I161" s="629">
        <v>19560</v>
      </c>
      <c r="J161" s="629">
        <v>6</v>
      </c>
      <c r="K161" s="629">
        <v>117360</v>
      </c>
      <c r="L161" s="629">
        <v>0.66666666666666663</v>
      </c>
      <c r="M161" s="629">
        <v>19560</v>
      </c>
      <c r="N161" s="629">
        <v>3</v>
      </c>
      <c r="O161" s="629">
        <v>58680</v>
      </c>
      <c r="P161" s="642">
        <v>0.33333333333333331</v>
      </c>
      <c r="Q161" s="630">
        <v>19560</v>
      </c>
    </row>
    <row r="162" spans="1:17" ht="14.4" customHeight="1" x14ac:dyDescent="0.3">
      <c r="A162" s="625" t="s">
        <v>518</v>
      </c>
      <c r="B162" s="626" t="s">
        <v>3588</v>
      </c>
      <c r="C162" s="626" t="s">
        <v>3664</v>
      </c>
      <c r="D162" s="626" t="s">
        <v>3800</v>
      </c>
      <c r="E162" s="626" t="s">
        <v>3801</v>
      </c>
      <c r="F162" s="629">
        <v>2</v>
      </c>
      <c r="G162" s="629">
        <v>6026</v>
      </c>
      <c r="H162" s="629">
        <v>1</v>
      </c>
      <c r="I162" s="629">
        <v>3013</v>
      </c>
      <c r="J162" s="629">
        <v>2</v>
      </c>
      <c r="K162" s="629">
        <v>6245.12</v>
      </c>
      <c r="L162" s="629">
        <v>1.0363624294722869</v>
      </c>
      <c r="M162" s="629">
        <v>3122.56</v>
      </c>
      <c r="N162" s="629">
        <v>1</v>
      </c>
      <c r="O162" s="629">
        <v>3122.56</v>
      </c>
      <c r="P162" s="642">
        <v>0.51818121473614343</v>
      </c>
      <c r="Q162" s="630">
        <v>3122.56</v>
      </c>
    </row>
    <row r="163" spans="1:17" ht="14.4" customHeight="1" x14ac:dyDescent="0.3">
      <c r="A163" s="625" t="s">
        <v>518</v>
      </c>
      <c r="B163" s="626" t="s">
        <v>3588</v>
      </c>
      <c r="C163" s="626" t="s">
        <v>3664</v>
      </c>
      <c r="D163" s="626" t="s">
        <v>3802</v>
      </c>
      <c r="E163" s="626" t="s">
        <v>3801</v>
      </c>
      <c r="F163" s="629"/>
      <c r="G163" s="629"/>
      <c r="H163" s="629"/>
      <c r="I163" s="629"/>
      <c r="J163" s="629"/>
      <c r="K163" s="629"/>
      <c r="L163" s="629"/>
      <c r="M163" s="629"/>
      <c r="N163" s="629">
        <v>2</v>
      </c>
      <c r="O163" s="629">
        <v>7065.92</v>
      </c>
      <c r="P163" s="642"/>
      <c r="Q163" s="630">
        <v>3532.96</v>
      </c>
    </row>
    <row r="164" spans="1:17" ht="14.4" customHeight="1" x14ac:dyDescent="0.3">
      <c r="A164" s="625" t="s">
        <v>518</v>
      </c>
      <c r="B164" s="626" t="s">
        <v>3588</v>
      </c>
      <c r="C164" s="626" t="s">
        <v>3664</v>
      </c>
      <c r="D164" s="626" t="s">
        <v>3803</v>
      </c>
      <c r="E164" s="626" t="s">
        <v>3801</v>
      </c>
      <c r="F164" s="629">
        <v>1</v>
      </c>
      <c r="G164" s="629">
        <v>5631</v>
      </c>
      <c r="H164" s="629">
        <v>1</v>
      </c>
      <c r="I164" s="629">
        <v>5631</v>
      </c>
      <c r="J164" s="629">
        <v>1</v>
      </c>
      <c r="K164" s="629">
        <v>5835.76</v>
      </c>
      <c r="L164" s="629">
        <v>1.0363629905878176</v>
      </c>
      <c r="M164" s="629">
        <v>5835.76</v>
      </c>
      <c r="N164" s="629">
        <v>3</v>
      </c>
      <c r="O164" s="629">
        <v>17507.28</v>
      </c>
      <c r="P164" s="642">
        <v>3.1090889717634522</v>
      </c>
      <c r="Q164" s="630">
        <v>5835.7599999999993</v>
      </c>
    </row>
    <row r="165" spans="1:17" ht="14.4" customHeight="1" x14ac:dyDescent="0.3">
      <c r="A165" s="625" t="s">
        <v>518</v>
      </c>
      <c r="B165" s="626" t="s">
        <v>3588</v>
      </c>
      <c r="C165" s="626" t="s">
        <v>3664</v>
      </c>
      <c r="D165" s="626" t="s">
        <v>3804</v>
      </c>
      <c r="E165" s="626" t="s">
        <v>3801</v>
      </c>
      <c r="F165" s="629"/>
      <c r="G165" s="629"/>
      <c r="H165" s="629"/>
      <c r="I165" s="629"/>
      <c r="J165" s="629"/>
      <c r="K165" s="629"/>
      <c r="L165" s="629"/>
      <c r="M165" s="629"/>
      <c r="N165" s="629">
        <v>1</v>
      </c>
      <c r="O165" s="629">
        <v>3237.6</v>
      </c>
      <c r="P165" s="642"/>
      <c r="Q165" s="630">
        <v>3237.6</v>
      </c>
    </row>
    <row r="166" spans="1:17" ht="14.4" customHeight="1" x14ac:dyDescent="0.3">
      <c r="A166" s="625" t="s">
        <v>518</v>
      </c>
      <c r="B166" s="626" t="s">
        <v>3588</v>
      </c>
      <c r="C166" s="626" t="s">
        <v>3664</v>
      </c>
      <c r="D166" s="626" t="s">
        <v>3805</v>
      </c>
      <c r="E166" s="626" t="s">
        <v>3801</v>
      </c>
      <c r="F166" s="629"/>
      <c r="G166" s="629"/>
      <c r="H166" s="629"/>
      <c r="I166" s="629"/>
      <c r="J166" s="629">
        <v>1</v>
      </c>
      <c r="K166" s="629">
        <v>5825.4</v>
      </c>
      <c r="L166" s="629"/>
      <c r="M166" s="629">
        <v>5825.4</v>
      </c>
      <c r="N166" s="629"/>
      <c r="O166" s="629"/>
      <c r="P166" s="642"/>
      <c r="Q166" s="630"/>
    </row>
    <row r="167" spans="1:17" ht="14.4" customHeight="1" x14ac:dyDescent="0.3">
      <c r="A167" s="625" t="s">
        <v>518</v>
      </c>
      <c r="B167" s="626" t="s">
        <v>3588</v>
      </c>
      <c r="C167" s="626" t="s">
        <v>3664</v>
      </c>
      <c r="D167" s="626" t="s">
        <v>3806</v>
      </c>
      <c r="E167" s="626" t="s">
        <v>3801</v>
      </c>
      <c r="F167" s="629">
        <v>3</v>
      </c>
      <c r="G167" s="629">
        <v>24984</v>
      </c>
      <c r="H167" s="629">
        <v>1</v>
      </c>
      <c r="I167" s="629">
        <v>8328</v>
      </c>
      <c r="J167" s="629">
        <v>1</v>
      </c>
      <c r="K167" s="629">
        <v>8630.84</v>
      </c>
      <c r="L167" s="629">
        <v>0.34545469100224147</v>
      </c>
      <c r="M167" s="629">
        <v>8630.84</v>
      </c>
      <c r="N167" s="629"/>
      <c r="O167" s="629"/>
      <c r="P167" s="642"/>
      <c r="Q167" s="630"/>
    </row>
    <row r="168" spans="1:17" ht="14.4" customHeight="1" x14ac:dyDescent="0.3">
      <c r="A168" s="625" t="s">
        <v>518</v>
      </c>
      <c r="B168" s="626" t="s">
        <v>3588</v>
      </c>
      <c r="C168" s="626" t="s">
        <v>3664</v>
      </c>
      <c r="D168" s="626" t="s">
        <v>3807</v>
      </c>
      <c r="E168" s="626" t="s">
        <v>3808</v>
      </c>
      <c r="F168" s="629"/>
      <c r="G168" s="629"/>
      <c r="H168" s="629"/>
      <c r="I168" s="629"/>
      <c r="J168" s="629"/>
      <c r="K168" s="629"/>
      <c r="L168" s="629"/>
      <c r="M168" s="629"/>
      <c r="N168" s="629">
        <v>4</v>
      </c>
      <c r="O168" s="629">
        <v>6006.76</v>
      </c>
      <c r="P168" s="642"/>
      <c r="Q168" s="630">
        <v>1501.69</v>
      </c>
    </row>
    <row r="169" spans="1:17" ht="14.4" customHeight="1" x14ac:dyDescent="0.3">
      <c r="A169" s="625" t="s">
        <v>518</v>
      </c>
      <c r="B169" s="626" t="s">
        <v>3588</v>
      </c>
      <c r="C169" s="626" t="s">
        <v>3664</v>
      </c>
      <c r="D169" s="626" t="s">
        <v>3809</v>
      </c>
      <c r="E169" s="626" t="s">
        <v>3810</v>
      </c>
      <c r="F169" s="629"/>
      <c r="G169" s="629"/>
      <c r="H169" s="629"/>
      <c r="I169" s="629"/>
      <c r="J169" s="629"/>
      <c r="K169" s="629"/>
      <c r="L169" s="629"/>
      <c r="M169" s="629"/>
      <c r="N169" s="629">
        <v>4</v>
      </c>
      <c r="O169" s="629">
        <v>43858.92</v>
      </c>
      <c r="P169" s="642"/>
      <c r="Q169" s="630">
        <v>10964.73</v>
      </c>
    </row>
    <row r="170" spans="1:17" ht="14.4" customHeight="1" x14ac:dyDescent="0.3">
      <c r="A170" s="625" t="s">
        <v>518</v>
      </c>
      <c r="B170" s="626" t="s">
        <v>3588</v>
      </c>
      <c r="C170" s="626" t="s">
        <v>3664</v>
      </c>
      <c r="D170" s="626" t="s">
        <v>3811</v>
      </c>
      <c r="E170" s="626" t="s">
        <v>3810</v>
      </c>
      <c r="F170" s="629"/>
      <c r="G170" s="629"/>
      <c r="H170" s="629"/>
      <c r="I170" s="629"/>
      <c r="J170" s="629"/>
      <c r="K170" s="629"/>
      <c r="L170" s="629"/>
      <c r="M170" s="629"/>
      <c r="N170" s="629">
        <v>4</v>
      </c>
      <c r="O170" s="629">
        <v>4767.28</v>
      </c>
      <c r="P170" s="642"/>
      <c r="Q170" s="630">
        <v>1191.82</v>
      </c>
    </row>
    <row r="171" spans="1:17" ht="14.4" customHeight="1" x14ac:dyDescent="0.3">
      <c r="A171" s="625" t="s">
        <v>518</v>
      </c>
      <c r="B171" s="626" t="s">
        <v>3588</v>
      </c>
      <c r="C171" s="626" t="s">
        <v>3664</v>
      </c>
      <c r="D171" s="626" t="s">
        <v>3812</v>
      </c>
      <c r="E171" s="626" t="s">
        <v>3810</v>
      </c>
      <c r="F171" s="629"/>
      <c r="G171" s="629"/>
      <c r="H171" s="629"/>
      <c r="I171" s="629"/>
      <c r="J171" s="629"/>
      <c r="K171" s="629"/>
      <c r="L171" s="629"/>
      <c r="M171" s="629"/>
      <c r="N171" s="629">
        <v>2</v>
      </c>
      <c r="O171" s="629">
        <v>11439.38</v>
      </c>
      <c r="P171" s="642"/>
      <c r="Q171" s="630">
        <v>5719.69</v>
      </c>
    </row>
    <row r="172" spans="1:17" ht="14.4" customHeight="1" x14ac:dyDescent="0.3">
      <c r="A172" s="625" t="s">
        <v>518</v>
      </c>
      <c r="B172" s="626" t="s">
        <v>3588</v>
      </c>
      <c r="C172" s="626" t="s">
        <v>3664</v>
      </c>
      <c r="D172" s="626" t="s">
        <v>3813</v>
      </c>
      <c r="E172" s="626" t="s">
        <v>3810</v>
      </c>
      <c r="F172" s="629"/>
      <c r="G172" s="629"/>
      <c r="H172" s="629"/>
      <c r="I172" s="629"/>
      <c r="J172" s="629"/>
      <c r="K172" s="629"/>
      <c r="L172" s="629"/>
      <c r="M172" s="629"/>
      <c r="N172" s="629">
        <v>4</v>
      </c>
      <c r="O172" s="629">
        <v>19019.36</v>
      </c>
      <c r="P172" s="642"/>
      <c r="Q172" s="630">
        <v>4754.84</v>
      </c>
    </row>
    <row r="173" spans="1:17" ht="14.4" customHeight="1" x14ac:dyDescent="0.3">
      <c r="A173" s="625" t="s">
        <v>518</v>
      </c>
      <c r="B173" s="626" t="s">
        <v>3588</v>
      </c>
      <c r="C173" s="626" t="s">
        <v>3664</v>
      </c>
      <c r="D173" s="626" t="s">
        <v>3814</v>
      </c>
      <c r="E173" s="626" t="s">
        <v>3815</v>
      </c>
      <c r="F173" s="629"/>
      <c r="G173" s="629"/>
      <c r="H173" s="629"/>
      <c r="I173" s="629"/>
      <c r="J173" s="629">
        <v>1</v>
      </c>
      <c r="K173" s="629">
        <v>14750.56</v>
      </c>
      <c r="L173" s="629"/>
      <c r="M173" s="629">
        <v>14750.56</v>
      </c>
      <c r="N173" s="629"/>
      <c r="O173" s="629"/>
      <c r="P173" s="642"/>
      <c r="Q173" s="630"/>
    </row>
    <row r="174" spans="1:17" ht="14.4" customHeight="1" x14ac:dyDescent="0.3">
      <c r="A174" s="625" t="s">
        <v>518</v>
      </c>
      <c r="B174" s="626" t="s">
        <v>3588</v>
      </c>
      <c r="C174" s="626" t="s">
        <v>3664</v>
      </c>
      <c r="D174" s="626" t="s">
        <v>3816</v>
      </c>
      <c r="E174" s="626" t="s">
        <v>3666</v>
      </c>
      <c r="F174" s="629"/>
      <c r="G174" s="629"/>
      <c r="H174" s="629"/>
      <c r="I174" s="629"/>
      <c r="J174" s="629">
        <v>0.4</v>
      </c>
      <c r="K174" s="629">
        <v>100.81</v>
      </c>
      <c r="L174" s="629"/>
      <c r="M174" s="629">
        <v>252.02500000000001</v>
      </c>
      <c r="N174" s="629"/>
      <c r="O174" s="629"/>
      <c r="P174" s="642"/>
      <c r="Q174" s="630"/>
    </row>
    <row r="175" spans="1:17" ht="14.4" customHeight="1" x14ac:dyDescent="0.3">
      <c r="A175" s="625" t="s">
        <v>518</v>
      </c>
      <c r="B175" s="626" t="s">
        <v>3588</v>
      </c>
      <c r="C175" s="626" t="s">
        <v>3664</v>
      </c>
      <c r="D175" s="626" t="s">
        <v>3817</v>
      </c>
      <c r="E175" s="626" t="s">
        <v>3666</v>
      </c>
      <c r="F175" s="629"/>
      <c r="G175" s="629"/>
      <c r="H175" s="629"/>
      <c r="I175" s="629"/>
      <c r="J175" s="629">
        <v>4</v>
      </c>
      <c r="K175" s="629">
        <v>7395.48</v>
      </c>
      <c r="L175" s="629"/>
      <c r="M175" s="629">
        <v>1848.87</v>
      </c>
      <c r="N175" s="629"/>
      <c r="O175" s="629"/>
      <c r="P175" s="642"/>
      <c r="Q175" s="630"/>
    </row>
    <row r="176" spans="1:17" ht="14.4" customHeight="1" x14ac:dyDescent="0.3">
      <c r="A176" s="625" t="s">
        <v>518</v>
      </c>
      <c r="B176" s="626" t="s">
        <v>3588</v>
      </c>
      <c r="C176" s="626" t="s">
        <v>3664</v>
      </c>
      <c r="D176" s="626" t="s">
        <v>3818</v>
      </c>
      <c r="E176" s="626" t="s">
        <v>3819</v>
      </c>
      <c r="F176" s="629">
        <v>3</v>
      </c>
      <c r="G176" s="629">
        <v>4125</v>
      </c>
      <c r="H176" s="629">
        <v>1</v>
      </c>
      <c r="I176" s="629">
        <v>1375</v>
      </c>
      <c r="J176" s="629"/>
      <c r="K176" s="629"/>
      <c r="L176" s="629"/>
      <c r="M176" s="629"/>
      <c r="N176" s="629"/>
      <c r="O176" s="629"/>
      <c r="P176" s="642"/>
      <c r="Q176" s="630"/>
    </row>
    <row r="177" spans="1:17" ht="14.4" customHeight="1" x14ac:dyDescent="0.3">
      <c r="A177" s="625" t="s">
        <v>518</v>
      </c>
      <c r="B177" s="626" t="s">
        <v>3588</v>
      </c>
      <c r="C177" s="626" t="s">
        <v>3664</v>
      </c>
      <c r="D177" s="626" t="s">
        <v>3820</v>
      </c>
      <c r="E177" s="626" t="s">
        <v>3821</v>
      </c>
      <c r="F177" s="629">
        <v>24</v>
      </c>
      <c r="G177" s="629">
        <v>127920</v>
      </c>
      <c r="H177" s="629">
        <v>1</v>
      </c>
      <c r="I177" s="629">
        <v>5330</v>
      </c>
      <c r="J177" s="629">
        <v>4</v>
      </c>
      <c r="K177" s="629">
        <v>22095.279999999999</v>
      </c>
      <c r="L177" s="629">
        <v>0.1727273295809881</v>
      </c>
      <c r="M177" s="629">
        <v>5523.82</v>
      </c>
      <c r="N177" s="629">
        <v>3</v>
      </c>
      <c r="O177" s="629">
        <v>16571.46</v>
      </c>
      <c r="P177" s="642">
        <v>0.12954549718574107</v>
      </c>
      <c r="Q177" s="630">
        <v>5523.82</v>
      </c>
    </row>
    <row r="178" spans="1:17" ht="14.4" customHeight="1" x14ac:dyDescent="0.3">
      <c r="A178" s="625" t="s">
        <v>518</v>
      </c>
      <c r="B178" s="626" t="s">
        <v>3588</v>
      </c>
      <c r="C178" s="626" t="s">
        <v>3664</v>
      </c>
      <c r="D178" s="626" t="s">
        <v>3822</v>
      </c>
      <c r="E178" s="626" t="s">
        <v>3821</v>
      </c>
      <c r="F178" s="629">
        <v>1</v>
      </c>
      <c r="G178" s="629">
        <v>8269</v>
      </c>
      <c r="H178" s="629">
        <v>1</v>
      </c>
      <c r="I178" s="629">
        <v>8269</v>
      </c>
      <c r="J178" s="629"/>
      <c r="K178" s="629"/>
      <c r="L178" s="629"/>
      <c r="M178" s="629"/>
      <c r="N178" s="629">
        <v>1</v>
      </c>
      <c r="O178" s="629">
        <v>8569.69</v>
      </c>
      <c r="P178" s="642">
        <v>1.0363635264239932</v>
      </c>
      <c r="Q178" s="630">
        <v>8569.69</v>
      </c>
    </row>
    <row r="179" spans="1:17" ht="14.4" customHeight="1" x14ac:dyDescent="0.3">
      <c r="A179" s="625" t="s">
        <v>518</v>
      </c>
      <c r="B179" s="626" t="s">
        <v>3588</v>
      </c>
      <c r="C179" s="626" t="s">
        <v>3664</v>
      </c>
      <c r="D179" s="626" t="s">
        <v>3823</v>
      </c>
      <c r="E179" s="626" t="s">
        <v>3821</v>
      </c>
      <c r="F179" s="629"/>
      <c r="G179" s="629"/>
      <c r="H179" s="629"/>
      <c r="I179" s="629"/>
      <c r="J179" s="629"/>
      <c r="K179" s="629"/>
      <c r="L179" s="629"/>
      <c r="M179" s="629"/>
      <c r="N179" s="629">
        <v>7</v>
      </c>
      <c r="O179" s="629">
        <v>43991.57</v>
      </c>
      <c r="P179" s="642"/>
      <c r="Q179" s="630">
        <v>6284.51</v>
      </c>
    </row>
    <row r="180" spans="1:17" ht="14.4" customHeight="1" x14ac:dyDescent="0.3">
      <c r="A180" s="625" t="s">
        <v>518</v>
      </c>
      <c r="B180" s="626" t="s">
        <v>3588</v>
      </c>
      <c r="C180" s="626" t="s">
        <v>3664</v>
      </c>
      <c r="D180" s="626" t="s">
        <v>3824</v>
      </c>
      <c r="E180" s="626" t="s">
        <v>3825</v>
      </c>
      <c r="F180" s="629"/>
      <c r="G180" s="629"/>
      <c r="H180" s="629"/>
      <c r="I180" s="629"/>
      <c r="J180" s="629"/>
      <c r="K180" s="629"/>
      <c r="L180" s="629"/>
      <c r="M180" s="629"/>
      <c r="N180" s="629">
        <v>1</v>
      </c>
      <c r="O180" s="629">
        <v>2909</v>
      </c>
      <c r="P180" s="642"/>
      <c r="Q180" s="630">
        <v>2909</v>
      </c>
    </row>
    <row r="181" spans="1:17" ht="14.4" customHeight="1" x14ac:dyDescent="0.3">
      <c r="A181" s="625" t="s">
        <v>518</v>
      </c>
      <c r="B181" s="626" t="s">
        <v>3588</v>
      </c>
      <c r="C181" s="626" t="s">
        <v>3664</v>
      </c>
      <c r="D181" s="626" t="s">
        <v>3826</v>
      </c>
      <c r="E181" s="626" t="s">
        <v>3827</v>
      </c>
      <c r="F181" s="629">
        <v>1</v>
      </c>
      <c r="G181" s="629">
        <v>8747</v>
      </c>
      <c r="H181" s="629">
        <v>1</v>
      </c>
      <c r="I181" s="629">
        <v>8747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518</v>
      </c>
      <c r="B182" s="626" t="s">
        <v>3588</v>
      </c>
      <c r="C182" s="626" t="s">
        <v>3664</v>
      </c>
      <c r="D182" s="626" t="s">
        <v>3828</v>
      </c>
      <c r="E182" s="626" t="s">
        <v>3829</v>
      </c>
      <c r="F182" s="629">
        <v>116</v>
      </c>
      <c r="G182" s="629">
        <v>339996</v>
      </c>
      <c r="H182" s="629">
        <v>1</v>
      </c>
      <c r="I182" s="629">
        <v>2931</v>
      </c>
      <c r="J182" s="629">
        <v>25</v>
      </c>
      <c r="K182" s="629">
        <v>75939.5</v>
      </c>
      <c r="L182" s="629">
        <v>0.22335409828350922</v>
      </c>
      <c r="M182" s="629">
        <v>3037.58</v>
      </c>
      <c r="N182" s="629">
        <v>4</v>
      </c>
      <c r="O182" s="629">
        <v>12150.32</v>
      </c>
      <c r="P182" s="642">
        <v>3.5736655725361471E-2</v>
      </c>
      <c r="Q182" s="630">
        <v>3037.58</v>
      </c>
    </row>
    <row r="183" spans="1:17" ht="14.4" customHeight="1" x14ac:dyDescent="0.3">
      <c r="A183" s="625" t="s">
        <v>518</v>
      </c>
      <c r="B183" s="626" t="s">
        <v>3588</v>
      </c>
      <c r="C183" s="626" t="s">
        <v>3664</v>
      </c>
      <c r="D183" s="626" t="s">
        <v>3830</v>
      </c>
      <c r="E183" s="626" t="s">
        <v>3831</v>
      </c>
      <c r="F183" s="629">
        <v>2</v>
      </c>
      <c r="G183" s="629">
        <v>34620</v>
      </c>
      <c r="H183" s="629">
        <v>1</v>
      </c>
      <c r="I183" s="629">
        <v>17310</v>
      </c>
      <c r="J183" s="629"/>
      <c r="K183" s="629"/>
      <c r="L183" s="629"/>
      <c r="M183" s="629"/>
      <c r="N183" s="629"/>
      <c r="O183" s="629"/>
      <c r="P183" s="642"/>
      <c r="Q183" s="630"/>
    </row>
    <row r="184" spans="1:17" ht="14.4" customHeight="1" x14ac:dyDescent="0.3">
      <c r="A184" s="625" t="s">
        <v>518</v>
      </c>
      <c r="B184" s="626" t="s">
        <v>3588</v>
      </c>
      <c r="C184" s="626" t="s">
        <v>3664</v>
      </c>
      <c r="D184" s="626" t="s">
        <v>3832</v>
      </c>
      <c r="E184" s="626" t="s">
        <v>3833</v>
      </c>
      <c r="F184" s="629">
        <v>12</v>
      </c>
      <c r="G184" s="629">
        <v>183660</v>
      </c>
      <c r="H184" s="629">
        <v>1</v>
      </c>
      <c r="I184" s="629">
        <v>15305</v>
      </c>
      <c r="J184" s="629">
        <v>32</v>
      </c>
      <c r="K184" s="629">
        <v>507569.6</v>
      </c>
      <c r="L184" s="629">
        <v>2.7636371556136337</v>
      </c>
      <c r="M184" s="629">
        <v>15861.55</v>
      </c>
      <c r="N184" s="629"/>
      <c r="O184" s="629"/>
      <c r="P184" s="642"/>
      <c r="Q184" s="630"/>
    </row>
    <row r="185" spans="1:17" ht="14.4" customHeight="1" x14ac:dyDescent="0.3">
      <c r="A185" s="625" t="s">
        <v>518</v>
      </c>
      <c r="B185" s="626" t="s">
        <v>3588</v>
      </c>
      <c r="C185" s="626" t="s">
        <v>3664</v>
      </c>
      <c r="D185" s="626" t="s">
        <v>3834</v>
      </c>
      <c r="E185" s="626" t="s">
        <v>3835</v>
      </c>
      <c r="F185" s="629"/>
      <c r="G185" s="629"/>
      <c r="H185" s="629"/>
      <c r="I185" s="629"/>
      <c r="J185" s="629">
        <v>1</v>
      </c>
      <c r="K185" s="629">
        <v>6375.71</v>
      </c>
      <c r="L185" s="629"/>
      <c r="M185" s="629">
        <v>6375.71</v>
      </c>
      <c r="N185" s="629"/>
      <c r="O185" s="629"/>
      <c r="P185" s="642"/>
      <c r="Q185" s="630"/>
    </row>
    <row r="186" spans="1:17" ht="14.4" customHeight="1" x14ac:dyDescent="0.3">
      <c r="A186" s="625" t="s">
        <v>518</v>
      </c>
      <c r="B186" s="626" t="s">
        <v>3588</v>
      </c>
      <c r="C186" s="626" t="s">
        <v>3664</v>
      </c>
      <c r="D186" s="626" t="s">
        <v>3836</v>
      </c>
      <c r="E186" s="626" t="s">
        <v>3837</v>
      </c>
      <c r="F186" s="629">
        <v>1</v>
      </c>
      <c r="G186" s="629">
        <v>14137</v>
      </c>
      <c r="H186" s="629">
        <v>1</v>
      </c>
      <c r="I186" s="629">
        <v>14137</v>
      </c>
      <c r="J186" s="629">
        <v>11</v>
      </c>
      <c r="K186" s="629">
        <v>161161.76999999999</v>
      </c>
      <c r="L186" s="629">
        <v>11.399997877909032</v>
      </c>
      <c r="M186" s="629">
        <v>14651.07</v>
      </c>
      <c r="N186" s="629">
        <v>4</v>
      </c>
      <c r="O186" s="629">
        <v>58604.28</v>
      </c>
      <c r="P186" s="642">
        <v>4.1454537737851025</v>
      </c>
      <c r="Q186" s="630">
        <v>14651.07</v>
      </c>
    </row>
    <row r="187" spans="1:17" ht="14.4" customHeight="1" x14ac:dyDescent="0.3">
      <c r="A187" s="625" t="s">
        <v>518</v>
      </c>
      <c r="B187" s="626" t="s">
        <v>3588</v>
      </c>
      <c r="C187" s="626" t="s">
        <v>3664</v>
      </c>
      <c r="D187" s="626" t="s">
        <v>3838</v>
      </c>
      <c r="E187" s="626" t="s">
        <v>3837</v>
      </c>
      <c r="F187" s="629">
        <v>2</v>
      </c>
      <c r="G187" s="629">
        <v>59380</v>
      </c>
      <c r="H187" s="629">
        <v>1</v>
      </c>
      <c r="I187" s="629">
        <v>29690</v>
      </c>
      <c r="J187" s="629">
        <v>3</v>
      </c>
      <c r="K187" s="629">
        <v>92308.92</v>
      </c>
      <c r="L187" s="629">
        <v>1.5545456382620411</v>
      </c>
      <c r="M187" s="629">
        <v>30769.64</v>
      </c>
      <c r="N187" s="629">
        <v>2</v>
      </c>
      <c r="O187" s="629">
        <v>61539.28</v>
      </c>
      <c r="P187" s="642">
        <v>1.0363637588413608</v>
      </c>
      <c r="Q187" s="630">
        <v>30769.64</v>
      </c>
    </row>
    <row r="188" spans="1:17" ht="14.4" customHeight="1" x14ac:dyDescent="0.3">
      <c r="A188" s="625" t="s">
        <v>518</v>
      </c>
      <c r="B188" s="626" t="s">
        <v>3588</v>
      </c>
      <c r="C188" s="626" t="s">
        <v>3664</v>
      </c>
      <c r="D188" s="626" t="s">
        <v>3839</v>
      </c>
      <c r="E188" s="626" t="s">
        <v>3837</v>
      </c>
      <c r="F188" s="629"/>
      <c r="G188" s="629"/>
      <c r="H188" s="629"/>
      <c r="I188" s="629"/>
      <c r="J188" s="629">
        <v>8</v>
      </c>
      <c r="K188" s="629">
        <v>32027.759999999998</v>
      </c>
      <c r="L188" s="629"/>
      <c r="M188" s="629">
        <v>4003.47</v>
      </c>
      <c r="N188" s="629">
        <v>8</v>
      </c>
      <c r="O188" s="629">
        <v>32027.759999999998</v>
      </c>
      <c r="P188" s="642"/>
      <c r="Q188" s="630">
        <v>4003.47</v>
      </c>
    </row>
    <row r="189" spans="1:17" ht="14.4" customHeight="1" x14ac:dyDescent="0.3">
      <c r="A189" s="625" t="s">
        <v>518</v>
      </c>
      <c r="B189" s="626" t="s">
        <v>3588</v>
      </c>
      <c r="C189" s="626" t="s">
        <v>3664</v>
      </c>
      <c r="D189" s="626" t="s">
        <v>3840</v>
      </c>
      <c r="E189" s="626" t="s">
        <v>3841</v>
      </c>
      <c r="F189" s="629">
        <v>7</v>
      </c>
      <c r="G189" s="629">
        <v>292607</v>
      </c>
      <c r="H189" s="629">
        <v>1</v>
      </c>
      <c r="I189" s="629">
        <v>41801</v>
      </c>
      <c r="J189" s="629">
        <v>7</v>
      </c>
      <c r="K189" s="629">
        <v>292607</v>
      </c>
      <c r="L189" s="629">
        <v>1</v>
      </c>
      <c r="M189" s="629">
        <v>41801</v>
      </c>
      <c r="N189" s="629">
        <v>2</v>
      </c>
      <c r="O189" s="629">
        <v>83602</v>
      </c>
      <c r="P189" s="642">
        <v>0.2857142857142857</v>
      </c>
      <c r="Q189" s="630">
        <v>41801</v>
      </c>
    </row>
    <row r="190" spans="1:17" ht="14.4" customHeight="1" x14ac:dyDescent="0.3">
      <c r="A190" s="625" t="s">
        <v>518</v>
      </c>
      <c r="B190" s="626" t="s">
        <v>3588</v>
      </c>
      <c r="C190" s="626" t="s">
        <v>3664</v>
      </c>
      <c r="D190" s="626" t="s">
        <v>3842</v>
      </c>
      <c r="E190" s="626" t="s">
        <v>3843</v>
      </c>
      <c r="F190" s="629"/>
      <c r="G190" s="629"/>
      <c r="H190" s="629"/>
      <c r="I190" s="629"/>
      <c r="J190" s="629"/>
      <c r="K190" s="629"/>
      <c r="L190" s="629"/>
      <c r="M190" s="629"/>
      <c r="N190" s="629">
        <v>4</v>
      </c>
      <c r="O190" s="629">
        <v>63922.92</v>
      </c>
      <c r="P190" s="642"/>
      <c r="Q190" s="630">
        <v>15980.73</v>
      </c>
    </row>
    <row r="191" spans="1:17" ht="14.4" customHeight="1" x14ac:dyDescent="0.3">
      <c r="A191" s="625" t="s">
        <v>518</v>
      </c>
      <c r="B191" s="626" t="s">
        <v>3588</v>
      </c>
      <c r="C191" s="626" t="s">
        <v>3664</v>
      </c>
      <c r="D191" s="626" t="s">
        <v>3844</v>
      </c>
      <c r="E191" s="626" t="s">
        <v>3843</v>
      </c>
      <c r="F191" s="629"/>
      <c r="G191" s="629"/>
      <c r="H191" s="629"/>
      <c r="I191" s="629"/>
      <c r="J191" s="629"/>
      <c r="K191" s="629"/>
      <c r="L191" s="629"/>
      <c r="M191" s="629"/>
      <c r="N191" s="629">
        <v>14</v>
      </c>
      <c r="O191" s="629">
        <v>11491.2</v>
      </c>
      <c r="P191" s="642"/>
      <c r="Q191" s="630">
        <v>820.80000000000007</v>
      </c>
    </row>
    <row r="192" spans="1:17" ht="14.4" customHeight="1" x14ac:dyDescent="0.3">
      <c r="A192" s="625" t="s">
        <v>518</v>
      </c>
      <c r="B192" s="626" t="s">
        <v>3588</v>
      </c>
      <c r="C192" s="626" t="s">
        <v>3664</v>
      </c>
      <c r="D192" s="626" t="s">
        <v>3845</v>
      </c>
      <c r="E192" s="626" t="s">
        <v>3843</v>
      </c>
      <c r="F192" s="629"/>
      <c r="G192" s="629"/>
      <c r="H192" s="629"/>
      <c r="I192" s="629"/>
      <c r="J192" s="629"/>
      <c r="K192" s="629"/>
      <c r="L192" s="629"/>
      <c r="M192" s="629"/>
      <c r="N192" s="629">
        <v>6</v>
      </c>
      <c r="O192" s="629">
        <v>40890.78</v>
      </c>
      <c r="P192" s="642"/>
      <c r="Q192" s="630">
        <v>6815.13</v>
      </c>
    </row>
    <row r="193" spans="1:17" ht="14.4" customHeight="1" x14ac:dyDescent="0.3">
      <c r="A193" s="625" t="s">
        <v>518</v>
      </c>
      <c r="B193" s="626" t="s">
        <v>3588</v>
      </c>
      <c r="C193" s="626" t="s">
        <v>3664</v>
      </c>
      <c r="D193" s="626" t="s">
        <v>3846</v>
      </c>
      <c r="E193" s="626" t="s">
        <v>3829</v>
      </c>
      <c r="F193" s="629">
        <v>119</v>
      </c>
      <c r="G193" s="629">
        <v>1537123</v>
      </c>
      <c r="H193" s="629">
        <v>1</v>
      </c>
      <c r="I193" s="629">
        <v>12917</v>
      </c>
      <c r="J193" s="629">
        <v>29</v>
      </c>
      <c r="K193" s="629">
        <v>388214.58999999997</v>
      </c>
      <c r="L193" s="629">
        <v>0.25255922265166808</v>
      </c>
      <c r="M193" s="629">
        <v>13386.71</v>
      </c>
      <c r="N193" s="629">
        <v>4</v>
      </c>
      <c r="O193" s="629">
        <v>53546.84</v>
      </c>
      <c r="P193" s="642">
        <v>3.4835754848505943E-2</v>
      </c>
      <c r="Q193" s="630">
        <v>13386.71</v>
      </c>
    </row>
    <row r="194" spans="1:17" ht="14.4" customHeight="1" x14ac:dyDescent="0.3">
      <c r="A194" s="625" t="s">
        <v>518</v>
      </c>
      <c r="B194" s="626" t="s">
        <v>3588</v>
      </c>
      <c r="C194" s="626" t="s">
        <v>3664</v>
      </c>
      <c r="D194" s="626" t="s">
        <v>3847</v>
      </c>
      <c r="E194" s="626" t="s">
        <v>3848</v>
      </c>
      <c r="F194" s="629">
        <v>8</v>
      </c>
      <c r="G194" s="629">
        <v>5504</v>
      </c>
      <c r="H194" s="629">
        <v>1</v>
      </c>
      <c r="I194" s="629">
        <v>688</v>
      </c>
      <c r="J194" s="629">
        <v>2</v>
      </c>
      <c r="K194" s="629">
        <v>1426.04</v>
      </c>
      <c r="L194" s="629">
        <v>0.25909156976744185</v>
      </c>
      <c r="M194" s="629">
        <v>713.02</v>
      </c>
      <c r="N194" s="629"/>
      <c r="O194" s="629"/>
      <c r="P194" s="642"/>
      <c r="Q194" s="630"/>
    </row>
    <row r="195" spans="1:17" ht="14.4" customHeight="1" x14ac:dyDescent="0.3">
      <c r="A195" s="625" t="s">
        <v>518</v>
      </c>
      <c r="B195" s="626" t="s">
        <v>3588</v>
      </c>
      <c r="C195" s="626" t="s">
        <v>3664</v>
      </c>
      <c r="D195" s="626" t="s">
        <v>3849</v>
      </c>
      <c r="E195" s="626" t="s">
        <v>3850</v>
      </c>
      <c r="F195" s="629"/>
      <c r="G195" s="629"/>
      <c r="H195" s="629"/>
      <c r="I195" s="629"/>
      <c r="J195" s="629">
        <v>1</v>
      </c>
      <c r="K195" s="629">
        <v>22007</v>
      </c>
      <c r="L195" s="629"/>
      <c r="M195" s="629">
        <v>22007</v>
      </c>
      <c r="N195" s="629"/>
      <c r="O195" s="629"/>
      <c r="P195" s="642"/>
      <c r="Q195" s="630"/>
    </row>
    <row r="196" spans="1:17" ht="14.4" customHeight="1" x14ac:dyDescent="0.3">
      <c r="A196" s="625" t="s">
        <v>518</v>
      </c>
      <c r="B196" s="626" t="s">
        <v>3588</v>
      </c>
      <c r="C196" s="626" t="s">
        <v>3664</v>
      </c>
      <c r="D196" s="626" t="s">
        <v>3851</v>
      </c>
      <c r="E196" s="626" t="s">
        <v>3852</v>
      </c>
      <c r="F196" s="629">
        <v>2</v>
      </c>
      <c r="G196" s="629">
        <v>11966</v>
      </c>
      <c r="H196" s="629">
        <v>1</v>
      </c>
      <c r="I196" s="629">
        <v>5983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518</v>
      </c>
      <c r="B197" s="626" t="s">
        <v>3588</v>
      </c>
      <c r="C197" s="626" t="s">
        <v>3664</v>
      </c>
      <c r="D197" s="626" t="s">
        <v>3853</v>
      </c>
      <c r="E197" s="626" t="s">
        <v>3852</v>
      </c>
      <c r="F197" s="629">
        <v>6</v>
      </c>
      <c r="G197" s="629">
        <v>39102</v>
      </c>
      <c r="H197" s="629">
        <v>1</v>
      </c>
      <c r="I197" s="629">
        <v>6517</v>
      </c>
      <c r="J197" s="629">
        <v>14</v>
      </c>
      <c r="K197" s="629">
        <v>91238</v>
      </c>
      <c r="L197" s="629">
        <v>2.3333333333333335</v>
      </c>
      <c r="M197" s="629">
        <v>6517</v>
      </c>
      <c r="N197" s="629">
        <v>11</v>
      </c>
      <c r="O197" s="629">
        <v>71687</v>
      </c>
      <c r="P197" s="642">
        <v>1.8333333333333333</v>
      </c>
      <c r="Q197" s="630">
        <v>6517</v>
      </c>
    </row>
    <row r="198" spans="1:17" ht="14.4" customHeight="1" x14ac:dyDescent="0.3">
      <c r="A198" s="625" t="s">
        <v>518</v>
      </c>
      <c r="B198" s="626" t="s">
        <v>3588</v>
      </c>
      <c r="C198" s="626" t="s">
        <v>3664</v>
      </c>
      <c r="D198" s="626" t="s">
        <v>3854</v>
      </c>
      <c r="E198" s="626" t="s">
        <v>3852</v>
      </c>
      <c r="F198" s="629">
        <v>3</v>
      </c>
      <c r="G198" s="629">
        <v>38781</v>
      </c>
      <c r="H198" s="629">
        <v>1</v>
      </c>
      <c r="I198" s="629">
        <v>12927</v>
      </c>
      <c r="J198" s="629">
        <v>9</v>
      </c>
      <c r="K198" s="629">
        <v>116343</v>
      </c>
      <c r="L198" s="629">
        <v>3</v>
      </c>
      <c r="M198" s="629">
        <v>12927</v>
      </c>
      <c r="N198" s="629"/>
      <c r="O198" s="629"/>
      <c r="P198" s="642"/>
      <c r="Q198" s="630"/>
    </row>
    <row r="199" spans="1:17" ht="14.4" customHeight="1" x14ac:dyDescent="0.3">
      <c r="A199" s="625" t="s">
        <v>518</v>
      </c>
      <c r="B199" s="626" t="s">
        <v>3588</v>
      </c>
      <c r="C199" s="626" t="s">
        <v>3664</v>
      </c>
      <c r="D199" s="626" t="s">
        <v>3855</v>
      </c>
      <c r="E199" s="626" t="s">
        <v>3856</v>
      </c>
      <c r="F199" s="629">
        <v>2</v>
      </c>
      <c r="G199" s="629">
        <v>707528</v>
      </c>
      <c r="H199" s="629">
        <v>1</v>
      </c>
      <c r="I199" s="629">
        <v>353764</v>
      </c>
      <c r="J199" s="629">
        <v>1</v>
      </c>
      <c r="K199" s="629">
        <v>353764</v>
      </c>
      <c r="L199" s="629">
        <v>0.5</v>
      </c>
      <c r="M199" s="629">
        <v>353764</v>
      </c>
      <c r="N199" s="629">
        <v>2</v>
      </c>
      <c r="O199" s="629">
        <v>733256.3</v>
      </c>
      <c r="P199" s="642">
        <v>1.0363636492124695</v>
      </c>
      <c r="Q199" s="630">
        <v>366628.15</v>
      </c>
    </row>
    <row r="200" spans="1:17" ht="14.4" customHeight="1" x14ac:dyDescent="0.3">
      <c r="A200" s="625" t="s">
        <v>518</v>
      </c>
      <c r="B200" s="626" t="s">
        <v>3588</v>
      </c>
      <c r="C200" s="626" t="s">
        <v>3664</v>
      </c>
      <c r="D200" s="626" t="s">
        <v>3857</v>
      </c>
      <c r="E200" s="626" t="s">
        <v>3837</v>
      </c>
      <c r="F200" s="629">
        <v>22</v>
      </c>
      <c r="G200" s="629">
        <v>88000</v>
      </c>
      <c r="H200" s="629">
        <v>1</v>
      </c>
      <c r="I200" s="629">
        <v>4000</v>
      </c>
      <c r="J200" s="629">
        <v>64</v>
      </c>
      <c r="K200" s="629">
        <v>265308.79999999999</v>
      </c>
      <c r="L200" s="629">
        <v>3.0148727272727269</v>
      </c>
      <c r="M200" s="629">
        <v>4145.45</v>
      </c>
      <c r="N200" s="629">
        <v>24</v>
      </c>
      <c r="O200" s="629">
        <v>99490.8</v>
      </c>
      <c r="P200" s="642">
        <v>1.1305772727272727</v>
      </c>
      <c r="Q200" s="630">
        <v>4145.45</v>
      </c>
    </row>
    <row r="201" spans="1:17" ht="14.4" customHeight="1" x14ac:dyDescent="0.3">
      <c r="A201" s="625" t="s">
        <v>518</v>
      </c>
      <c r="B201" s="626" t="s">
        <v>3588</v>
      </c>
      <c r="C201" s="626" t="s">
        <v>3664</v>
      </c>
      <c r="D201" s="626" t="s">
        <v>3858</v>
      </c>
      <c r="E201" s="626" t="s">
        <v>3859</v>
      </c>
      <c r="F201" s="629"/>
      <c r="G201" s="629"/>
      <c r="H201" s="629"/>
      <c r="I201" s="629"/>
      <c r="J201" s="629"/>
      <c r="K201" s="629"/>
      <c r="L201" s="629"/>
      <c r="M201" s="629"/>
      <c r="N201" s="629">
        <v>1</v>
      </c>
      <c r="O201" s="629">
        <v>21759</v>
      </c>
      <c r="P201" s="642"/>
      <c r="Q201" s="630">
        <v>21759</v>
      </c>
    </row>
    <row r="202" spans="1:17" ht="14.4" customHeight="1" x14ac:dyDescent="0.3">
      <c r="A202" s="625" t="s">
        <v>518</v>
      </c>
      <c r="B202" s="626" t="s">
        <v>3588</v>
      </c>
      <c r="C202" s="626" t="s">
        <v>3664</v>
      </c>
      <c r="D202" s="626" t="s">
        <v>3860</v>
      </c>
      <c r="E202" s="626" t="s">
        <v>3861</v>
      </c>
      <c r="F202" s="629">
        <v>58</v>
      </c>
      <c r="G202" s="629">
        <v>215190</v>
      </c>
      <c r="H202" s="629">
        <v>1</v>
      </c>
      <c r="I202" s="629">
        <v>3710.1724137931033</v>
      </c>
      <c r="J202" s="629">
        <v>14</v>
      </c>
      <c r="K202" s="629">
        <v>54235.020000000004</v>
      </c>
      <c r="L202" s="629">
        <v>0.25203317998048236</v>
      </c>
      <c r="M202" s="629">
        <v>3873.9300000000003</v>
      </c>
      <c r="N202" s="629">
        <v>2</v>
      </c>
      <c r="O202" s="629">
        <v>7747.86</v>
      </c>
      <c r="P202" s="642">
        <v>3.6004739997211765E-2</v>
      </c>
      <c r="Q202" s="630">
        <v>3873.93</v>
      </c>
    </row>
    <row r="203" spans="1:17" ht="14.4" customHeight="1" x14ac:dyDescent="0.3">
      <c r="A203" s="625" t="s">
        <v>518</v>
      </c>
      <c r="B203" s="626" t="s">
        <v>3588</v>
      </c>
      <c r="C203" s="626" t="s">
        <v>3664</v>
      </c>
      <c r="D203" s="626" t="s">
        <v>3862</v>
      </c>
      <c r="E203" s="626" t="s">
        <v>3863</v>
      </c>
      <c r="F203" s="629"/>
      <c r="G203" s="629"/>
      <c r="H203" s="629"/>
      <c r="I203" s="629"/>
      <c r="J203" s="629"/>
      <c r="K203" s="629"/>
      <c r="L203" s="629"/>
      <c r="M203" s="629"/>
      <c r="N203" s="629">
        <v>2</v>
      </c>
      <c r="O203" s="629">
        <v>14292.4</v>
      </c>
      <c r="P203" s="642"/>
      <c r="Q203" s="630">
        <v>7146.2</v>
      </c>
    </row>
    <row r="204" spans="1:17" ht="14.4" customHeight="1" x14ac:dyDescent="0.3">
      <c r="A204" s="625" t="s">
        <v>518</v>
      </c>
      <c r="B204" s="626" t="s">
        <v>3588</v>
      </c>
      <c r="C204" s="626" t="s">
        <v>3664</v>
      </c>
      <c r="D204" s="626" t="s">
        <v>3864</v>
      </c>
      <c r="E204" s="626" t="s">
        <v>3865</v>
      </c>
      <c r="F204" s="629">
        <v>17</v>
      </c>
      <c r="G204" s="629">
        <v>287521</v>
      </c>
      <c r="H204" s="629">
        <v>1</v>
      </c>
      <c r="I204" s="629">
        <v>16913</v>
      </c>
      <c r="J204" s="629">
        <v>23</v>
      </c>
      <c r="K204" s="629">
        <v>388999</v>
      </c>
      <c r="L204" s="629">
        <v>1.3529411764705883</v>
      </c>
      <c r="M204" s="629">
        <v>16913</v>
      </c>
      <c r="N204" s="629">
        <v>14</v>
      </c>
      <c r="O204" s="629">
        <v>236782</v>
      </c>
      <c r="P204" s="642">
        <v>0.82352941176470584</v>
      </c>
      <c r="Q204" s="630">
        <v>16913</v>
      </c>
    </row>
    <row r="205" spans="1:17" ht="14.4" customHeight="1" x14ac:dyDescent="0.3">
      <c r="A205" s="625" t="s">
        <v>518</v>
      </c>
      <c r="B205" s="626" t="s">
        <v>3588</v>
      </c>
      <c r="C205" s="626" t="s">
        <v>3664</v>
      </c>
      <c r="D205" s="626" t="s">
        <v>3866</v>
      </c>
      <c r="E205" s="626" t="s">
        <v>3867</v>
      </c>
      <c r="F205" s="629"/>
      <c r="G205" s="629"/>
      <c r="H205" s="629"/>
      <c r="I205" s="629"/>
      <c r="J205" s="629">
        <v>4</v>
      </c>
      <c r="K205" s="629">
        <v>8788</v>
      </c>
      <c r="L205" s="629"/>
      <c r="M205" s="629">
        <v>2197</v>
      </c>
      <c r="N205" s="629"/>
      <c r="O205" s="629"/>
      <c r="P205" s="642"/>
      <c r="Q205" s="630"/>
    </row>
    <row r="206" spans="1:17" ht="14.4" customHeight="1" x14ac:dyDescent="0.3">
      <c r="A206" s="625" t="s">
        <v>518</v>
      </c>
      <c r="B206" s="626" t="s">
        <v>3588</v>
      </c>
      <c r="C206" s="626" t="s">
        <v>3664</v>
      </c>
      <c r="D206" s="626" t="s">
        <v>3868</v>
      </c>
      <c r="E206" s="626" t="s">
        <v>3867</v>
      </c>
      <c r="F206" s="629"/>
      <c r="G206" s="629"/>
      <c r="H206" s="629"/>
      <c r="I206" s="629"/>
      <c r="J206" s="629">
        <v>1</v>
      </c>
      <c r="K206" s="629">
        <v>21561.55</v>
      </c>
      <c r="L206" s="629"/>
      <c r="M206" s="629">
        <v>21561.55</v>
      </c>
      <c r="N206" s="629"/>
      <c r="O206" s="629"/>
      <c r="P206" s="642"/>
      <c r="Q206" s="630"/>
    </row>
    <row r="207" spans="1:17" ht="14.4" customHeight="1" x14ac:dyDescent="0.3">
      <c r="A207" s="625" t="s">
        <v>518</v>
      </c>
      <c r="B207" s="626" t="s">
        <v>3588</v>
      </c>
      <c r="C207" s="626" t="s">
        <v>3664</v>
      </c>
      <c r="D207" s="626" t="s">
        <v>3869</v>
      </c>
      <c r="E207" s="626" t="s">
        <v>3870</v>
      </c>
      <c r="F207" s="629">
        <v>3</v>
      </c>
      <c r="G207" s="629">
        <v>76518</v>
      </c>
      <c r="H207" s="629">
        <v>1</v>
      </c>
      <c r="I207" s="629">
        <v>25506</v>
      </c>
      <c r="J207" s="629"/>
      <c r="K207" s="629"/>
      <c r="L207" s="629"/>
      <c r="M207" s="629"/>
      <c r="N207" s="629"/>
      <c r="O207" s="629"/>
      <c r="P207" s="642"/>
      <c r="Q207" s="630"/>
    </row>
    <row r="208" spans="1:17" ht="14.4" customHeight="1" x14ac:dyDescent="0.3">
      <c r="A208" s="625" t="s">
        <v>518</v>
      </c>
      <c r="B208" s="626" t="s">
        <v>3588</v>
      </c>
      <c r="C208" s="626" t="s">
        <v>3664</v>
      </c>
      <c r="D208" s="626" t="s">
        <v>3871</v>
      </c>
      <c r="E208" s="626" t="s">
        <v>3784</v>
      </c>
      <c r="F208" s="629">
        <v>18</v>
      </c>
      <c r="G208" s="629">
        <v>103122</v>
      </c>
      <c r="H208" s="629">
        <v>1</v>
      </c>
      <c r="I208" s="629">
        <v>5729</v>
      </c>
      <c r="J208" s="629"/>
      <c r="K208" s="629"/>
      <c r="L208" s="629"/>
      <c r="M208" s="629"/>
      <c r="N208" s="629">
        <v>6</v>
      </c>
      <c r="O208" s="629">
        <v>35622</v>
      </c>
      <c r="P208" s="642">
        <v>0.3454355035782859</v>
      </c>
      <c r="Q208" s="630">
        <v>5937</v>
      </c>
    </row>
    <row r="209" spans="1:17" ht="14.4" customHeight="1" x14ac:dyDescent="0.3">
      <c r="A209" s="625" t="s">
        <v>518</v>
      </c>
      <c r="B209" s="626" t="s">
        <v>3588</v>
      </c>
      <c r="C209" s="626" t="s">
        <v>3664</v>
      </c>
      <c r="D209" s="626" t="s">
        <v>3872</v>
      </c>
      <c r="E209" s="626" t="s">
        <v>3784</v>
      </c>
      <c r="F209" s="629">
        <v>36</v>
      </c>
      <c r="G209" s="629">
        <v>97920</v>
      </c>
      <c r="H209" s="629">
        <v>1</v>
      </c>
      <c r="I209" s="629">
        <v>2720</v>
      </c>
      <c r="J209" s="629">
        <v>8</v>
      </c>
      <c r="K209" s="629">
        <v>22152</v>
      </c>
      <c r="L209" s="629">
        <v>0.22622549019607843</v>
      </c>
      <c r="M209" s="629">
        <v>2769</v>
      </c>
      <c r="N209" s="629"/>
      <c r="O209" s="629"/>
      <c r="P209" s="642"/>
      <c r="Q209" s="630"/>
    </row>
    <row r="210" spans="1:17" ht="14.4" customHeight="1" x14ac:dyDescent="0.3">
      <c r="A210" s="625" t="s">
        <v>518</v>
      </c>
      <c r="B210" s="626" t="s">
        <v>3588</v>
      </c>
      <c r="C210" s="626" t="s">
        <v>3664</v>
      </c>
      <c r="D210" s="626" t="s">
        <v>3873</v>
      </c>
      <c r="E210" s="626" t="s">
        <v>3874</v>
      </c>
      <c r="F210" s="629">
        <v>22</v>
      </c>
      <c r="G210" s="629">
        <v>714692</v>
      </c>
      <c r="H210" s="629">
        <v>1</v>
      </c>
      <c r="I210" s="629">
        <v>32486</v>
      </c>
      <c r="J210" s="629">
        <v>3</v>
      </c>
      <c r="K210" s="629">
        <v>101001.93</v>
      </c>
      <c r="L210" s="629">
        <v>0.14132231786559804</v>
      </c>
      <c r="M210" s="629">
        <v>33667.31</v>
      </c>
      <c r="N210" s="629">
        <v>2</v>
      </c>
      <c r="O210" s="629">
        <v>67334.62</v>
      </c>
      <c r="P210" s="642">
        <v>9.4214878577065356E-2</v>
      </c>
      <c r="Q210" s="630">
        <v>33667.31</v>
      </c>
    </row>
    <row r="211" spans="1:17" ht="14.4" customHeight="1" x14ac:dyDescent="0.3">
      <c r="A211" s="625" t="s">
        <v>518</v>
      </c>
      <c r="B211" s="626" t="s">
        <v>3588</v>
      </c>
      <c r="C211" s="626" t="s">
        <v>3664</v>
      </c>
      <c r="D211" s="626" t="s">
        <v>3875</v>
      </c>
      <c r="E211" s="626" t="s">
        <v>3876</v>
      </c>
      <c r="F211" s="629">
        <v>2</v>
      </c>
      <c r="G211" s="629">
        <v>30170</v>
      </c>
      <c r="H211" s="629">
        <v>1</v>
      </c>
      <c r="I211" s="629">
        <v>15085</v>
      </c>
      <c r="J211" s="629">
        <v>17</v>
      </c>
      <c r="K211" s="629">
        <v>261377</v>
      </c>
      <c r="L211" s="629">
        <v>8.6634736493205171</v>
      </c>
      <c r="M211" s="629">
        <v>15375.117647058823</v>
      </c>
      <c r="N211" s="629"/>
      <c r="O211" s="629"/>
      <c r="P211" s="642"/>
      <c r="Q211" s="630"/>
    </row>
    <row r="212" spans="1:17" ht="14.4" customHeight="1" x14ac:dyDescent="0.3">
      <c r="A212" s="625" t="s">
        <v>518</v>
      </c>
      <c r="B212" s="626" t="s">
        <v>3588</v>
      </c>
      <c r="C212" s="626" t="s">
        <v>3664</v>
      </c>
      <c r="D212" s="626" t="s">
        <v>3877</v>
      </c>
      <c r="E212" s="626" t="s">
        <v>3878</v>
      </c>
      <c r="F212" s="629">
        <v>2</v>
      </c>
      <c r="G212" s="629">
        <v>54756</v>
      </c>
      <c r="H212" s="629">
        <v>1</v>
      </c>
      <c r="I212" s="629">
        <v>27378</v>
      </c>
      <c r="J212" s="629"/>
      <c r="K212" s="629"/>
      <c r="L212" s="629"/>
      <c r="M212" s="629"/>
      <c r="N212" s="629">
        <v>1</v>
      </c>
      <c r="O212" s="629">
        <v>27378</v>
      </c>
      <c r="P212" s="642">
        <v>0.5</v>
      </c>
      <c r="Q212" s="630">
        <v>27378</v>
      </c>
    </row>
    <row r="213" spans="1:17" ht="14.4" customHeight="1" x14ac:dyDescent="0.3">
      <c r="A213" s="625" t="s">
        <v>518</v>
      </c>
      <c r="B213" s="626" t="s">
        <v>3588</v>
      </c>
      <c r="C213" s="626" t="s">
        <v>3664</v>
      </c>
      <c r="D213" s="626" t="s">
        <v>3879</v>
      </c>
      <c r="E213" s="626" t="s">
        <v>3880</v>
      </c>
      <c r="F213" s="629">
        <v>20</v>
      </c>
      <c r="G213" s="629">
        <v>39560</v>
      </c>
      <c r="H213" s="629">
        <v>1</v>
      </c>
      <c r="I213" s="629">
        <v>1978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518</v>
      </c>
      <c r="B214" s="626" t="s">
        <v>3588</v>
      </c>
      <c r="C214" s="626" t="s">
        <v>3664</v>
      </c>
      <c r="D214" s="626" t="s">
        <v>3881</v>
      </c>
      <c r="E214" s="626" t="s">
        <v>3880</v>
      </c>
      <c r="F214" s="629">
        <v>5</v>
      </c>
      <c r="G214" s="629">
        <v>154935</v>
      </c>
      <c r="H214" s="629">
        <v>1</v>
      </c>
      <c r="I214" s="629">
        <v>30987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518</v>
      </c>
      <c r="B215" s="626" t="s">
        <v>3588</v>
      </c>
      <c r="C215" s="626" t="s">
        <v>3664</v>
      </c>
      <c r="D215" s="626" t="s">
        <v>3882</v>
      </c>
      <c r="E215" s="626" t="s">
        <v>3883</v>
      </c>
      <c r="F215" s="629">
        <v>1</v>
      </c>
      <c r="G215" s="629">
        <v>18178</v>
      </c>
      <c r="H215" s="629">
        <v>1</v>
      </c>
      <c r="I215" s="629">
        <v>18178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518</v>
      </c>
      <c r="B216" s="626" t="s">
        <v>3588</v>
      </c>
      <c r="C216" s="626" t="s">
        <v>3664</v>
      </c>
      <c r="D216" s="626" t="s">
        <v>3884</v>
      </c>
      <c r="E216" s="626" t="s">
        <v>3885</v>
      </c>
      <c r="F216" s="629">
        <v>1</v>
      </c>
      <c r="G216" s="629">
        <v>27706</v>
      </c>
      <c r="H216" s="629">
        <v>1</v>
      </c>
      <c r="I216" s="629">
        <v>27706</v>
      </c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518</v>
      </c>
      <c r="B217" s="626" t="s">
        <v>3588</v>
      </c>
      <c r="C217" s="626" t="s">
        <v>3664</v>
      </c>
      <c r="D217" s="626" t="s">
        <v>3886</v>
      </c>
      <c r="E217" s="626" t="s">
        <v>3887</v>
      </c>
      <c r="F217" s="629"/>
      <c r="G217" s="629"/>
      <c r="H217" s="629"/>
      <c r="I217" s="629"/>
      <c r="J217" s="629"/>
      <c r="K217" s="629"/>
      <c r="L217" s="629"/>
      <c r="M217" s="629"/>
      <c r="N217" s="629">
        <v>10</v>
      </c>
      <c r="O217" s="629">
        <v>109139.5</v>
      </c>
      <c r="P217" s="642"/>
      <c r="Q217" s="630">
        <v>10913.95</v>
      </c>
    </row>
    <row r="218" spans="1:17" ht="14.4" customHeight="1" x14ac:dyDescent="0.3">
      <c r="A218" s="625" t="s">
        <v>518</v>
      </c>
      <c r="B218" s="626" t="s">
        <v>3588</v>
      </c>
      <c r="C218" s="626" t="s">
        <v>3664</v>
      </c>
      <c r="D218" s="626" t="s">
        <v>3888</v>
      </c>
      <c r="E218" s="626" t="s">
        <v>3887</v>
      </c>
      <c r="F218" s="629"/>
      <c r="G218" s="629"/>
      <c r="H218" s="629"/>
      <c r="I218" s="629"/>
      <c r="J218" s="629">
        <v>28</v>
      </c>
      <c r="K218" s="629">
        <v>396620.56000000006</v>
      </c>
      <c r="L218" s="629"/>
      <c r="M218" s="629">
        <v>14165.020000000002</v>
      </c>
      <c r="N218" s="629">
        <v>28</v>
      </c>
      <c r="O218" s="629">
        <v>396620.56</v>
      </c>
      <c r="P218" s="642"/>
      <c r="Q218" s="630">
        <v>14165.02</v>
      </c>
    </row>
    <row r="219" spans="1:17" ht="14.4" customHeight="1" x14ac:dyDescent="0.3">
      <c r="A219" s="625" t="s">
        <v>518</v>
      </c>
      <c r="B219" s="626" t="s">
        <v>3588</v>
      </c>
      <c r="C219" s="626" t="s">
        <v>3664</v>
      </c>
      <c r="D219" s="626" t="s">
        <v>3889</v>
      </c>
      <c r="E219" s="626" t="s">
        <v>3887</v>
      </c>
      <c r="F219" s="629"/>
      <c r="G219" s="629"/>
      <c r="H219" s="629"/>
      <c r="I219" s="629"/>
      <c r="J219" s="629">
        <v>24</v>
      </c>
      <c r="K219" s="629">
        <v>328032</v>
      </c>
      <c r="L219" s="629"/>
      <c r="M219" s="629">
        <v>13668</v>
      </c>
      <c r="N219" s="629">
        <v>25</v>
      </c>
      <c r="O219" s="629">
        <v>341700</v>
      </c>
      <c r="P219" s="642"/>
      <c r="Q219" s="630">
        <v>13668</v>
      </c>
    </row>
    <row r="220" spans="1:17" ht="14.4" customHeight="1" x14ac:dyDescent="0.3">
      <c r="A220" s="625" t="s">
        <v>518</v>
      </c>
      <c r="B220" s="626" t="s">
        <v>3588</v>
      </c>
      <c r="C220" s="626" t="s">
        <v>3664</v>
      </c>
      <c r="D220" s="626" t="s">
        <v>3890</v>
      </c>
      <c r="E220" s="626" t="s">
        <v>3887</v>
      </c>
      <c r="F220" s="629"/>
      <c r="G220" s="629"/>
      <c r="H220" s="629"/>
      <c r="I220" s="629"/>
      <c r="J220" s="629">
        <v>24</v>
      </c>
      <c r="K220" s="629">
        <v>80463.360000000001</v>
      </c>
      <c r="L220" s="629"/>
      <c r="M220" s="629">
        <v>3352.64</v>
      </c>
      <c r="N220" s="629">
        <v>20</v>
      </c>
      <c r="O220" s="629">
        <v>67052.800000000003</v>
      </c>
      <c r="P220" s="642"/>
      <c r="Q220" s="630">
        <v>3352.6400000000003</v>
      </c>
    </row>
    <row r="221" spans="1:17" ht="14.4" customHeight="1" x14ac:dyDescent="0.3">
      <c r="A221" s="625" t="s">
        <v>518</v>
      </c>
      <c r="B221" s="626" t="s">
        <v>3588</v>
      </c>
      <c r="C221" s="626" t="s">
        <v>3664</v>
      </c>
      <c r="D221" s="626" t="s">
        <v>3891</v>
      </c>
      <c r="E221" s="626" t="s">
        <v>3887</v>
      </c>
      <c r="F221" s="629"/>
      <c r="G221" s="629"/>
      <c r="H221" s="629"/>
      <c r="I221" s="629"/>
      <c r="J221" s="629">
        <v>52</v>
      </c>
      <c r="K221" s="629">
        <v>167115.52000000002</v>
      </c>
      <c r="L221" s="629"/>
      <c r="M221" s="629">
        <v>3213.76</v>
      </c>
      <c r="N221" s="629">
        <v>68</v>
      </c>
      <c r="O221" s="629">
        <v>218535.68000000002</v>
      </c>
      <c r="P221" s="642"/>
      <c r="Q221" s="630">
        <v>3213.76</v>
      </c>
    </row>
    <row r="222" spans="1:17" ht="14.4" customHeight="1" x14ac:dyDescent="0.3">
      <c r="A222" s="625" t="s">
        <v>518</v>
      </c>
      <c r="B222" s="626" t="s">
        <v>3588</v>
      </c>
      <c r="C222" s="626" t="s">
        <v>3664</v>
      </c>
      <c r="D222" s="626" t="s">
        <v>3892</v>
      </c>
      <c r="E222" s="626" t="s">
        <v>3887</v>
      </c>
      <c r="F222" s="629"/>
      <c r="G222" s="629"/>
      <c r="H222" s="629"/>
      <c r="I222" s="629"/>
      <c r="J222" s="629">
        <v>26</v>
      </c>
      <c r="K222" s="629">
        <v>111419.35999999999</v>
      </c>
      <c r="L222" s="629"/>
      <c r="M222" s="629">
        <v>4285.3599999999997</v>
      </c>
      <c r="N222" s="629">
        <v>31</v>
      </c>
      <c r="O222" s="629">
        <v>132846.15999999997</v>
      </c>
      <c r="P222" s="642"/>
      <c r="Q222" s="630">
        <v>4285.3599999999988</v>
      </c>
    </row>
    <row r="223" spans="1:17" ht="14.4" customHeight="1" x14ac:dyDescent="0.3">
      <c r="A223" s="625" t="s">
        <v>518</v>
      </c>
      <c r="B223" s="626" t="s">
        <v>3588</v>
      </c>
      <c r="C223" s="626" t="s">
        <v>3664</v>
      </c>
      <c r="D223" s="626" t="s">
        <v>3893</v>
      </c>
      <c r="E223" s="626" t="s">
        <v>3894</v>
      </c>
      <c r="F223" s="629"/>
      <c r="G223" s="629"/>
      <c r="H223" s="629"/>
      <c r="I223" s="629"/>
      <c r="J223" s="629">
        <v>2</v>
      </c>
      <c r="K223" s="629">
        <v>6145.64</v>
      </c>
      <c r="L223" s="629"/>
      <c r="M223" s="629">
        <v>3072.82</v>
      </c>
      <c r="N223" s="629">
        <v>2</v>
      </c>
      <c r="O223" s="629">
        <v>6145.64</v>
      </c>
      <c r="P223" s="642"/>
      <c r="Q223" s="630">
        <v>3072.82</v>
      </c>
    </row>
    <row r="224" spans="1:17" ht="14.4" customHeight="1" x14ac:dyDescent="0.3">
      <c r="A224" s="625" t="s">
        <v>518</v>
      </c>
      <c r="B224" s="626" t="s">
        <v>3588</v>
      </c>
      <c r="C224" s="626" t="s">
        <v>3664</v>
      </c>
      <c r="D224" s="626" t="s">
        <v>3895</v>
      </c>
      <c r="E224" s="626" t="s">
        <v>3894</v>
      </c>
      <c r="F224" s="629"/>
      <c r="G224" s="629"/>
      <c r="H224" s="629"/>
      <c r="I224" s="629"/>
      <c r="J224" s="629">
        <v>12</v>
      </c>
      <c r="K224" s="629">
        <v>5695.8</v>
      </c>
      <c r="L224" s="629"/>
      <c r="M224" s="629">
        <v>474.65000000000003</v>
      </c>
      <c r="N224" s="629">
        <v>18</v>
      </c>
      <c r="O224" s="629">
        <v>8543.7000000000007</v>
      </c>
      <c r="P224" s="642"/>
      <c r="Q224" s="630">
        <v>474.65000000000003</v>
      </c>
    </row>
    <row r="225" spans="1:17" ht="14.4" customHeight="1" x14ac:dyDescent="0.3">
      <c r="A225" s="625" t="s">
        <v>518</v>
      </c>
      <c r="B225" s="626" t="s">
        <v>3588</v>
      </c>
      <c r="C225" s="626" t="s">
        <v>3664</v>
      </c>
      <c r="D225" s="626" t="s">
        <v>3896</v>
      </c>
      <c r="E225" s="626" t="s">
        <v>3897</v>
      </c>
      <c r="F225" s="629"/>
      <c r="G225" s="629"/>
      <c r="H225" s="629"/>
      <c r="I225" s="629"/>
      <c r="J225" s="629">
        <v>1</v>
      </c>
      <c r="K225" s="629">
        <v>912580.36</v>
      </c>
      <c r="L225" s="629"/>
      <c r="M225" s="629">
        <v>912580.36</v>
      </c>
      <c r="N225" s="629"/>
      <c r="O225" s="629"/>
      <c r="P225" s="642"/>
      <c r="Q225" s="630"/>
    </row>
    <row r="226" spans="1:17" ht="14.4" customHeight="1" x14ac:dyDescent="0.3">
      <c r="A226" s="625" t="s">
        <v>518</v>
      </c>
      <c r="B226" s="626" t="s">
        <v>3588</v>
      </c>
      <c r="C226" s="626" t="s">
        <v>3664</v>
      </c>
      <c r="D226" s="626" t="s">
        <v>3898</v>
      </c>
      <c r="E226" s="626" t="s">
        <v>3899</v>
      </c>
      <c r="F226" s="629"/>
      <c r="G226" s="629"/>
      <c r="H226" s="629"/>
      <c r="I226" s="629"/>
      <c r="J226" s="629"/>
      <c r="K226" s="629"/>
      <c r="L226" s="629"/>
      <c r="M226" s="629"/>
      <c r="N226" s="629">
        <v>80</v>
      </c>
      <c r="O226" s="629">
        <v>261600</v>
      </c>
      <c r="P226" s="642"/>
      <c r="Q226" s="630">
        <v>3270</v>
      </c>
    </row>
    <row r="227" spans="1:17" ht="14.4" customHeight="1" x14ac:dyDescent="0.3">
      <c r="A227" s="625" t="s">
        <v>518</v>
      </c>
      <c r="B227" s="626" t="s">
        <v>3588</v>
      </c>
      <c r="C227" s="626" t="s">
        <v>3664</v>
      </c>
      <c r="D227" s="626" t="s">
        <v>3900</v>
      </c>
      <c r="E227" s="626" t="s">
        <v>3899</v>
      </c>
      <c r="F227" s="629"/>
      <c r="G227" s="629"/>
      <c r="H227" s="629"/>
      <c r="I227" s="629"/>
      <c r="J227" s="629"/>
      <c r="K227" s="629"/>
      <c r="L227" s="629"/>
      <c r="M227" s="629"/>
      <c r="N227" s="629">
        <v>36</v>
      </c>
      <c r="O227" s="629">
        <v>227196</v>
      </c>
      <c r="P227" s="642"/>
      <c r="Q227" s="630">
        <v>6311</v>
      </c>
    </row>
    <row r="228" spans="1:17" ht="14.4" customHeight="1" x14ac:dyDescent="0.3">
      <c r="A228" s="625" t="s">
        <v>518</v>
      </c>
      <c r="B228" s="626" t="s">
        <v>3588</v>
      </c>
      <c r="C228" s="626" t="s">
        <v>3664</v>
      </c>
      <c r="D228" s="626" t="s">
        <v>3901</v>
      </c>
      <c r="E228" s="626" t="s">
        <v>3899</v>
      </c>
      <c r="F228" s="629"/>
      <c r="G228" s="629"/>
      <c r="H228" s="629"/>
      <c r="I228" s="629"/>
      <c r="J228" s="629"/>
      <c r="K228" s="629"/>
      <c r="L228" s="629"/>
      <c r="M228" s="629"/>
      <c r="N228" s="629">
        <v>80</v>
      </c>
      <c r="O228" s="629">
        <v>809600</v>
      </c>
      <c r="P228" s="642"/>
      <c r="Q228" s="630">
        <v>10120</v>
      </c>
    </row>
    <row r="229" spans="1:17" ht="14.4" customHeight="1" x14ac:dyDescent="0.3">
      <c r="A229" s="625" t="s">
        <v>518</v>
      </c>
      <c r="B229" s="626" t="s">
        <v>3588</v>
      </c>
      <c r="C229" s="626" t="s">
        <v>3664</v>
      </c>
      <c r="D229" s="626" t="s">
        <v>3902</v>
      </c>
      <c r="E229" s="626" t="s">
        <v>3903</v>
      </c>
      <c r="F229" s="629"/>
      <c r="G229" s="629"/>
      <c r="H229" s="629"/>
      <c r="I229" s="629"/>
      <c r="J229" s="629"/>
      <c r="K229" s="629"/>
      <c r="L229" s="629"/>
      <c r="M229" s="629"/>
      <c r="N229" s="629">
        <v>1</v>
      </c>
      <c r="O229" s="629">
        <v>7795</v>
      </c>
      <c r="P229" s="642"/>
      <c r="Q229" s="630">
        <v>7795</v>
      </c>
    </row>
    <row r="230" spans="1:17" ht="14.4" customHeight="1" x14ac:dyDescent="0.3">
      <c r="A230" s="625" t="s">
        <v>518</v>
      </c>
      <c r="B230" s="626" t="s">
        <v>3588</v>
      </c>
      <c r="C230" s="626" t="s">
        <v>3664</v>
      </c>
      <c r="D230" s="626" t="s">
        <v>3904</v>
      </c>
      <c r="E230" s="626" t="s">
        <v>3903</v>
      </c>
      <c r="F230" s="629"/>
      <c r="G230" s="629"/>
      <c r="H230" s="629"/>
      <c r="I230" s="629"/>
      <c r="J230" s="629"/>
      <c r="K230" s="629"/>
      <c r="L230" s="629"/>
      <c r="M230" s="629"/>
      <c r="N230" s="629">
        <v>1</v>
      </c>
      <c r="O230" s="629">
        <v>2580</v>
      </c>
      <c r="P230" s="642"/>
      <c r="Q230" s="630">
        <v>2580</v>
      </c>
    </row>
    <row r="231" spans="1:17" ht="14.4" customHeight="1" x14ac:dyDescent="0.3">
      <c r="A231" s="625" t="s">
        <v>518</v>
      </c>
      <c r="B231" s="626" t="s">
        <v>3588</v>
      </c>
      <c r="C231" s="626" t="s">
        <v>3664</v>
      </c>
      <c r="D231" s="626" t="s">
        <v>3905</v>
      </c>
      <c r="E231" s="626" t="s">
        <v>3906</v>
      </c>
      <c r="F231" s="629"/>
      <c r="G231" s="629"/>
      <c r="H231" s="629"/>
      <c r="I231" s="629"/>
      <c r="J231" s="629"/>
      <c r="K231" s="629"/>
      <c r="L231" s="629"/>
      <c r="M231" s="629"/>
      <c r="N231" s="629">
        <v>1</v>
      </c>
      <c r="O231" s="629">
        <v>28461</v>
      </c>
      <c r="P231" s="642"/>
      <c r="Q231" s="630">
        <v>28461</v>
      </c>
    </row>
    <row r="232" spans="1:17" ht="14.4" customHeight="1" x14ac:dyDescent="0.3">
      <c r="A232" s="625" t="s">
        <v>518</v>
      </c>
      <c r="B232" s="626" t="s">
        <v>3588</v>
      </c>
      <c r="C232" s="626" t="s">
        <v>3664</v>
      </c>
      <c r="D232" s="626" t="s">
        <v>3907</v>
      </c>
      <c r="E232" s="626" t="s">
        <v>3908</v>
      </c>
      <c r="F232" s="629"/>
      <c r="G232" s="629"/>
      <c r="H232" s="629"/>
      <c r="I232" s="629"/>
      <c r="J232" s="629"/>
      <c r="K232" s="629"/>
      <c r="L232" s="629"/>
      <c r="M232" s="629"/>
      <c r="N232" s="629">
        <v>1</v>
      </c>
      <c r="O232" s="629">
        <v>52248.3</v>
      </c>
      <c r="P232" s="642"/>
      <c r="Q232" s="630">
        <v>52248.3</v>
      </c>
    </row>
    <row r="233" spans="1:17" ht="14.4" customHeight="1" x14ac:dyDescent="0.3">
      <c r="A233" s="625" t="s">
        <v>518</v>
      </c>
      <c r="B233" s="626" t="s">
        <v>3588</v>
      </c>
      <c r="C233" s="626" t="s">
        <v>3664</v>
      </c>
      <c r="D233" s="626" t="s">
        <v>3909</v>
      </c>
      <c r="E233" s="626" t="s">
        <v>3910</v>
      </c>
      <c r="F233" s="629">
        <v>1</v>
      </c>
      <c r="G233" s="629">
        <v>2923</v>
      </c>
      <c r="H233" s="629">
        <v>1</v>
      </c>
      <c r="I233" s="629">
        <v>2923</v>
      </c>
      <c r="J233" s="629"/>
      <c r="K233" s="629"/>
      <c r="L233" s="629"/>
      <c r="M233" s="629"/>
      <c r="N233" s="629"/>
      <c r="O233" s="629"/>
      <c r="P233" s="642"/>
      <c r="Q233" s="630"/>
    </row>
    <row r="234" spans="1:17" ht="14.4" customHeight="1" x14ac:dyDescent="0.3">
      <c r="A234" s="625" t="s">
        <v>518</v>
      </c>
      <c r="B234" s="626" t="s">
        <v>3588</v>
      </c>
      <c r="C234" s="626" t="s">
        <v>3664</v>
      </c>
      <c r="D234" s="626" t="s">
        <v>3911</v>
      </c>
      <c r="E234" s="626" t="s">
        <v>3801</v>
      </c>
      <c r="F234" s="629"/>
      <c r="G234" s="629"/>
      <c r="H234" s="629"/>
      <c r="I234" s="629"/>
      <c r="J234" s="629">
        <v>1</v>
      </c>
      <c r="K234" s="629">
        <v>4768.3100000000004</v>
      </c>
      <c r="L234" s="629"/>
      <c r="M234" s="629">
        <v>4768.3100000000004</v>
      </c>
      <c r="N234" s="629"/>
      <c r="O234" s="629"/>
      <c r="P234" s="642"/>
      <c r="Q234" s="630"/>
    </row>
    <row r="235" spans="1:17" ht="14.4" customHeight="1" x14ac:dyDescent="0.3">
      <c r="A235" s="625" t="s">
        <v>518</v>
      </c>
      <c r="B235" s="626" t="s">
        <v>3588</v>
      </c>
      <c r="C235" s="626" t="s">
        <v>3664</v>
      </c>
      <c r="D235" s="626" t="s">
        <v>3912</v>
      </c>
      <c r="E235" s="626" t="s">
        <v>3913</v>
      </c>
      <c r="F235" s="629"/>
      <c r="G235" s="629"/>
      <c r="H235" s="629"/>
      <c r="I235" s="629"/>
      <c r="J235" s="629">
        <v>1</v>
      </c>
      <c r="K235" s="629">
        <v>4646.54</v>
      </c>
      <c r="L235" s="629"/>
      <c r="M235" s="629">
        <v>4646.54</v>
      </c>
      <c r="N235" s="629"/>
      <c r="O235" s="629"/>
      <c r="P235" s="642"/>
      <c r="Q235" s="630"/>
    </row>
    <row r="236" spans="1:17" ht="14.4" customHeight="1" x14ac:dyDescent="0.3">
      <c r="A236" s="625" t="s">
        <v>518</v>
      </c>
      <c r="B236" s="626" t="s">
        <v>3588</v>
      </c>
      <c r="C236" s="626" t="s">
        <v>3664</v>
      </c>
      <c r="D236" s="626" t="s">
        <v>3914</v>
      </c>
      <c r="E236" s="626" t="s">
        <v>3915</v>
      </c>
      <c r="F236" s="629"/>
      <c r="G236" s="629"/>
      <c r="H236" s="629"/>
      <c r="I236" s="629"/>
      <c r="J236" s="629">
        <v>1</v>
      </c>
      <c r="K236" s="629">
        <v>1786</v>
      </c>
      <c r="L236" s="629"/>
      <c r="M236" s="629">
        <v>1786</v>
      </c>
      <c r="N236" s="629"/>
      <c r="O236" s="629"/>
      <c r="P236" s="642"/>
      <c r="Q236" s="630"/>
    </row>
    <row r="237" spans="1:17" ht="14.4" customHeight="1" x14ac:dyDescent="0.3">
      <c r="A237" s="625" t="s">
        <v>518</v>
      </c>
      <c r="B237" s="626" t="s">
        <v>3588</v>
      </c>
      <c r="C237" s="626" t="s">
        <v>3664</v>
      </c>
      <c r="D237" s="626" t="s">
        <v>3916</v>
      </c>
      <c r="E237" s="626" t="s">
        <v>3794</v>
      </c>
      <c r="F237" s="629">
        <v>1</v>
      </c>
      <c r="G237" s="629">
        <v>55041</v>
      </c>
      <c r="H237" s="629">
        <v>1</v>
      </c>
      <c r="I237" s="629">
        <v>55041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518</v>
      </c>
      <c r="B238" s="626" t="s">
        <v>3588</v>
      </c>
      <c r="C238" s="626" t="s">
        <v>3664</v>
      </c>
      <c r="D238" s="626" t="s">
        <v>3917</v>
      </c>
      <c r="E238" s="626" t="s">
        <v>3760</v>
      </c>
      <c r="F238" s="629">
        <v>1</v>
      </c>
      <c r="G238" s="629">
        <v>10282</v>
      </c>
      <c r="H238" s="629">
        <v>1</v>
      </c>
      <c r="I238" s="629">
        <v>10282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518</v>
      </c>
      <c r="B239" s="626" t="s">
        <v>3588</v>
      </c>
      <c r="C239" s="626" t="s">
        <v>3664</v>
      </c>
      <c r="D239" s="626" t="s">
        <v>3918</v>
      </c>
      <c r="E239" s="626" t="s">
        <v>3801</v>
      </c>
      <c r="F239" s="629"/>
      <c r="G239" s="629"/>
      <c r="H239" s="629"/>
      <c r="I239" s="629"/>
      <c r="J239" s="629">
        <v>1</v>
      </c>
      <c r="K239" s="629">
        <v>5835.76</v>
      </c>
      <c r="L239" s="629"/>
      <c r="M239" s="629">
        <v>5835.76</v>
      </c>
      <c r="N239" s="629"/>
      <c r="O239" s="629"/>
      <c r="P239" s="642"/>
      <c r="Q239" s="630"/>
    </row>
    <row r="240" spans="1:17" ht="14.4" customHeight="1" x14ac:dyDescent="0.3">
      <c r="A240" s="625" t="s">
        <v>518</v>
      </c>
      <c r="B240" s="626" t="s">
        <v>3588</v>
      </c>
      <c r="C240" s="626" t="s">
        <v>3471</v>
      </c>
      <c r="D240" s="626" t="s">
        <v>3919</v>
      </c>
      <c r="E240" s="626" t="s">
        <v>3920</v>
      </c>
      <c r="F240" s="629">
        <v>4684</v>
      </c>
      <c r="G240" s="629">
        <v>5049895</v>
      </c>
      <c r="H240" s="629">
        <v>1</v>
      </c>
      <c r="I240" s="629">
        <v>1078.115926558497</v>
      </c>
      <c r="J240" s="629">
        <v>4522</v>
      </c>
      <c r="K240" s="629">
        <v>4830683</v>
      </c>
      <c r="L240" s="629">
        <v>0.95659078060038871</v>
      </c>
      <c r="M240" s="629">
        <v>1068.2624944714728</v>
      </c>
      <c r="N240" s="629">
        <v>4148</v>
      </c>
      <c r="O240" s="629">
        <v>4545645</v>
      </c>
      <c r="P240" s="642">
        <v>0.90014643868832911</v>
      </c>
      <c r="Q240" s="630">
        <v>1095.8642719382835</v>
      </c>
    </row>
    <row r="241" spans="1:17" ht="14.4" customHeight="1" x14ac:dyDescent="0.3">
      <c r="A241" s="625" t="s">
        <v>518</v>
      </c>
      <c r="B241" s="626" t="s">
        <v>3588</v>
      </c>
      <c r="C241" s="626" t="s">
        <v>3471</v>
      </c>
      <c r="D241" s="626" t="s">
        <v>3921</v>
      </c>
      <c r="E241" s="626" t="s">
        <v>3922</v>
      </c>
      <c r="F241" s="629">
        <v>1</v>
      </c>
      <c r="G241" s="629">
        <v>347</v>
      </c>
      <c r="H241" s="629">
        <v>1</v>
      </c>
      <c r="I241" s="629">
        <v>347</v>
      </c>
      <c r="J241" s="629"/>
      <c r="K241" s="629"/>
      <c r="L241" s="629"/>
      <c r="M241" s="629"/>
      <c r="N241" s="629"/>
      <c r="O241" s="629"/>
      <c r="P241" s="642"/>
      <c r="Q241" s="630"/>
    </row>
    <row r="242" spans="1:17" ht="14.4" customHeight="1" x14ac:dyDescent="0.3">
      <c r="A242" s="625" t="s">
        <v>518</v>
      </c>
      <c r="B242" s="626" t="s">
        <v>3588</v>
      </c>
      <c r="C242" s="626" t="s">
        <v>3471</v>
      </c>
      <c r="D242" s="626" t="s">
        <v>3923</v>
      </c>
      <c r="E242" s="626" t="s">
        <v>3924</v>
      </c>
      <c r="F242" s="629">
        <v>3</v>
      </c>
      <c r="G242" s="629">
        <v>831</v>
      </c>
      <c r="H242" s="629">
        <v>1</v>
      </c>
      <c r="I242" s="629">
        <v>277</v>
      </c>
      <c r="J242" s="629">
        <v>14</v>
      </c>
      <c r="K242" s="629">
        <v>3904</v>
      </c>
      <c r="L242" s="629">
        <v>4.6979542719614917</v>
      </c>
      <c r="M242" s="629">
        <v>278.85714285714283</v>
      </c>
      <c r="N242" s="629">
        <v>17</v>
      </c>
      <c r="O242" s="629">
        <v>4760</v>
      </c>
      <c r="P242" s="642">
        <v>5.7280385078219016</v>
      </c>
      <c r="Q242" s="630">
        <v>280</v>
      </c>
    </row>
    <row r="243" spans="1:17" ht="14.4" customHeight="1" x14ac:dyDescent="0.3">
      <c r="A243" s="625" t="s">
        <v>518</v>
      </c>
      <c r="B243" s="626" t="s">
        <v>3588</v>
      </c>
      <c r="C243" s="626" t="s">
        <v>3471</v>
      </c>
      <c r="D243" s="626" t="s">
        <v>3925</v>
      </c>
      <c r="E243" s="626" t="s">
        <v>3926</v>
      </c>
      <c r="F243" s="629">
        <v>1</v>
      </c>
      <c r="G243" s="629">
        <v>671</v>
      </c>
      <c r="H243" s="629">
        <v>1</v>
      </c>
      <c r="I243" s="629">
        <v>671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518</v>
      </c>
      <c r="B244" s="626" t="s">
        <v>3588</v>
      </c>
      <c r="C244" s="626" t="s">
        <v>3471</v>
      </c>
      <c r="D244" s="626" t="s">
        <v>3571</v>
      </c>
      <c r="E244" s="626" t="s">
        <v>3572</v>
      </c>
      <c r="F244" s="629">
        <v>16</v>
      </c>
      <c r="G244" s="629">
        <v>108048</v>
      </c>
      <c r="H244" s="629">
        <v>1</v>
      </c>
      <c r="I244" s="629">
        <v>6753</v>
      </c>
      <c r="J244" s="629">
        <v>8</v>
      </c>
      <c r="K244" s="629">
        <v>54168</v>
      </c>
      <c r="L244" s="629">
        <v>0.50133274100399827</v>
      </c>
      <c r="M244" s="629">
        <v>6771</v>
      </c>
      <c r="N244" s="629">
        <v>4</v>
      </c>
      <c r="O244" s="629">
        <v>27176</v>
      </c>
      <c r="P244" s="642">
        <v>0.25151784392122017</v>
      </c>
      <c r="Q244" s="630">
        <v>6794</v>
      </c>
    </row>
    <row r="245" spans="1:17" ht="14.4" customHeight="1" x14ac:dyDescent="0.3">
      <c r="A245" s="625" t="s">
        <v>518</v>
      </c>
      <c r="B245" s="626" t="s">
        <v>3588</v>
      </c>
      <c r="C245" s="626" t="s">
        <v>3471</v>
      </c>
      <c r="D245" s="626" t="s">
        <v>3927</v>
      </c>
      <c r="E245" s="626" t="s">
        <v>3928</v>
      </c>
      <c r="F245" s="629">
        <v>804</v>
      </c>
      <c r="G245" s="629">
        <v>541092</v>
      </c>
      <c r="H245" s="629">
        <v>1</v>
      </c>
      <c r="I245" s="629">
        <v>673</v>
      </c>
      <c r="J245" s="629">
        <v>743</v>
      </c>
      <c r="K245" s="629">
        <v>502253</v>
      </c>
      <c r="L245" s="629">
        <v>0.92822107885535177</v>
      </c>
      <c r="M245" s="629">
        <v>675.97981157469712</v>
      </c>
      <c r="N245" s="629">
        <v>777</v>
      </c>
      <c r="O245" s="629">
        <v>267620</v>
      </c>
      <c r="P245" s="642">
        <v>0.49459241681636396</v>
      </c>
      <c r="Q245" s="630">
        <v>344.42728442728441</v>
      </c>
    </row>
    <row r="246" spans="1:17" ht="14.4" customHeight="1" x14ac:dyDescent="0.3">
      <c r="A246" s="625" t="s">
        <v>518</v>
      </c>
      <c r="B246" s="626" t="s">
        <v>3588</v>
      </c>
      <c r="C246" s="626" t="s">
        <v>3471</v>
      </c>
      <c r="D246" s="626" t="s">
        <v>3494</v>
      </c>
      <c r="E246" s="626" t="s">
        <v>3495</v>
      </c>
      <c r="F246" s="629">
        <v>865</v>
      </c>
      <c r="G246" s="629">
        <v>294965</v>
      </c>
      <c r="H246" s="629">
        <v>1</v>
      </c>
      <c r="I246" s="629">
        <v>341</v>
      </c>
      <c r="J246" s="629">
        <v>823</v>
      </c>
      <c r="K246" s="629">
        <v>281466</v>
      </c>
      <c r="L246" s="629">
        <v>0.95423524824979233</v>
      </c>
      <c r="M246" s="629">
        <v>342</v>
      </c>
      <c r="N246" s="629">
        <v>835</v>
      </c>
      <c r="O246" s="629">
        <v>193720</v>
      </c>
      <c r="P246" s="642">
        <v>0.65675588629159387</v>
      </c>
      <c r="Q246" s="630">
        <v>232</v>
      </c>
    </row>
    <row r="247" spans="1:17" ht="14.4" customHeight="1" x14ac:dyDescent="0.3">
      <c r="A247" s="625" t="s">
        <v>518</v>
      </c>
      <c r="B247" s="626" t="s">
        <v>3588</v>
      </c>
      <c r="C247" s="626" t="s">
        <v>3471</v>
      </c>
      <c r="D247" s="626" t="s">
        <v>3929</v>
      </c>
      <c r="E247" s="626" t="s">
        <v>3930</v>
      </c>
      <c r="F247" s="629">
        <v>3</v>
      </c>
      <c r="G247" s="629">
        <v>24948</v>
      </c>
      <c r="H247" s="629">
        <v>1</v>
      </c>
      <c r="I247" s="629">
        <v>8316</v>
      </c>
      <c r="J247" s="629">
        <v>5</v>
      </c>
      <c r="K247" s="629">
        <v>41715</v>
      </c>
      <c r="L247" s="629">
        <v>1.6720779220779221</v>
      </c>
      <c r="M247" s="629">
        <v>8343</v>
      </c>
      <c r="N247" s="629">
        <v>3</v>
      </c>
      <c r="O247" s="629">
        <v>25131</v>
      </c>
      <c r="P247" s="642">
        <v>1.0073352573352574</v>
      </c>
      <c r="Q247" s="630">
        <v>8377</v>
      </c>
    </row>
    <row r="248" spans="1:17" ht="14.4" customHeight="1" x14ac:dyDescent="0.3">
      <c r="A248" s="625" t="s">
        <v>518</v>
      </c>
      <c r="B248" s="626" t="s">
        <v>3588</v>
      </c>
      <c r="C248" s="626" t="s">
        <v>3471</v>
      </c>
      <c r="D248" s="626" t="s">
        <v>3931</v>
      </c>
      <c r="E248" s="626" t="s">
        <v>3932</v>
      </c>
      <c r="F248" s="629">
        <v>45</v>
      </c>
      <c r="G248" s="629">
        <v>194355</v>
      </c>
      <c r="H248" s="629">
        <v>1</v>
      </c>
      <c r="I248" s="629">
        <v>4319</v>
      </c>
      <c r="J248" s="629">
        <v>54</v>
      </c>
      <c r="K248" s="629">
        <v>234360</v>
      </c>
      <c r="L248" s="629">
        <v>1.2058346839546192</v>
      </c>
      <c r="M248" s="629">
        <v>4340</v>
      </c>
      <c r="N248" s="629">
        <v>44</v>
      </c>
      <c r="O248" s="629">
        <v>192078</v>
      </c>
      <c r="P248" s="642">
        <v>0.98828432507524888</v>
      </c>
      <c r="Q248" s="630">
        <v>4365.409090909091</v>
      </c>
    </row>
    <row r="249" spans="1:17" ht="14.4" customHeight="1" x14ac:dyDescent="0.3">
      <c r="A249" s="625" t="s">
        <v>518</v>
      </c>
      <c r="B249" s="626" t="s">
        <v>3588</v>
      </c>
      <c r="C249" s="626" t="s">
        <v>3471</v>
      </c>
      <c r="D249" s="626" t="s">
        <v>3933</v>
      </c>
      <c r="E249" s="626" t="s">
        <v>3934</v>
      </c>
      <c r="F249" s="629">
        <v>14</v>
      </c>
      <c r="G249" s="629">
        <v>74648</v>
      </c>
      <c r="H249" s="629">
        <v>1</v>
      </c>
      <c r="I249" s="629">
        <v>5332</v>
      </c>
      <c r="J249" s="629">
        <v>33</v>
      </c>
      <c r="K249" s="629">
        <v>176820</v>
      </c>
      <c r="L249" s="629">
        <v>2.3687171792948236</v>
      </c>
      <c r="M249" s="629">
        <v>5358.181818181818</v>
      </c>
      <c r="N249" s="629">
        <v>33</v>
      </c>
      <c r="O249" s="629">
        <v>177969</v>
      </c>
      <c r="P249" s="642">
        <v>2.3841094202121957</v>
      </c>
      <c r="Q249" s="630">
        <v>5393</v>
      </c>
    </row>
    <row r="250" spans="1:17" ht="14.4" customHeight="1" x14ac:dyDescent="0.3">
      <c r="A250" s="625" t="s">
        <v>518</v>
      </c>
      <c r="B250" s="626" t="s">
        <v>3588</v>
      </c>
      <c r="C250" s="626" t="s">
        <v>3471</v>
      </c>
      <c r="D250" s="626" t="s">
        <v>3935</v>
      </c>
      <c r="E250" s="626" t="s">
        <v>3936</v>
      </c>
      <c r="F250" s="629">
        <v>7</v>
      </c>
      <c r="G250" s="629">
        <v>30660</v>
      </c>
      <c r="H250" s="629">
        <v>1</v>
      </c>
      <c r="I250" s="629">
        <v>4380</v>
      </c>
      <c r="J250" s="629">
        <v>7</v>
      </c>
      <c r="K250" s="629">
        <v>30786</v>
      </c>
      <c r="L250" s="629">
        <v>1.0041095890410958</v>
      </c>
      <c r="M250" s="629">
        <v>4398</v>
      </c>
      <c r="N250" s="629">
        <v>18</v>
      </c>
      <c r="O250" s="629">
        <v>79578</v>
      </c>
      <c r="P250" s="642">
        <v>2.5954990215264186</v>
      </c>
      <c r="Q250" s="630">
        <v>4421</v>
      </c>
    </row>
    <row r="251" spans="1:17" ht="14.4" customHeight="1" x14ac:dyDescent="0.3">
      <c r="A251" s="625" t="s">
        <v>518</v>
      </c>
      <c r="B251" s="626" t="s">
        <v>3588</v>
      </c>
      <c r="C251" s="626" t="s">
        <v>3471</v>
      </c>
      <c r="D251" s="626" t="s">
        <v>3937</v>
      </c>
      <c r="E251" s="626" t="s">
        <v>3938</v>
      </c>
      <c r="F251" s="629">
        <v>4</v>
      </c>
      <c r="G251" s="629">
        <v>18932</v>
      </c>
      <c r="H251" s="629">
        <v>1</v>
      </c>
      <c r="I251" s="629">
        <v>4733</v>
      </c>
      <c r="J251" s="629">
        <v>7</v>
      </c>
      <c r="K251" s="629">
        <v>33257</v>
      </c>
      <c r="L251" s="629">
        <v>1.7566553982674837</v>
      </c>
      <c r="M251" s="629">
        <v>4751</v>
      </c>
      <c r="N251" s="629">
        <v>9</v>
      </c>
      <c r="O251" s="629">
        <v>42966</v>
      </c>
      <c r="P251" s="642">
        <v>2.2694908092119164</v>
      </c>
      <c r="Q251" s="630">
        <v>4774</v>
      </c>
    </row>
    <row r="252" spans="1:17" ht="14.4" customHeight="1" x14ac:dyDescent="0.3">
      <c r="A252" s="625" t="s">
        <v>518</v>
      </c>
      <c r="B252" s="626" t="s">
        <v>3588</v>
      </c>
      <c r="C252" s="626" t="s">
        <v>3471</v>
      </c>
      <c r="D252" s="626" t="s">
        <v>3939</v>
      </c>
      <c r="E252" s="626" t="s">
        <v>3940</v>
      </c>
      <c r="F252" s="629">
        <v>7</v>
      </c>
      <c r="G252" s="629">
        <v>78869</v>
      </c>
      <c r="H252" s="629">
        <v>1</v>
      </c>
      <c r="I252" s="629">
        <v>11267</v>
      </c>
      <c r="J252" s="629">
        <v>8</v>
      </c>
      <c r="K252" s="629">
        <v>90464</v>
      </c>
      <c r="L252" s="629">
        <v>1.1470159378209437</v>
      </c>
      <c r="M252" s="629">
        <v>11308</v>
      </c>
      <c r="N252" s="629">
        <v>6</v>
      </c>
      <c r="O252" s="629">
        <v>68154</v>
      </c>
      <c r="P252" s="642">
        <v>0.86414180476486324</v>
      </c>
      <c r="Q252" s="630">
        <v>11359</v>
      </c>
    </row>
    <row r="253" spans="1:17" ht="14.4" customHeight="1" x14ac:dyDescent="0.3">
      <c r="A253" s="625" t="s">
        <v>518</v>
      </c>
      <c r="B253" s="626" t="s">
        <v>3588</v>
      </c>
      <c r="C253" s="626" t="s">
        <v>3471</v>
      </c>
      <c r="D253" s="626" t="s">
        <v>3941</v>
      </c>
      <c r="E253" s="626" t="s">
        <v>3942</v>
      </c>
      <c r="F253" s="629">
        <v>17</v>
      </c>
      <c r="G253" s="629">
        <v>88519</v>
      </c>
      <c r="H253" s="629">
        <v>1</v>
      </c>
      <c r="I253" s="629">
        <v>5207</v>
      </c>
      <c r="J253" s="629">
        <v>9</v>
      </c>
      <c r="K253" s="629">
        <v>47052</v>
      </c>
      <c r="L253" s="629">
        <v>0.5315468995356929</v>
      </c>
      <c r="M253" s="629">
        <v>5228</v>
      </c>
      <c r="N253" s="629">
        <v>18</v>
      </c>
      <c r="O253" s="629">
        <v>94590</v>
      </c>
      <c r="P253" s="642">
        <v>1.068584145776613</v>
      </c>
      <c r="Q253" s="630">
        <v>5255</v>
      </c>
    </row>
    <row r="254" spans="1:17" ht="14.4" customHeight="1" x14ac:dyDescent="0.3">
      <c r="A254" s="625" t="s">
        <v>518</v>
      </c>
      <c r="B254" s="626" t="s">
        <v>3588</v>
      </c>
      <c r="C254" s="626" t="s">
        <v>3471</v>
      </c>
      <c r="D254" s="626" t="s">
        <v>3943</v>
      </c>
      <c r="E254" s="626" t="s">
        <v>3944</v>
      </c>
      <c r="F254" s="629"/>
      <c r="G254" s="629"/>
      <c r="H254" s="629"/>
      <c r="I254" s="629"/>
      <c r="J254" s="629">
        <v>2</v>
      </c>
      <c r="K254" s="629">
        <v>16446</v>
      </c>
      <c r="L254" s="629"/>
      <c r="M254" s="629">
        <v>8223</v>
      </c>
      <c r="N254" s="629">
        <v>1</v>
      </c>
      <c r="O254" s="629">
        <v>8257</v>
      </c>
      <c r="P254" s="642"/>
      <c r="Q254" s="630">
        <v>8257</v>
      </c>
    </row>
    <row r="255" spans="1:17" ht="14.4" customHeight="1" x14ac:dyDescent="0.3">
      <c r="A255" s="625" t="s">
        <v>518</v>
      </c>
      <c r="B255" s="626" t="s">
        <v>3588</v>
      </c>
      <c r="C255" s="626" t="s">
        <v>3471</v>
      </c>
      <c r="D255" s="626" t="s">
        <v>3945</v>
      </c>
      <c r="E255" s="626" t="s">
        <v>3946</v>
      </c>
      <c r="F255" s="629">
        <v>3</v>
      </c>
      <c r="G255" s="629">
        <v>33603</v>
      </c>
      <c r="H255" s="629">
        <v>1</v>
      </c>
      <c r="I255" s="629">
        <v>11201</v>
      </c>
      <c r="J255" s="629">
        <v>7</v>
      </c>
      <c r="K255" s="629">
        <v>78694</v>
      </c>
      <c r="L255" s="629">
        <v>2.3418742374192782</v>
      </c>
      <c r="M255" s="629">
        <v>11242</v>
      </c>
      <c r="N255" s="629">
        <v>6</v>
      </c>
      <c r="O255" s="629">
        <v>67758</v>
      </c>
      <c r="P255" s="642">
        <v>2.0164271047227924</v>
      </c>
      <c r="Q255" s="630">
        <v>11293</v>
      </c>
    </row>
    <row r="256" spans="1:17" ht="14.4" customHeight="1" x14ac:dyDescent="0.3">
      <c r="A256" s="625" t="s">
        <v>518</v>
      </c>
      <c r="B256" s="626" t="s">
        <v>3588</v>
      </c>
      <c r="C256" s="626" t="s">
        <v>3471</v>
      </c>
      <c r="D256" s="626" t="s">
        <v>3947</v>
      </c>
      <c r="E256" s="626" t="s">
        <v>3948</v>
      </c>
      <c r="F256" s="629">
        <v>80</v>
      </c>
      <c r="G256" s="629">
        <v>333200</v>
      </c>
      <c r="H256" s="629">
        <v>1</v>
      </c>
      <c r="I256" s="629">
        <v>4165</v>
      </c>
      <c r="J256" s="629">
        <v>117</v>
      </c>
      <c r="K256" s="629">
        <v>489411</v>
      </c>
      <c r="L256" s="629">
        <v>1.4688205282112845</v>
      </c>
      <c r="M256" s="629">
        <v>4183</v>
      </c>
      <c r="N256" s="629">
        <v>94</v>
      </c>
      <c r="O256" s="629">
        <v>395341</v>
      </c>
      <c r="P256" s="642">
        <v>1.1864975990396158</v>
      </c>
      <c r="Q256" s="630">
        <v>4205.755319148936</v>
      </c>
    </row>
    <row r="257" spans="1:17" ht="14.4" customHeight="1" x14ac:dyDescent="0.3">
      <c r="A257" s="625" t="s">
        <v>518</v>
      </c>
      <c r="B257" s="626" t="s">
        <v>3588</v>
      </c>
      <c r="C257" s="626" t="s">
        <v>3471</v>
      </c>
      <c r="D257" s="626" t="s">
        <v>3949</v>
      </c>
      <c r="E257" s="626" t="s">
        <v>3950</v>
      </c>
      <c r="F257" s="629">
        <v>4</v>
      </c>
      <c r="G257" s="629">
        <v>26524</v>
      </c>
      <c r="H257" s="629">
        <v>1</v>
      </c>
      <c r="I257" s="629">
        <v>6631</v>
      </c>
      <c r="J257" s="629">
        <v>8</v>
      </c>
      <c r="K257" s="629">
        <v>53288</v>
      </c>
      <c r="L257" s="629">
        <v>2.0090484089880865</v>
      </c>
      <c r="M257" s="629">
        <v>6661</v>
      </c>
      <c r="N257" s="629">
        <v>7</v>
      </c>
      <c r="O257" s="629">
        <v>46900</v>
      </c>
      <c r="P257" s="642">
        <v>1.7682099230885235</v>
      </c>
      <c r="Q257" s="630">
        <v>6700</v>
      </c>
    </row>
    <row r="258" spans="1:17" ht="14.4" customHeight="1" x14ac:dyDescent="0.3">
      <c r="A258" s="625" t="s">
        <v>518</v>
      </c>
      <c r="B258" s="626" t="s">
        <v>3588</v>
      </c>
      <c r="C258" s="626" t="s">
        <v>3471</v>
      </c>
      <c r="D258" s="626" t="s">
        <v>3951</v>
      </c>
      <c r="E258" s="626" t="s">
        <v>3952</v>
      </c>
      <c r="F258" s="629">
        <v>1</v>
      </c>
      <c r="G258" s="629">
        <v>1445</v>
      </c>
      <c r="H258" s="629">
        <v>1</v>
      </c>
      <c r="I258" s="629">
        <v>1445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518</v>
      </c>
      <c r="B259" s="626" t="s">
        <v>3588</v>
      </c>
      <c r="C259" s="626" t="s">
        <v>3471</v>
      </c>
      <c r="D259" s="626" t="s">
        <v>3953</v>
      </c>
      <c r="E259" s="626" t="s">
        <v>3954</v>
      </c>
      <c r="F259" s="629">
        <v>46</v>
      </c>
      <c r="G259" s="629">
        <v>179400</v>
      </c>
      <c r="H259" s="629">
        <v>1</v>
      </c>
      <c r="I259" s="629">
        <v>3900</v>
      </c>
      <c r="J259" s="629">
        <v>85</v>
      </c>
      <c r="K259" s="629">
        <v>332496</v>
      </c>
      <c r="L259" s="629">
        <v>1.8533779264214048</v>
      </c>
      <c r="M259" s="629">
        <v>3911.7176470588233</v>
      </c>
      <c r="N259" s="629">
        <v>90</v>
      </c>
      <c r="O259" s="629">
        <v>353488</v>
      </c>
      <c r="P259" s="642">
        <v>1.9703901895206244</v>
      </c>
      <c r="Q259" s="630">
        <v>3927.6444444444446</v>
      </c>
    </row>
    <row r="260" spans="1:17" ht="14.4" customHeight="1" x14ac:dyDescent="0.3">
      <c r="A260" s="625" t="s">
        <v>518</v>
      </c>
      <c r="B260" s="626" t="s">
        <v>3588</v>
      </c>
      <c r="C260" s="626" t="s">
        <v>3471</v>
      </c>
      <c r="D260" s="626" t="s">
        <v>3955</v>
      </c>
      <c r="E260" s="626" t="s">
        <v>3956</v>
      </c>
      <c r="F260" s="629">
        <v>2</v>
      </c>
      <c r="G260" s="629">
        <v>21600</v>
      </c>
      <c r="H260" s="629">
        <v>1</v>
      </c>
      <c r="I260" s="629">
        <v>10800</v>
      </c>
      <c r="J260" s="629">
        <v>3</v>
      </c>
      <c r="K260" s="629">
        <v>32508</v>
      </c>
      <c r="L260" s="629">
        <v>1.5049999999999999</v>
      </c>
      <c r="M260" s="629">
        <v>10836</v>
      </c>
      <c r="N260" s="629">
        <v>1</v>
      </c>
      <c r="O260" s="629">
        <v>10881</v>
      </c>
      <c r="P260" s="642">
        <v>0.50375000000000003</v>
      </c>
      <c r="Q260" s="630">
        <v>10881</v>
      </c>
    </row>
    <row r="261" spans="1:17" ht="14.4" customHeight="1" x14ac:dyDescent="0.3">
      <c r="A261" s="625" t="s">
        <v>518</v>
      </c>
      <c r="B261" s="626" t="s">
        <v>3588</v>
      </c>
      <c r="C261" s="626" t="s">
        <v>3471</v>
      </c>
      <c r="D261" s="626" t="s">
        <v>3957</v>
      </c>
      <c r="E261" s="626" t="s">
        <v>3958</v>
      </c>
      <c r="F261" s="629">
        <v>6</v>
      </c>
      <c r="G261" s="629">
        <v>58554</v>
      </c>
      <c r="H261" s="629">
        <v>1</v>
      </c>
      <c r="I261" s="629">
        <v>9759</v>
      </c>
      <c r="J261" s="629">
        <v>15</v>
      </c>
      <c r="K261" s="629">
        <v>146850</v>
      </c>
      <c r="L261" s="629">
        <v>2.5079413874372376</v>
      </c>
      <c r="M261" s="629">
        <v>9790</v>
      </c>
      <c r="N261" s="629">
        <v>9</v>
      </c>
      <c r="O261" s="629">
        <v>88470</v>
      </c>
      <c r="P261" s="642">
        <v>1.5109130033814939</v>
      </c>
      <c r="Q261" s="630">
        <v>9830</v>
      </c>
    </row>
    <row r="262" spans="1:17" ht="14.4" customHeight="1" x14ac:dyDescent="0.3">
      <c r="A262" s="625" t="s">
        <v>518</v>
      </c>
      <c r="B262" s="626" t="s">
        <v>3588</v>
      </c>
      <c r="C262" s="626" t="s">
        <v>3471</v>
      </c>
      <c r="D262" s="626" t="s">
        <v>3959</v>
      </c>
      <c r="E262" s="626" t="s">
        <v>3960</v>
      </c>
      <c r="F262" s="629"/>
      <c r="G262" s="629"/>
      <c r="H262" s="629"/>
      <c r="I262" s="629"/>
      <c r="J262" s="629">
        <v>2</v>
      </c>
      <c r="K262" s="629">
        <v>21432</v>
      </c>
      <c r="L262" s="629"/>
      <c r="M262" s="629">
        <v>10716</v>
      </c>
      <c r="N262" s="629">
        <v>2</v>
      </c>
      <c r="O262" s="629">
        <v>21522</v>
      </c>
      <c r="P262" s="642"/>
      <c r="Q262" s="630">
        <v>10761</v>
      </c>
    </row>
    <row r="263" spans="1:17" ht="14.4" customHeight="1" x14ac:dyDescent="0.3">
      <c r="A263" s="625" t="s">
        <v>518</v>
      </c>
      <c r="B263" s="626" t="s">
        <v>3588</v>
      </c>
      <c r="C263" s="626" t="s">
        <v>3471</v>
      </c>
      <c r="D263" s="626" t="s">
        <v>3961</v>
      </c>
      <c r="E263" s="626" t="s">
        <v>3962</v>
      </c>
      <c r="F263" s="629">
        <v>29</v>
      </c>
      <c r="G263" s="629">
        <v>63423</v>
      </c>
      <c r="H263" s="629">
        <v>1</v>
      </c>
      <c r="I263" s="629">
        <v>2187</v>
      </c>
      <c r="J263" s="629">
        <v>58</v>
      </c>
      <c r="K263" s="629">
        <v>127341</v>
      </c>
      <c r="L263" s="629">
        <v>2.0078047396055059</v>
      </c>
      <c r="M263" s="629">
        <v>2195.5344827586205</v>
      </c>
      <c r="N263" s="629">
        <v>55</v>
      </c>
      <c r="O263" s="629">
        <v>121416</v>
      </c>
      <c r="P263" s="642">
        <v>1.914384371600208</v>
      </c>
      <c r="Q263" s="630">
        <v>2207.5636363636363</v>
      </c>
    </row>
    <row r="264" spans="1:17" ht="14.4" customHeight="1" x14ac:dyDescent="0.3">
      <c r="A264" s="625" t="s">
        <v>518</v>
      </c>
      <c r="B264" s="626" t="s">
        <v>3588</v>
      </c>
      <c r="C264" s="626" t="s">
        <v>3471</v>
      </c>
      <c r="D264" s="626" t="s">
        <v>3498</v>
      </c>
      <c r="E264" s="626" t="s">
        <v>3499</v>
      </c>
      <c r="F264" s="629">
        <v>18</v>
      </c>
      <c r="G264" s="629">
        <v>177570</v>
      </c>
      <c r="H264" s="629">
        <v>1</v>
      </c>
      <c r="I264" s="629">
        <v>9865</v>
      </c>
      <c r="J264" s="629">
        <v>13</v>
      </c>
      <c r="K264" s="629">
        <v>128713</v>
      </c>
      <c r="L264" s="629">
        <v>0.72485780255673815</v>
      </c>
      <c r="M264" s="629">
        <v>9901</v>
      </c>
      <c r="N264" s="629">
        <v>11</v>
      </c>
      <c r="O264" s="629">
        <v>109406</v>
      </c>
      <c r="P264" s="642">
        <v>0.61612885059413192</v>
      </c>
      <c r="Q264" s="630">
        <v>9946</v>
      </c>
    </row>
    <row r="265" spans="1:17" ht="14.4" customHeight="1" x14ac:dyDescent="0.3">
      <c r="A265" s="625" t="s">
        <v>518</v>
      </c>
      <c r="B265" s="626" t="s">
        <v>3588</v>
      </c>
      <c r="C265" s="626" t="s">
        <v>3471</v>
      </c>
      <c r="D265" s="626" t="s">
        <v>3963</v>
      </c>
      <c r="E265" s="626" t="s">
        <v>3964</v>
      </c>
      <c r="F265" s="629">
        <v>6</v>
      </c>
      <c r="G265" s="629">
        <v>13170</v>
      </c>
      <c r="H265" s="629">
        <v>1</v>
      </c>
      <c r="I265" s="629">
        <v>2195</v>
      </c>
      <c r="J265" s="629">
        <v>8</v>
      </c>
      <c r="K265" s="629">
        <v>17656</v>
      </c>
      <c r="L265" s="629">
        <v>1.3406226271829917</v>
      </c>
      <c r="M265" s="629">
        <v>2207</v>
      </c>
      <c r="N265" s="629">
        <v>4</v>
      </c>
      <c r="O265" s="629">
        <v>8892</v>
      </c>
      <c r="P265" s="642">
        <v>0.67517084282460138</v>
      </c>
      <c r="Q265" s="630">
        <v>2223</v>
      </c>
    </row>
    <row r="266" spans="1:17" ht="14.4" customHeight="1" x14ac:dyDescent="0.3">
      <c r="A266" s="625" t="s">
        <v>518</v>
      </c>
      <c r="B266" s="626" t="s">
        <v>3588</v>
      </c>
      <c r="C266" s="626" t="s">
        <v>3471</v>
      </c>
      <c r="D266" s="626" t="s">
        <v>3965</v>
      </c>
      <c r="E266" s="626" t="s">
        <v>3966</v>
      </c>
      <c r="F266" s="629">
        <v>13</v>
      </c>
      <c r="G266" s="629">
        <v>64662</v>
      </c>
      <c r="H266" s="629">
        <v>1</v>
      </c>
      <c r="I266" s="629">
        <v>4974</v>
      </c>
      <c r="J266" s="629">
        <v>18</v>
      </c>
      <c r="K266" s="629">
        <v>89694</v>
      </c>
      <c r="L266" s="629">
        <v>1.3871207200519624</v>
      </c>
      <c r="M266" s="629">
        <v>4983</v>
      </c>
      <c r="N266" s="629">
        <v>14</v>
      </c>
      <c r="O266" s="629">
        <v>69905</v>
      </c>
      <c r="P266" s="642">
        <v>1.0810831709504809</v>
      </c>
      <c r="Q266" s="630">
        <v>4993.2142857142853</v>
      </c>
    </row>
    <row r="267" spans="1:17" ht="14.4" customHeight="1" x14ac:dyDescent="0.3">
      <c r="A267" s="625" t="s">
        <v>518</v>
      </c>
      <c r="B267" s="626" t="s">
        <v>3588</v>
      </c>
      <c r="C267" s="626" t="s">
        <v>3471</v>
      </c>
      <c r="D267" s="626" t="s">
        <v>3500</v>
      </c>
      <c r="E267" s="626" t="s">
        <v>3501</v>
      </c>
      <c r="F267" s="629">
        <v>3</v>
      </c>
      <c r="G267" s="629">
        <v>11043</v>
      </c>
      <c r="H267" s="629">
        <v>1</v>
      </c>
      <c r="I267" s="629">
        <v>3681</v>
      </c>
      <c r="J267" s="629">
        <v>2</v>
      </c>
      <c r="K267" s="629">
        <v>7398</v>
      </c>
      <c r="L267" s="629">
        <v>0.66992665036674814</v>
      </c>
      <c r="M267" s="629">
        <v>3699</v>
      </c>
      <c r="N267" s="629">
        <v>1</v>
      </c>
      <c r="O267" s="629">
        <v>3722</v>
      </c>
      <c r="P267" s="642">
        <v>0.33704609254731505</v>
      </c>
      <c r="Q267" s="630">
        <v>3722</v>
      </c>
    </row>
    <row r="268" spans="1:17" ht="14.4" customHeight="1" x14ac:dyDescent="0.3">
      <c r="A268" s="625" t="s">
        <v>518</v>
      </c>
      <c r="B268" s="626" t="s">
        <v>3588</v>
      </c>
      <c r="C268" s="626" t="s">
        <v>3471</v>
      </c>
      <c r="D268" s="626" t="s">
        <v>3967</v>
      </c>
      <c r="E268" s="626" t="s">
        <v>3968</v>
      </c>
      <c r="F268" s="629">
        <v>27</v>
      </c>
      <c r="G268" s="629">
        <v>500499</v>
      </c>
      <c r="H268" s="629">
        <v>1</v>
      </c>
      <c r="I268" s="629">
        <v>18537</v>
      </c>
      <c r="J268" s="629">
        <v>23</v>
      </c>
      <c r="K268" s="629">
        <v>428007</v>
      </c>
      <c r="L268" s="629">
        <v>0.85516054977132816</v>
      </c>
      <c r="M268" s="629">
        <v>18609</v>
      </c>
      <c r="N268" s="629">
        <v>30</v>
      </c>
      <c r="O268" s="629">
        <v>561000</v>
      </c>
      <c r="P268" s="642">
        <v>1.1208813604023184</v>
      </c>
      <c r="Q268" s="630">
        <v>18700</v>
      </c>
    </row>
    <row r="269" spans="1:17" ht="14.4" customHeight="1" x14ac:dyDescent="0.3">
      <c r="A269" s="625" t="s">
        <v>518</v>
      </c>
      <c r="B269" s="626" t="s">
        <v>3588</v>
      </c>
      <c r="C269" s="626" t="s">
        <v>3471</v>
      </c>
      <c r="D269" s="626" t="s">
        <v>3969</v>
      </c>
      <c r="E269" s="626" t="s">
        <v>3970</v>
      </c>
      <c r="F269" s="629">
        <v>5</v>
      </c>
      <c r="G269" s="629">
        <v>62050</v>
      </c>
      <c r="H269" s="629">
        <v>1</v>
      </c>
      <c r="I269" s="629">
        <v>12410</v>
      </c>
      <c r="J269" s="629">
        <v>4</v>
      </c>
      <c r="K269" s="629">
        <v>49820</v>
      </c>
      <c r="L269" s="629">
        <v>0.80290088638195001</v>
      </c>
      <c r="M269" s="629">
        <v>12455</v>
      </c>
      <c r="N269" s="629">
        <v>3</v>
      </c>
      <c r="O269" s="629">
        <v>37536</v>
      </c>
      <c r="P269" s="642">
        <v>0.60493150684931507</v>
      </c>
      <c r="Q269" s="630">
        <v>12512</v>
      </c>
    </row>
    <row r="270" spans="1:17" ht="14.4" customHeight="1" x14ac:dyDescent="0.3">
      <c r="A270" s="625" t="s">
        <v>518</v>
      </c>
      <c r="B270" s="626" t="s">
        <v>3588</v>
      </c>
      <c r="C270" s="626" t="s">
        <v>3471</v>
      </c>
      <c r="D270" s="626" t="s">
        <v>3971</v>
      </c>
      <c r="E270" s="626" t="s">
        <v>3972</v>
      </c>
      <c r="F270" s="629">
        <v>9</v>
      </c>
      <c r="G270" s="629">
        <v>92196</v>
      </c>
      <c r="H270" s="629">
        <v>1</v>
      </c>
      <c r="I270" s="629">
        <v>10244</v>
      </c>
      <c r="J270" s="629">
        <v>10</v>
      </c>
      <c r="K270" s="629">
        <v>102800</v>
      </c>
      <c r="L270" s="629">
        <v>1.1150158358280187</v>
      </c>
      <c r="M270" s="629">
        <v>10280</v>
      </c>
      <c r="N270" s="629">
        <v>8</v>
      </c>
      <c r="O270" s="629">
        <v>82600</v>
      </c>
      <c r="P270" s="642">
        <v>0.8959173933793223</v>
      </c>
      <c r="Q270" s="630">
        <v>10325</v>
      </c>
    </row>
    <row r="271" spans="1:17" ht="14.4" customHeight="1" x14ac:dyDescent="0.3">
      <c r="A271" s="625" t="s">
        <v>518</v>
      </c>
      <c r="B271" s="626" t="s">
        <v>3588</v>
      </c>
      <c r="C271" s="626" t="s">
        <v>3471</v>
      </c>
      <c r="D271" s="626" t="s">
        <v>3973</v>
      </c>
      <c r="E271" s="626" t="s">
        <v>3974</v>
      </c>
      <c r="F271" s="629">
        <v>48</v>
      </c>
      <c r="G271" s="629">
        <v>589968</v>
      </c>
      <c r="H271" s="629">
        <v>1</v>
      </c>
      <c r="I271" s="629">
        <v>12291</v>
      </c>
      <c r="J271" s="629">
        <v>75</v>
      </c>
      <c r="K271" s="629">
        <v>925200</v>
      </c>
      <c r="L271" s="629">
        <v>1.5682206492555528</v>
      </c>
      <c r="M271" s="629">
        <v>12336</v>
      </c>
      <c r="N271" s="629">
        <v>68</v>
      </c>
      <c r="O271" s="629">
        <v>842724</v>
      </c>
      <c r="P271" s="642">
        <v>1.4284232365145229</v>
      </c>
      <c r="Q271" s="630">
        <v>12393</v>
      </c>
    </row>
    <row r="272" spans="1:17" ht="14.4" customHeight="1" x14ac:dyDescent="0.3">
      <c r="A272" s="625" t="s">
        <v>518</v>
      </c>
      <c r="B272" s="626" t="s">
        <v>3588</v>
      </c>
      <c r="C272" s="626" t="s">
        <v>3471</v>
      </c>
      <c r="D272" s="626" t="s">
        <v>3975</v>
      </c>
      <c r="E272" s="626" t="s">
        <v>3976</v>
      </c>
      <c r="F272" s="629">
        <v>1</v>
      </c>
      <c r="G272" s="629">
        <v>2776</v>
      </c>
      <c r="H272" s="629">
        <v>1</v>
      </c>
      <c r="I272" s="629">
        <v>2776</v>
      </c>
      <c r="J272" s="629"/>
      <c r="K272" s="629"/>
      <c r="L272" s="629"/>
      <c r="M272" s="629"/>
      <c r="N272" s="629">
        <v>2</v>
      </c>
      <c r="O272" s="629">
        <v>5634</v>
      </c>
      <c r="P272" s="642">
        <v>2.0295389048991352</v>
      </c>
      <c r="Q272" s="630">
        <v>2817</v>
      </c>
    </row>
    <row r="273" spans="1:17" ht="14.4" customHeight="1" x14ac:dyDescent="0.3">
      <c r="A273" s="625" t="s">
        <v>518</v>
      </c>
      <c r="B273" s="626" t="s">
        <v>3588</v>
      </c>
      <c r="C273" s="626" t="s">
        <v>3471</v>
      </c>
      <c r="D273" s="626" t="s">
        <v>3977</v>
      </c>
      <c r="E273" s="626" t="s">
        <v>3978</v>
      </c>
      <c r="F273" s="629">
        <v>1</v>
      </c>
      <c r="G273" s="629">
        <v>5632</v>
      </c>
      <c r="H273" s="629">
        <v>1</v>
      </c>
      <c r="I273" s="629">
        <v>5632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518</v>
      </c>
      <c r="B274" s="626" t="s">
        <v>3588</v>
      </c>
      <c r="C274" s="626" t="s">
        <v>3471</v>
      </c>
      <c r="D274" s="626" t="s">
        <v>3979</v>
      </c>
      <c r="E274" s="626" t="s">
        <v>3980</v>
      </c>
      <c r="F274" s="629">
        <v>2</v>
      </c>
      <c r="G274" s="629">
        <v>10664</v>
      </c>
      <c r="H274" s="629">
        <v>1</v>
      </c>
      <c r="I274" s="629">
        <v>5332</v>
      </c>
      <c r="J274" s="629">
        <v>2</v>
      </c>
      <c r="K274" s="629">
        <v>10718</v>
      </c>
      <c r="L274" s="629">
        <v>1.0050637659414854</v>
      </c>
      <c r="M274" s="629">
        <v>5359</v>
      </c>
      <c r="N274" s="629">
        <v>2</v>
      </c>
      <c r="O274" s="629">
        <v>10786</v>
      </c>
      <c r="P274" s="642">
        <v>1.0114403600900226</v>
      </c>
      <c r="Q274" s="630">
        <v>5393</v>
      </c>
    </row>
    <row r="275" spans="1:17" ht="14.4" customHeight="1" x14ac:dyDescent="0.3">
      <c r="A275" s="625" t="s">
        <v>518</v>
      </c>
      <c r="B275" s="626" t="s">
        <v>3588</v>
      </c>
      <c r="C275" s="626" t="s">
        <v>3471</v>
      </c>
      <c r="D275" s="626" t="s">
        <v>3981</v>
      </c>
      <c r="E275" s="626" t="s">
        <v>3982</v>
      </c>
      <c r="F275" s="629">
        <v>1</v>
      </c>
      <c r="G275" s="629">
        <v>11386</v>
      </c>
      <c r="H275" s="629">
        <v>1</v>
      </c>
      <c r="I275" s="629">
        <v>11386</v>
      </c>
      <c r="J275" s="629">
        <v>1</v>
      </c>
      <c r="K275" s="629">
        <v>11427</v>
      </c>
      <c r="L275" s="629">
        <v>1.003600913402424</v>
      </c>
      <c r="M275" s="629">
        <v>11427</v>
      </c>
      <c r="N275" s="629"/>
      <c r="O275" s="629"/>
      <c r="P275" s="642"/>
      <c r="Q275" s="630"/>
    </row>
    <row r="276" spans="1:17" ht="14.4" customHeight="1" x14ac:dyDescent="0.3">
      <c r="A276" s="625" t="s">
        <v>518</v>
      </c>
      <c r="B276" s="626" t="s">
        <v>3588</v>
      </c>
      <c r="C276" s="626" t="s">
        <v>3471</v>
      </c>
      <c r="D276" s="626" t="s">
        <v>3983</v>
      </c>
      <c r="E276" s="626" t="s">
        <v>3984</v>
      </c>
      <c r="F276" s="629">
        <v>0</v>
      </c>
      <c r="G276" s="629">
        <v>0</v>
      </c>
      <c r="H276" s="629"/>
      <c r="I276" s="629"/>
      <c r="J276" s="629">
        <v>1</v>
      </c>
      <c r="K276" s="629">
        <v>5182</v>
      </c>
      <c r="L276" s="629"/>
      <c r="M276" s="629">
        <v>5182</v>
      </c>
      <c r="N276" s="629"/>
      <c r="O276" s="629"/>
      <c r="P276" s="642"/>
      <c r="Q276" s="630"/>
    </row>
    <row r="277" spans="1:17" ht="14.4" customHeight="1" x14ac:dyDescent="0.3">
      <c r="A277" s="625" t="s">
        <v>518</v>
      </c>
      <c r="B277" s="626" t="s">
        <v>3588</v>
      </c>
      <c r="C277" s="626" t="s">
        <v>3471</v>
      </c>
      <c r="D277" s="626" t="s">
        <v>3985</v>
      </c>
      <c r="E277" s="626" t="s">
        <v>3986</v>
      </c>
      <c r="F277" s="629">
        <v>1</v>
      </c>
      <c r="G277" s="629">
        <v>3856</v>
      </c>
      <c r="H277" s="629">
        <v>1</v>
      </c>
      <c r="I277" s="629">
        <v>3856</v>
      </c>
      <c r="J277" s="629">
        <v>4</v>
      </c>
      <c r="K277" s="629">
        <v>15496</v>
      </c>
      <c r="L277" s="629">
        <v>4.0186721991701244</v>
      </c>
      <c r="M277" s="629">
        <v>3874</v>
      </c>
      <c r="N277" s="629"/>
      <c r="O277" s="629"/>
      <c r="P277" s="642"/>
      <c r="Q277" s="630"/>
    </row>
    <row r="278" spans="1:17" ht="14.4" customHeight="1" x14ac:dyDescent="0.3">
      <c r="A278" s="625" t="s">
        <v>518</v>
      </c>
      <c r="B278" s="626" t="s">
        <v>3588</v>
      </c>
      <c r="C278" s="626" t="s">
        <v>3471</v>
      </c>
      <c r="D278" s="626" t="s">
        <v>3987</v>
      </c>
      <c r="E278" s="626" t="s">
        <v>3988</v>
      </c>
      <c r="F278" s="629">
        <v>1</v>
      </c>
      <c r="G278" s="629">
        <v>9425</v>
      </c>
      <c r="H278" s="629">
        <v>1</v>
      </c>
      <c r="I278" s="629">
        <v>9425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518</v>
      </c>
      <c r="B279" s="626" t="s">
        <v>3588</v>
      </c>
      <c r="C279" s="626" t="s">
        <v>3471</v>
      </c>
      <c r="D279" s="626" t="s">
        <v>3989</v>
      </c>
      <c r="E279" s="626" t="s">
        <v>3990</v>
      </c>
      <c r="F279" s="629">
        <v>1</v>
      </c>
      <c r="G279" s="629">
        <v>14057</v>
      </c>
      <c r="H279" s="629">
        <v>1</v>
      </c>
      <c r="I279" s="629">
        <v>14057</v>
      </c>
      <c r="J279" s="629">
        <v>1</v>
      </c>
      <c r="K279" s="629">
        <v>14116</v>
      </c>
      <c r="L279" s="629">
        <v>1.0041971971259871</v>
      </c>
      <c r="M279" s="629">
        <v>14116</v>
      </c>
      <c r="N279" s="629"/>
      <c r="O279" s="629"/>
      <c r="P279" s="642"/>
      <c r="Q279" s="630"/>
    </row>
    <row r="280" spans="1:17" ht="14.4" customHeight="1" x14ac:dyDescent="0.3">
      <c r="A280" s="625" t="s">
        <v>518</v>
      </c>
      <c r="B280" s="626" t="s">
        <v>3588</v>
      </c>
      <c r="C280" s="626" t="s">
        <v>3471</v>
      </c>
      <c r="D280" s="626" t="s">
        <v>3991</v>
      </c>
      <c r="E280" s="626" t="s">
        <v>3990</v>
      </c>
      <c r="F280" s="629">
        <v>3</v>
      </c>
      <c r="G280" s="629">
        <v>41379</v>
      </c>
      <c r="H280" s="629">
        <v>1</v>
      </c>
      <c r="I280" s="629">
        <v>13793</v>
      </c>
      <c r="J280" s="629">
        <v>3</v>
      </c>
      <c r="K280" s="629">
        <v>41571</v>
      </c>
      <c r="L280" s="629">
        <v>1.0046400348002611</v>
      </c>
      <c r="M280" s="629">
        <v>13857</v>
      </c>
      <c r="N280" s="629">
        <v>3</v>
      </c>
      <c r="O280" s="629">
        <v>41817</v>
      </c>
      <c r="P280" s="642">
        <v>1.0105850793880955</v>
      </c>
      <c r="Q280" s="630">
        <v>13939</v>
      </c>
    </row>
    <row r="281" spans="1:17" ht="14.4" customHeight="1" x14ac:dyDescent="0.3">
      <c r="A281" s="625" t="s">
        <v>518</v>
      </c>
      <c r="B281" s="626" t="s">
        <v>3588</v>
      </c>
      <c r="C281" s="626" t="s">
        <v>3471</v>
      </c>
      <c r="D281" s="626" t="s">
        <v>3992</v>
      </c>
      <c r="E281" s="626" t="s">
        <v>3993</v>
      </c>
      <c r="F281" s="629">
        <v>2</v>
      </c>
      <c r="G281" s="629">
        <v>15546</v>
      </c>
      <c r="H281" s="629">
        <v>1</v>
      </c>
      <c r="I281" s="629">
        <v>7773</v>
      </c>
      <c r="J281" s="629">
        <v>9</v>
      </c>
      <c r="K281" s="629">
        <v>70236</v>
      </c>
      <c r="L281" s="629">
        <v>4.517946738710922</v>
      </c>
      <c r="M281" s="629">
        <v>7804</v>
      </c>
      <c r="N281" s="629">
        <v>12</v>
      </c>
      <c r="O281" s="629">
        <v>94128</v>
      </c>
      <c r="P281" s="642">
        <v>6.0548050945580858</v>
      </c>
      <c r="Q281" s="630">
        <v>7844</v>
      </c>
    </row>
    <row r="282" spans="1:17" ht="14.4" customHeight="1" x14ac:dyDescent="0.3">
      <c r="A282" s="625" t="s">
        <v>518</v>
      </c>
      <c r="B282" s="626" t="s">
        <v>3588</v>
      </c>
      <c r="C282" s="626" t="s">
        <v>3471</v>
      </c>
      <c r="D282" s="626" t="s">
        <v>3994</v>
      </c>
      <c r="E282" s="626" t="s">
        <v>3995</v>
      </c>
      <c r="F282" s="629">
        <v>1</v>
      </c>
      <c r="G282" s="629">
        <v>14008</v>
      </c>
      <c r="H282" s="629">
        <v>1</v>
      </c>
      <c r="I282" s="629">
        <v>14008</v>
      </c>
      <c r="J282" s="629">
        <v>11</v>
      </c>
      <c r="K282" s="629">
        <v>154792</v>
      </c>
      <c r="L282" s="629">
        <v>11.050256996002284</v>
      </c>
      <c r="M282" s="629">
        <v>14072</v>
      </c>
      <c r="N282" s="629">
        <v>2</v>
      </c>
      <c r="O282" s="629">
        <v>28308</v>
      </c>
      <c r="P282" s="642">
        <v>2.020845231296402</v>
      </c>
      <c r="Q282" s="630">
        <v>14154</v>
      </c>
    </row>
    <row r="283" spans="1:17" ht="14.4" customHeight="1" x14ac:dyDescent="0.3">
      <c r="A283" s="625" t="s">
        <v>518</v>
      </c>
      <c r="B283" s="626" t="s">
        <v>3588</v>
      </c>
      <c r="C283" s="626" t="s">
        <v>3471</v>
      </c>
      <c r="D283" s="626" t="s">
        <v>3996</v>
      </c>
      <c r="E283" s="626" t="s">
        <v>3997</v>
      </c>
      <c r="F283" s="629">
        <v>7</v>
      </c>
      <c r="G283" s="629">
        <v>65877</v>
      </c>
      <c r="H283" s="629">
        <v>1</v>
      </c>
      <c r="I283" s="629">
        <v>9411</v>
      </c>
      <c r="J283" s="629">
        <v>6</v>
      </c>
      <c r="K283" s="629">
        <v>56712</v>
      </c>
      <c r="L283" s="629">
        <v>0.86087708912063388</v>
      </c>
      <c r="M283" s="629">
        <v>9452</v>
      </c>
      <c r="N283" s="629">
        <v>9</v>
      </c>
      <c r="O283" s="629">
        <v>85527</v>
      </c>
      <c r="P283" s="642">
        <v>1.29828316407851</v>
      </c>
      <c r="Q283" s="630">
        <v>9503</v>
      </c>
    </row>
    <row r="284" spans="1:17" ht="14.4" customHeight="1" x14ac:dyDescent="0.3">
      <c r="A284" s="625" t="s">
        <v>518</v>
      </c>
      <c r="B284" s="626" t="s">
        <v>3588</v>
      </c>
      <c r="C284" s="626" t="s">
        <v>3471</v>
      </c>
      <c r="D284" s="626" t="s">
        <v>3998</v>
      </c>
      <c r="E284" s="626" t="s">
        <v>3999</v>
      </c>
      <c r="F284" s="629">
        <v>1</v>
      </c>
      <c r="G284" s="629">
        <v>11052</v>
      </c>
      <c r="H284" s="629">
        <v>1</v>
      </c>
      <c r="I284" s="629">
        <v>11052</v>
      </c>
      <c r="J284" s="629"/>
      <c r="K284" s="629"/>
      <c r="L284" s="629"/>
      <c r="M284" s="629"/>
      <c r="N284" s="629"/>
      <c r="O284" s="629"/>
      <c r="P284" s="642"/>
      <c r="Q284" s="630"/>
    </row>
    <row r="285" spans="1:17" ht="14.4" customHeight="1" x14ac:dyDescent="0.3">
      <c r="A285" s="625" t="s">
        <v>518</v>
      </c>
      <c r="B285" s="626" t="s">
        <v>3588</v>
      </c>
      <c r="C285" s="626" t="s">
        <v>3471</v>
      </c>
      <c r="D285" s="626" t="s">
        <v>4000</v>
      </c>
      <c r="E285" s="626" t="s">
        <v>4001</v>
      </c>
      <c r="F285" s="629"/>
      <c r="G285" s="629"/>
      <c r="H285" s="629"/>
      <c r="I285" s="629"/>
      <c r="J285" s="629">
        <v>1</v>
      </c>
      <c r="K285" s="629">
        <v>14177</v>
      </c>
      <c r="L285" s="629"/>
      <c r="M285" s="629">
        <v>14177</v>
      </c>
      <c r="N285" s="629"/>
      <c r="O285" s="629"/>
      <c r="P285" s="642"/>
      <c r="Q285" s="630"/>
    </row>
    <row r="286" spans="1:17" ht="14.4" customHeight="1" x14ac:dyDescent="0.3">
      <c r="A286" s="625" t="s">
        <v>518</v>
      </c>
      <c r="B286" s="626" t="s">
        <v>3588</v>
      </c>
      <c r="C286" s="626" t="s">
        <v>3471</v>
      </c>
      <c r="D286" s="626" t="s">
        <v>4002</v>
      </c>
      <c r="E286" s="626" t="s">
        <v>4003</v>
      </c>
      <c r="F286" s="629"/>
      <c r="G286" s="629"/>
      <c r="H286" s="629"/>
      <c r="I286" s="629"/>
      <c r="J286" s="629">
        <v>1</v>
      </c>
      <c r="K286" s="629">
        <v>3709</v>
      </c>
      <c r="L286" s="629"/>
      <c r="M286" s="629">
        <v>3709</v>
      </c>
      <c r="N286" s="629"/>
      <c r="O286" s="629"/>
      <c r="P286" s="642"/>
      <c r="Q286" s="630"/>
    </row>
    <row r="287" spans="1:17" ht="14.4" customHeight="1" x14ac:dyDescent="0.3">
      <c r="A287" s="625" t="s">
        <v>518</v>
      </c>
      <c r="B287" s="626" t="s">
        <v>3588</v>
      </c>
      <c r="C287" s="626" t="s">
        <v>3471</v>
      </c>
      <c r="D287" s="626" t="s">
        <v>4004</v>
      </c>
      <c r="E287" s="626" t="s">
        <v>4005</v>
      </c>
      <c r="F287" s="629">
        <v>28</v>
      </c>
      <c r="G287" s="629">
        <v>66416</v>
      </c>
      <c r="H287" s="629">
        <v>1</v>
      </c>
      <c r="I287" s="629">
        <v>2372</v>
      </c>
      <c r="J287" s="629">
        <v>18</v>
      </c>
      <c r="K287" s="629">
        <v>43020</v>
      </c>
      <c r="L287" s="629">
        <v>0.64773548542519876</v>
      </c>
      <c r="M287" s="629">
        <v>2390</v>
      </c>
      <c r="N287" s="629">
        <v>28</v>
      </c>
      <c r="O287" s="629">
        <v>67564</v>
      </c>
      <c r="P287" s="642">
        <v>1.0172849915682969</v>
      </c>
      <c r="Q287" s="630">
        <v>2413</v>
      </c>
    </row>
    <row r="288" spans="1:17" ht="14.4" customHeight="1" x14ac:dyDescent="0.3">
      <c r="A288" s="625" t="s">
        <v>518</v>
      </c>
      <c r="B288" s="626" t="s">
        <v>3588</v>
      </c>
      <c r="C288" s="626" t="s">
        <v>3471</v>
      </c>
      <c r="D288" s="626" t="s">
        <v>4006</v>
      </c>
      <c r="E288" s="626" t="s">
        <v>4007</v>
      </c>
      <c r="F288" s="629">
        <v>3</v>
      </c>
      <c r="G288" s="629">
        <v>16134</v>
      </c>
      <c r="H288" s="629">
        <v>1</v>
      </c>
      <c r="I288" s="629">
        <v>5378</v>
      </c>
      <c r="J288" s="629">
        <v>5</v>
      </c>
      <c r="K288" s="629">
        <v>27040</v>
      </c>
      <c r="L288" s="629">
        <v>1.6759638031486301</v>
      </c>
      <c r="M288" s="629">
        <v>5408</v>
      </c>
      <c r="N288" s="629">
        <v>2</v>
      </c>
      <c r="O288" s="629">
        <v>10894</v>
      </c>
      <c r="P288" s="642">
        <v>0.6752200322300731</v>
      </c>
      <c r="Q288" s="630">
        <v>5447</v>
      </c>
    </row>
    <row r="289" spans="1:17" ht="14.4" customHeight="1" x14ac:dyDescent="0.3">
      <c r="A289" s="625" t="s">
        <v>518</v>
      </c>
      <c r="B289" s="626" t="s">
        <v>3588</v>
      </c>
      <c r="C289" s="626" t="s">
        <v>3471</v>
      </c>
      <c r="D289" s="626" t="s">
        <v>4008</v>
      </c>
      <c r="E289" s="626" t="s">
        <v>4009</v>
      </c>
      <c r="F289" s="629">
        <v>1</v>
      </c>
      <c r="G289" s="629">
        <v>801</v>
      </c>
      <c r="H289" s="629">
        <v>1</v>
      </c>
      <c r="I289" s="629">
        <v>801</v>
      </c>
      <c r="J289" s="629"/>
      <c r="K289" s="629"/>
      <c r="L289" s="629"/>
      <c r="M289" s="629"/>
      <c r="N289" s="629"/>
      <c r="O289" s="629"/>
      <c r="P289" s="642"/>
      <c r="Q289" s="630"/>
    </row>
    <row r="290" spans="1:17" ht="14.4" customHeight="1" x14ac:dyDescent="0.3">
      <c r="A290" s="625" t="s">
        <v>518</v>
      </c>
      <c r="B290" s="626" t="s">
        <v>3588</v>
      </c>
      <c r="C290" s="626" t="s">
        <v>3471</v>
      </c>
      <c r="D290" s="626" t="s">
        <v>4010</v>
      </c>
      <c r="E290" s="626" t="s">
        <v>4011</v>
      </c>
      <c r="F290" s="629"/>
      <c r="G290" s="629"/>
      <c r="H290" s="629"/>
      <c r="I290" s="629"/>
      <c r="J290" s="629">
        <v>2</v>
      </c>
      <c r="K290" s="629">
        <v>11040</v>
      </c>
      <c r="L290" s="629"/>
      <c r="M290" s="629">
        <v>5520</v>
      </c>
      <c r="N290" s="629">
        <v>1</v>
      </c>
      <c r="O290" s="629">
        <v>5571</v>
      </c>
      <c r="P290" s="642"/>
      <c r="Q290" s="630">
        <v>5571</v>
      </c>
    </row>
    <row r="291" spans="1:17" ht="14.4" customHeight="1" x14ac:dyDescent="0.3">
      <c r="A291" s="625" t="s">
        <v>518</v>
      </c>
      <c r="B291" s="626" t="s">
        <v>3588</v>
      </c>
      <c r="C291" s="626" t="s">
        <v>3471</v>
      </c>
      <c r="D291" s="626" t="s">
        <v>4012</v>
      </c>
      <c r="E291" s="626" t="s">
        <v>4013</v>
      </c>
      <c r="F291" s="629">
        <v>3</v>
      </c>
      <c r="G291" s="629">
        <v>16734</v>
      </c>
      <c r="H291" s="629">
        <v>1</v>
      </c>
      <c r="I291" s="629">
        <v>5578</v>
      </c>
      <c r="J291" s="629">
        <v>1</v>
      </c>
      <c r="K291" s="629">
        <v>5608</v>
      </c>
      <c r="L291" s="629">
        <v>0.33512609059400023</v>
      </c>
      <c r="M291" s="629">
        <v>5608</v>
      </c>
      <c r="N291" s="629">
        <v>1</v>
      </c>
      <c r="O291" s="629">
        <v>5647</v>
      </c>
      <c r="P291" s="642">
        <v>0.33745667503286719</v>
      </c>
      <c r="Q291" s="630">
        <v>5647</v>
      </c>
    </row>
    <row r="292" spans="1:17" ht="14.4" customHeight="1" x14ac:dyDescent="0.3">
      <c r="A292" s="625" t="s">
        <v>518</v>
      </c>
      <c r="B292" s="626" t="s">
        <v>3588</v>
      </c>
      <c r="C292" s="626" t="s">
        <v>3471</v>
      </c>
      <c r="D292" s="626" t="s">
        <v>4014</v>
      </c>
      <c r="E292" s="626" t="s">
        <v>4015</v>
      </c>
      <c r="F292" s="629">
        <v>2581</v>
      </c>
      <c r="G292" s="629">
        <v>438770</v>
      </c>
      <c r="H292" s="629">
        <v>1</v>
      </c>
      <c r="I292" s="629">
        <v>170</v>
      </c>
      <c r="J292" s="629">
        <v>2753</v>
      </c>
      <c r="K292" s="629">
        <v>470755</v>
      </c>
      <c r="L292" s="629">
        <v>1.0728969619618478</v>
      </c>
      <c r="M292" s="629">
        <v>170.99709407918635</v>
      </c>
      <c r="N292" s="629">
        <v>2309</v>
      </c>
      <c r="O292" s="629">
        <v>397143</v>
      </c>
      <c r="P292" s="642">
        <v>0.90512797137452428</v>
      </c>
      <c r="Q292" s="630">
        <v>171.99783456041575</v>
      </c>
    </row>
    <row r="293" spans="1:17" ht="14.4" customHeight="1" x14ac:dyDescent="0.3">
      <c r="A293" s="625" t="s">
        <v>518</v>
      </c>
      <c r="B293" s="626" t="s">
        <v>3588</v>
      </c>
      <c r="C293" s="626" t="s">
        <v>3471</v>
      </c>
      <c r="D293" s="626" t="s">
        <v>4016</v>
      </c>
      <c r="E293" s="626" t="s">
        <v>4017</v>
      </c>
      <c r="F293" s="629">
        <v>1</v>
      </c>
      <c r="G293" s="629">
        <v>9388</v>
      </c>
      <c r="H293" s="629">
        <v>1</v>
      </c>
      <c r="I293" s="629">
        <v>9388</v>
      </c>
      <c r="J293" s="629">
        <v>3</v>
      </c>
      <c r="K293" s="629">
        <v>28299</v>
      </c>
      <c r="L293" s="629">
        <v>3.0143800596506178</v>
      </c>
      <c r="M293" s="629">
        <v>9433</v>
      </c>
      <c r="N293" s="629">
        <v>1</v>
      </c>
      <c r="O293" s="629">
        <v>9490</v>
      </c>
      <c r="P293" s="642">
        <v>1.0108649339582445</v>
      </c>
      <c r="Q293" s="630">
        <v>9490</v>
      </c>
    </row>
    <row r="294" spans="1:17" ht="14.4" customHeight="1" x14ac:dyDescent="0.3">
      <c r="A294" s="625" t="s">
        <v>518</v>
      </c>
      <c r="B294" s="626" t="s">
        <v>3588</v>
      </c>
      <c r="C294" s="626" t="s">
        <v>3471</v>
      </c>
      <c r="D294" s="626" t="s">
        <v>4018</v>
      </c>
      <c r="E294" s="626" t="s">
        <v>4019</v>
      </c>
      <c r="F294" s="629">
        <v>138</v>
      </c>
      <c r="G294" s="629">
        <v>41262</v>
      </c>
      <c r="H294" s="629">
        <v>1</v>
      </c>
      <c r="I294" s="629">
        <v>299</v>
      </c>
      <c r="J294" s="629">
        <v>224</v>
      </c>
      <c r="K294" s="629">
        <v>67200</v>
      </c>
      <c r="L294" s="629">
        <v>1.6286171295623091</v>
      </c>
      <c r="M294" s="629">
        <v>300</v>
      </c>
      <c r="N294" s="629">
        <v>245</v>
      </c>
      <c r="O294" s="629">
        <v>73745</v>
      </c>
      <c r="P294" s="642">
        <v>1.7872376520769715</v>
      </c>
      <c r="Q294" s="630">
        <v>301</v>
      </c>
    </row>
    <row r="295" spans="1:17" ht="14.4" customHeight="1" x14ac:dyDescent="0.3">
      <c r="A295" s="625" t="s">
        <v>518</v>
      </c>
      <c r="B295" s="626" t="s">
        <v>3588</v>
      </c>
      <c r="C295" s="626" t="s">
        <v>3471</v>
      </c>
      <c r="D295" s="626" t="s">
        <v>3573</v>
      </c>
      <c r="E295" s="626" t="s">
        <v>3574</v>
      </c>
      <c r="F295" s="629">
        <v>10</v>
      </c>
      <c r="G295" s="629">
        <v>45060</v>
      </c>
      <c r="H295" s="629">
        <v>1</v>
      </c>
      <c r="I295" s="629">
        <v>4506</v>
      </c>
      <c r="J295" s="629">
        <v>3</v>
      </c>
      <c r="K295" s="629">
        <v>13545</v>
      </c>
      <c r="L295" s="629">
        <v>0.30059920106524635</v>
      </c>
      <c r="M295" s="629">
        <v>4515</v>
      </c>
      <c r="N295" s="629"/>
      <c r="O295" s="629"/>
      <c r="P295" s="642"/>
      <c r="Q295" s="630"/>
    </row>
    <row r="296" spans="1:17" ht="14.4" customHeight="1" x14ac:dyDescent="0.3">
      <c r="A296" s="625" t="s">
        <v>518</v>
      </c>
      <c r="B296" s="626" t="s">
        <v>3588</v>
      </c>
      <c r="C296" s="626" t="s">
        <v>3471</v>
      </c>
      <c r="D296" s="626" t="s">
        <v>4020</v>
      </c>
      <c r="E296" s="626" t="s">
        <v>4021</v>
      </c>
      <c r="F296" s="629">
        <v>1</v>
      </c>
      <c r="G296" s="629">
        <v>1423</v>
      </c>
      <c r="H296" s="629">
        <v>1</v>
      </c>
      <c r="I296" s="629">
        <v>1423</v>
      </c>
      <c r="J296" s="629">
        <v>13</v>
      </c>
      <c r="K296" s="629">
        <v>18577</v>
      </c>
      <c r="L296" s="629">
        <v>13.054813773717498</v>
      </c>
      <c r="M296" s="629">
        <v>1429</v>
      </c>
      <c r="N296" s="629">
        <v>1</v>
      </c>
      <c r="O296" s="629">
        <v>1436</v>
      </c>
      <c r="P296" s="642">
        <v>1.0091356289529163</v>
      </c>
      <c r="Q296" s="630">
        <v>1436</v>
      </c>
    </row>
    <row r="297" spans="1:17" ht="14.4" customHeight="1" x14ac:dyDescent="0.3">
      <c r="A297" s="625" t="s">
        <v>518</v>
      </c>
      <c r="B297" s="626" t="s">
        <v>3588</v>
      </c>
      <c r="C297" s="626" t="s">
        <v>3471</v>
      </c>
      <c r="D297" s="626" t="s">
        <v>4022</v>
      </c>
      <c r="E297" s="626" t="s">
        <v>4023</v>
      </c>
      <c r="F297" s="629">
        <v>2</v>
      </c>
      <c r="G297" s="629">
        <v>2390</v>
      </c>
      <c r="H297" s="629">
        <v>1</v>
      </c>
      <c r="I297" s="629">
        <v>1195</v>
      </c>
      <c r="J297" s="629">
        <v>1</v>
      </c>
      <c r="K297" s="629">
        <v>1200</v>
      </c>
      <c r="L297" s="629">
        <v>0.502092050209205</v>
      </c>
      <c r="M297" s="629">
        <v>1200</v>
      </c>
      <c r="N297" s="629"/>
      <c r="O297" s="629"/>
      <c r="P297" s="642"/>
      <c r="Q297" s="630"/>
    </row>
    <row r="298" spans="1:17" ht="14.4" customHeight="1" x14ac:dyDescent="0.3">
      <c r="A298" s="625" t="s">
        <v>518</v>
      </c>
      <c r="B298" s="626" t="s">
        <v>3588</v>
      </c>
      <c r="C298" s="626" t="s">
        <v>3471</v>
      </c>
      <c r="D298" s="626" t="s">
        <v>4024</v>
      </c>
      <c r="E298" s="626" t="s">
        <v>4025</v>
      </c>
      <c r="F298" s="629">
        <v>1</v>
      </c>
      <c r="G298" s="629">
        <v>1690</v>
      </c>
      <c r="H298" s="629">
        <v>1</v>
      </c>
      <c r="I298" s="629">
        <v>1690</v>
      </c>
      <c r="J298" s="629">
        <v>1</v>
      </c>
      <c r="K298" s="629">
        <v>1699</v>
      </c>
      <c r="L298" s="629">
        <v>1.0053254437869823</v>
      </c>
      <c r="M298" s="629">
        <v>1699</v>
      </c>
      <c r="N298" s="629"/>
      <c r="O298" s="629"/>
      <c r="P298" s="642"/>
      <c r="Q298" s="630"/>
    </row>
    <row r="299" spans="1:17" ht="14.4" customHeight="1" x14ac:dyDescent="0.3">
      <c r="A299" s="625" t="s">
        <v>518</v>
      </c>
      <c r="B299" s="626" t="s">
        <v>3588</v>
      </c>
      <c r="C299" s="626" t="s">
        <v>3471</v>
      </c>
      <c r="D299" s="626" t="s">
        <v>4026</v>
      </c>
      <c r="E299" s="626" t="s">
        <v>4027</v>
      </c>
      <c r="F299" s="629">
        <v>1</v>
      </c>
      <c r="G299" s="629">
        <v>2377</v>
      </c>
      <c r="H299" s="629">
        <v>1</v>
      </c>
      <c r="I299" s="629">
        <v>2377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518</v>
      </c>
      <c r="B300" s="626" t="s">
        <v>3588</v>
      </c>
      <c r="C300" s="626" t="s">
        <v>3471</v>
      </c>
      <c r="D300" s="626" t="s">
        <v>4028</v>
      </c>
      <c r="E300" s="626" t="s">
        <v>4029</v>
      </c>
      <c r="F300" s="629">
        <v>1</v>
      </c>
      <c r="G300" s="629">
        <v>590</v>
      </c>
      <c r="H300" s="629">
        <v>1</v>
      </c>
      <c r="I300" s="629">
        <v>590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518</v>
      </c>
      <c r="B301" s="626" t="s">
        <v>3588</v>
      </c>
      <c r="C301" s="626" t="s">
        <v>3471</v>
      </c>
      <c r="D301" s="626" t="s">
        <v>4030</v>
      </c>
      <c r="E301" s="626" t="s">
        <v>4031</v>
      </c>
      <c r="F301" s="629">
        <v>1</v>
      </c>
      <c r="G301" s="629">
        <v>6738</v>
      </c>
      <c r="H301" s="629">
        <v>1</v>
      </c>
      <c r="I301" s="629">
        <v>6738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518</v>
      </c>
      <c r="B302" s="626" t="s">
        <v>3588</v>
      </c>
      <c r="C302" s="626" t="s">
        <v>3471</v>
      </c>
      <c r="D302" s="626" t="s">
        <v>4032</v>
      </c>
      <c r="E302" s="626" t="s">
        <v>4033</v>
      </c>
      <c r="F302" s="629">
        <v>9</v>
      </c>
      <c r="G302" s="629">
        <v>46485</v>
      </c>
      <c r="H302" s="629">
        <v>1</v>
      </c>
      <c r="I302" s="629">
        <v>5165</v>
      </c>
      <c r="J302" s="629">
        <v>35</v>
      </c>
      <c r="K302" s="629">
        <v>181693</v>
      </c>
      <c r="L302" s="629">
        <v>3.9086371947940197</v>
      </c>
      <c r="M302" s="629">
        <v>5191.2285714285717</v>
      </c>
      <c r="N302" s="629">
        <v>31</v>
      </c>
      <c r="O302" s="629">
        <v>162006</v>
      </c>
      <c r="P302" s="642">
        <v>3.4851242336237496</v>
      </c>
      <c r="Q302" s="630">
        <v>5226</v>
      </c>
    </row>
    <row r="303" spans="1:17" ht="14.4" customHeight="1" x14ac:dyDescent="0.3">
      <c r="A303" s="625" t="s">
        <v>518</v>
      </c>
      <c r="B303" s="626" t="s">
        <v>3588</v>
      </c>
      <c r="C303" s="626" t="s">
        <v>3471</v>
      </c>
      <c r="D303" s="626" t="s">
        <v>4034</v>
      </c>
      <c r="E303" s="626" t="s">
        <v>4035</v>
      </c>
      <c r="F303" s="629"/>
      <c r="G303" s="629"/>
      <c r="H303" s="629"/>
      <c r="I303" s="629"/>
      <c r="J303" s="629">
        <v>4</v>
      </c>
      <c r="K303" s="629">
        <v>1260</v>
      </c>
      <c r="L303" s="629"/>
      <c r="M303" s="629">
        <v>315</v>
      </c>
      <c r="N303" s="629"/>
      <c r="O303" s="629"/>
      <c r="P303" s="642"/>
      <c r="Q303" s="630"/>
    </row>
    <row r="304" spans="1:17" ht="14.4" customHeight="1" x14ac:dyDescent="0.3">
      <c r="A304" s="625" t="s">
        <v>518</v>
      </c>
      <c r="B304" s="626" t="s">
        <v>3588</v>
      </c>
      <c r="C304" s="626" t="s">
        <v>3471</v>
      </c>
      <c r="D304" s="626" t="s">
        <v>4036</v>
      </c>
      <c r="E304" s="626" t="s">
        <v>4037</v>
      </c>
      <c r="F304" s="629">
        <v>13</v>
      </c>
      <c r="G304" s="629">
        <v>55003</v>
      </c>
      <c r="H304" s="629">
        <v>1</v>
      </c>
      <c r="I304" s="629">
        <v>4231</v>
      </c>
      <c r="J304" s="629">
        <v>8</v>
      </c>
      <c r="K304" s="629">
        <v>34024</v>
      </c>
      <c r="L304" s="629">
        <v>0.61858444084868103</v>
      </c>
      <c r="M304" s="629">
        <v>4253</v>
      </c>
      <c r="N304" s="629">
        <v>12</v>
      </c>
      <c r="O304" s="629">
        <v>51384</v>
      </c>
      <c r="P304" s="642">
        <v>0.9342035888951512</v>
      </c>
      <c r="Q304" s="630">
        <v>4282</v>
      </c>
    </row>
    <row r="305" spans="1:17" ht="14.4" customHeight="1" x14ac:dyDescent="0.3">
      <c r="A305" s="625" t="s">
        <v>518</v>
      </c>
      <c r="B305" s="626" t="s">
        <v>3588</v>
      </c>
      <c r="C305" s="626" t="s">
        <v>3471</v>
      </c>
      <c r="D305" s="626" t="s">
        <v>4038</v>
      </c>
      <c r="E305" s="626" t="s">
        <v>4039</v>
      </c>
      <c r="F305" s="629">
        <v>661</v>
      </c>
      <c r="G305" s="629">
        <v>2333330</v>
      </c>
      <c r="H305" s="629">
        <v>1</v>
      </c>
      <c r="I305" s="629">
        <v>3530</v>
      </c>
      <c r="J305" s="629">
        <v>714</v>
      </c>
      <c r="K305" s="629">
        <v>2533092</v>
      </c>
      <c r="L305" s="629">
        <v>1.0856124080177258</v>
      </c>
      <c r="M305" s="629">
        <v>3547.747899159664</v>
      </c>
      <c r="N305" s="629">
        <v>815</v>
      </c>
      <c r="O305" s="629">
        <v>2910319</v>
      </c>
      <c r="P305" s="642">
        <v>1.2472813532590761</v>
      </c>
      <c r="Q305" s="630">
        <v>3570.9435582822084</v>
      </c>
    </row>
    <row r="306" spans="1:17" ht="14.4" customHeight="1" x14ac:dyDescent="0.3">
      <c r="A306" s="625" t="s">
        <v>518</v>
      </c>
      <c r="B306" s="626" t="s">
        <v>3588</v>
      </c>
      <c r="C306" s="626" t="s">
        <v>3471</v>
      </c>
      <c r="D306" s="626" t="s">
        <v>4040</v>
      </c>
      <c r="E306" s="626" t="s">
        <v>4041</v>
      </c>
      <c r="F306" s="629">
        <v>585</v>
      </c>
      <c r="G306" s="629">
        <v>717210</v>
      </c>
      <c r="H306" s="629">
        <v>1</v>
      </c>
      <c r="I306" s="629">
        <v>1226</v>
      </c>
      <c r="J306" s="629">
        <v>673</v>
      </c>
      <c r="K306" s="629">
        <v>829082</v>
      </c>
      <c r="L306" s="629">
        <v>1.1559822088370213</v>
      </c>
      <c r="M306" s="629">
        <v>1231.9197622585439</v>
      </c>
      <c r="N306" s="629">
        <v>634</v>
      </c>
      <c r="O306" s="629">
        <v>785526</v>
      </c>
      <c r="P306" s="642">
        <v>1.0952524365248673</v>
      </c>
      <c r="Q306" s="630">
        <v>1239</v>
      </c>
    </row>
    <row r="307" spans="1:17" ht="14.4" customHeight="1" x14ac:dyDescent="0.3">
      <c r="A307" s="625" t="s">
        <v>518</v>
      </c>
      <c r="B307" s="626" t="s">
        <v>3588</v>
      </c>
      <c r="C307" s="626" t="s">
        <v>3471</v>
      </c>
      <c r="D307" s="626" t="s">
        <v>4042</v>
      </c>
      <c r="E307" s="626" t="s">
        <v>4043</v>
      </c>
      <c r="F307" s="629">
        <v>6</v>
      </c>
      <c r="G307" s="629">
        <v>18360</v>
      </c>
      <c r="H307" s="629">
        <v>1</v>
      </c>
      <c r="I307" s="629">
        <v>3060</v>
      </c>
      <c r="J307" s="629">
        <v>15</v>
      </c>
      <c r="K307" s="629">
        <v>46170</v>
      </c>
      <c r="L307" s="629">
        <v>2.5147058823529411</v>
      </c>
      <c r="M307" s="629">
        <v>3078</v>
      </c>
      <c r="N307" s="629">
        <v>16</v>
      </c>
      <c r="O307" s="629">
        <v>49616</v>
      </c>
      <c r="P307" s="642">
        <v>2.7023965141612201</v>
      </c>
      <c r="Q307" s="630">
        <v>3101</v>
      </c>
    </row>
    <row r="308" spans="1:17" ht="14.4" customHeight="1" x14ac:dyDescent="0.3">
      <c r="A308" s="625" t="s">
        <v>518</v>
      </c>
      <c r="B308" s="626" t="s">
        <v>3588</v>
      </c>
      <c r="C308" s="626" t="s">
        <v>3471</v>
      </c>
      <c r="D308" s="626" t="s">
        <v>4044</v>
      </c>
      <c r="E308" s="626" t="s">
        <v>4045</v>
      </c>
      <c r="F308" s="629">
        <v>410</v>
      </c>
      <c r="G308" s="629">
        <v>603110</v>
      </c>
      <c r="H308" s="629">
        <v>1</v>
      </c>
      <c r="I308" s="629">
        <v>1471</v>
      </c>
      <c r="J308" s="629">
        <v>369</v>
      </c>
      <c r="K308" s="629">
        <v>545361</v>
      </c>
      <c r="L308" s="629">
        <v>0.90424798129694417</v>
      </c>
      <c r="M308" s="629">
        <v>1477.9430894308944</v>
      </c>
      <c r="N308" s="629">
        <v>368</v>
      </c>
      <c r="O308" s="629">
        <v>547574</v>
      </c>
      <c r="P308" s="642">
        <v>0.90791729535242327</v>
      </c>
      <c r="Q308" s="630">
        <v>1487.9728260869565</v>
      </c>
    </row>
    <row r="309" spans="1:17" ht="14.4" customHeight="1" x14ac:dyDescent="0.3">
      <c r="A309" s="625" t="s">
        <v>518</v>
      </c>
      <c r="B309" s="626" t="s">
        <v>3588</v>
      </c>
      <c r="C309" s="626" t="s">
        <v>3471</v>
      </c>
      <c r="D309" s="626" t="s">
        <v>4046</v>
      </c>
      <c r="E309" s="626" t="s">
        <v>4047</v>
      </c>
      <c r="F309" s="629">
        <v>24</v>
      </c>
      <c r="G309" s="629">
        <v>84720</v>
      </c>
      <c r="H309" s="629">
        <v>1</v>
      </c>
      <c r="I309" s="629">
        <v>3530</v>
      </c>
      <c r="J309" s="629">
        <v>13</v>
      </c>
      <c r="K309" s="629">
        <v>46106</v>
      </c>
      <c r="L309" s="629">
        <v>0.54421624173748817</v>
      </c>
      <c r="M309" s="629">
        <v>3546.6153846153848</v>
      </c>
      <c r="N309" s="629">
        <v>8</v>
      </c>
      <c r="O309" s="629">
        <v>28568</v>
      </c>
      <c r="P309" s="642">
        <v>0.33720491029272898</v>
      </c>
      <c r="Q309" s="630">
        <v>3571</v>
      </c>
    </row>
    <row r="310" spans="1:17" ht="14.4" customHeight="1" x14ac:dyDescent="0.3">
      <c r="A310" s="625" t="s">
        <v>518</v>
      </c>
      <c r="B310" s="626" t="s">
        <v>3588</v>
      </c>
      <c r="C310" s="626" t="s">
        <v>3471</v>
      </c>
      <c r="D310" s="626" t="s">
        <v>4048</v>
      </c>
      <c r="E310" s="626" t="s">
        <v>4049</v>
      </c>
      <c r="F310" s="629">
        <v>207</v>
      </c>
      <c r="G310" s="629">
        <v>547929</v>
      </c>
      <c r="H310" s="629">
        <v>1</v>
      </c>
      <c r="I310" s="629">
        <v>2647</v>
      </c>
      <c r="J310" s="629">
        <v>170</v>
      </c>
      <c r="K310" s="629">
        <v>452342</v>
      </c>
      <c r="L310" s="629">
        <v>0.82554856559882761</v>
      </c>
      <c r="M310" s="629">
        <v>2660.8352941176472</v>
      </c>
      <c r="N310" s="629">
        <v>170</v>
      </c>
      <c r="O310" s="629">
        <v>455260</v>
      </c>
      <c r="P310" s="642">
        <v>0.83087407310071193</v>
      </c>
      <c r="Q310" s="630">
        <v>2678</v>
      </c>
    </row>
    <row r="311" spans="1:17" ht="14.4" customHeight="1" x14ac:dyDescent="0.3">
      <c r="A311" s="625" t="s">
        <v>518</v>
      </c>
      <c r="B311" s="626" t="s">
        <v>3588</v>
      </c>
      <c r="C311" s="626" t="s">
        <v>3471</v>
      </c>
      <c r="D311" s="626" t="s">
        <v>4050</v>
      </c>
      <c r="E311" s="626" t="s">
        <v>4051</v>
      </c>
      <c r="F311" s="629">
        <v>44</v>
      </c>
      <c r="G311" s="629">
        <v>101552</v>
      </c>
      <c r="H311" s="629">
        <v>1</v>
      </c>
      <c r="I311" s="629">
        <v>2308</v>
      </c>
      <c r="J311" s="629">
        <v>86</v>
      </c>
      <c r="K311" s="629">
        <v>199678</v>
      </c>
      <c r="L311" s="629">
        <v>1.9662635890972113</v>
      </c>
      <c r="M311" s="629">
        <v>2321.8372093023254</v>
      </c>
      <c r="N311" s="629">
        <v>135</v>
      </c>
      <c r="O311" s="629">
        <v>315765</v>
      </c>
      <c r="P311" s="642">
        <v>3.1093922325508112</v>
      </c>
      <c r="Q311" s="630">
        <v>2339</v>
      </c>
    </row>
    <row r="312" spans="1:17" ht="14.4" customHeight="1" x14ac:dyDescent="0.3">
      <c r="A312" s="625" t="s">
        <v>518</v>
      </c>
      <c r="B312" s="626" t="s">
        <v>3588</v>
      </c>
      <c r="C312" s="626" t="s">
        <v>3471</v>
      </c>
      <c r="D312" s="626" t="s">
        <v>4052</v>
      </c>
      <c r="E312" s="626" t="s">
        <v>4053</v>
      </c>
      <c r="F312" s="629">
        <v>338</v>
      </c>
      <c r="G312" s="629">
        <v>452920</v>
      </c>
      <c r="H312" s="629">
        <v>1</v>
      </c>
      <c r="I312" s="629">
        <v>1340</v>
      </c>
      <c r="J312" s="629">
        <v>355</v>
      </c>
      <c r="K312" s="629">
        <v>477806</v>
      </c>
      <c r="L312" s="629">
        <v>1.0549456857723218</v>
      </c>
      <c r="M312" s="629">
        <v>1345.9323943661973</v>
      </c>
      <c r="N312" s="629">
        <v>364</v>
      </c>
      <c r="O312" s="629">
        <v>492478</v>
      </c>
      <c r="P312" s="642">
        <v>1.0873399275810298</v>
      </c>
      <c r="Q312" s="630">
        <v>1352.9615384615386</v>
      </c>
    </row>
    <row r="313" spans="1:17" ht="14.4" customHeight="1" x14ac:dyDescent="0.3">
      <c r="A313" s="625" t="s">
        <v>518</v>
      </c>
      <c r="B313" s="626" t="s">
        <v>3588</v>
      </c>
      <c r="C313" s="626" t="s">
        <v>3471</v>
      </c>
      <c r="D313" s="626" t="s">
        <v>4054</v>
      </c>
      <c r="E313" s="626" t="s">
        <v>4055</v>
      </c>
      <c r="F313" s="629">
        <v>156</v>
      </c>
      <c r="G313" s="629">
        <v>169572</v>
      </c>
      <c r="H313" s="629">
        <v>1</v>
      </c>
      <c r="I313" s="629">
        <v>1087</v>
      </c>
      <c r="J313" s="629">
        <v>167</v>
      </c>
      <c r="K313" s="629">
        <v>182684</v>
      </c>
      <c r="L313" s="629">
        <v>1.0773240865237186</v>
      </c>
      <c r="M313" s="629">
        <v>1093.9161676646706</v>
      </c>
      <c r="N313" s="629">
        <v>163</v>
      </c>
      <c r="O313" s="629">
        <v>179952</v>
      </c>
      <c r="P313" s="642">
        <v>1.0612129360979408</v>
      </c>
      <c r="Q313" s="630">
        <v>1104</v>
      </c>
    </row>
    <row r="314" spans="1:17" ht="14.4" customHeight="1" x14ac:dyDescent="0.3">
      <c r="A314" s="625" t="s">
        <v>518</v>
      </c>
      <c r="B314" s="626" t="s">
        <v>3588</v>
      </c>
      <c r="C314" s="626" t="s">
        <v>3471</v>
      </c>
      <c r="D314" s="626" t="s">
        <v>4056</v>
      </c>
      <c r="E314" s="626" t="s">
        <v>4057</v>
      </c>
      <c r="F314" s="629">
        <v>61</v>
      </c>
      <c r="G314" s="629">
        <v>39772</v>
      </c>
      <c r="H314" s="629">
        <v>1</v>
      </c>
      <c r="I314" s="629">
        <v>652</v>
      </c>
      <c r="J314" s="629">
        <v>118</v>
      </c>
      <c r="K314" s="629">
        <v>77404</v>
      </c>
      <c r="L314" s="629">
        <v>1.9461933018203761</v>
      </c>
      <c r="M314" s="629">
        <v>655.96610169491521</v>
      </c>
      <c r="N314" s="629">
        <v>115</v>
      </c>
      <c r="O314" s="629">
        <v>76130</v>
      </c>
      <c r="P314" s="642">
        <v>1.9141607160816656</v>
      </c>
      <c r="Q314" s="630">
        <v>662</v>
      </c>
    </row>
    <row r="315" spans="1:17" ht="14.4" customHeight="1" x14ac:dyDescent="0.3">
      <c r="A315" s="625" t="s">
        <v>518</v>
      </c>
      <c r="B315" s="626" t="s">
        <v>3588</v>
      </c>
      <c r="C315" s="626" t="s">
        <v>3471</v>
      </c>
      <c r="D315" s="626" t="s">
        <v>4058</v>
      </c>
      <c r="E315" s="626" t="s">
        <v>4059</v>
      </c>
      <c r="F315" s="629">
        <v>57</v>
      </c>
      <c r="G315" s="629">
        <v>345078</v>
      </c>
      <c r="H315" s="629">
        <v>1</v>
      </c>
      <c r="I315" s="629">
        <v>6054</v>
      </c>
      <c r="J315" s="629">
        <v>36</v>
      </c>
      <c r="K315" s="629">
        <v>218736</v>
      </c>
      <c r="L315" s="629">
        <v>0.63387408064263728</v>
      </c>
      <c r="M315" s="629">
        <v>6076</v>
      </c>
      <c r="N315" s="629">
        <v>36</v>
      </c>
      <c r="O315" s="629">
        <v>219780</v>
      </c>
      <c r="P315" s="642">
        <v>0.63689948359501325</v>
      </c>
      <c r="Q315" s="630">
        <v>6105</v>
      </c>
    </row>
    <row r="316" spans="1:17" ht="14.4" customHeight="1" x14ac:dyDescent="0.3">
      <c r="A316" s="625" t="s">
        <v>518</v>
      </c>
      <c r="B316" s="626" t="s">
        <v>3588</v>
      </c>
      <c r="C316" s="626" t="s">
        <v>3471</v>
      </c>
      <c r="D316" s="626" t="s">
        <v>4060</v>
      </c>
      <c r="E316" s="626" t="s">
        <v>4061</v>
      </c>
      <c r="F316" s="629">
        <v>92</v>
      </c>
      <c r="G316" s="629">
        <v>483644</v>
      </c>
      <c r="H316" s="629">
        <v>1</v>
      </c>
      <c r="I316" s="629">
        <v>5257</v>
      </c>
      <c r="J316" s="629">
        <v>99</v>
      </c>
      <c r="K316" s="629">
        <v>522207</v>
      </c>
      <c r="L316" s="629">
        <v>1.0797342673536734</v>
      </c>
      <c r="M316" s="629">
        <v>5274.818181818182</v>
      </c>
      <c r="N316" s="629">
        <v>102</v>
      </c>
      <c r="O316" s="629">
        <v>540396</v>
      </c>
      <c r="P316" s="642">
        <v>1.1173425081258115</v>
      </c>
      <c r="Q316" s="630">
        <v>5298</v>
      </c>
    </row>
    <row r="317" spans="1:17" ht="14.4" customHeight="1" x14ac:dyDescent="0.3">
      <c r="A317" s="625" t="s">
        <v>518</v>
      </c>
      <c r="B317" s="626" t="s">
        <v>3588</v>
      </c>
      <c r="C317" s="626" t="s">
        <v>3471</v>
      </c>
      <c r="D317" s="626" t="s">
        <v>4062</v>
      </c>
      <c r="E317" s="626" t="s">
        <v>4063</v>
      </c>
      <c r="F317" s="629">
        <v>332</v>
      </c>
      <c r="G317" s="629">
        <v>144420</v>
      </c>
      <c r="H317" s="629">
        <v>1</v>
      </c>
      <c r="I317" s="629">
        <v>435</v>
      </c>
      <c r="J317" s="629">
        <v>295</v>
      </c>
      <c r="K317" s="629">
        <v>129204</v>
      </c>
      <c r="L317" s="629">
        <v>0.89464063149148321</v>
      </c>
      <c r="M317" s="629">
        <v>437.97966101694914</v>
      </c>
      <c r="N317" s="629">
        <v>299</v>
      </c>
      <c r="O317" s="629">
        <v>132158</v>
      </c>
      <c r="P317" s="642">
        <v>0.91509486220745051</v>
      </c>
      <c r="Q317" s="630">
        <v>442</v>
      </c>
    </row>
    <row r="318" spans="1:17" ht="14.4" customHeight="1" x14ac:dyDescent="0.3">
      <c r="A318" s="625" t="s">
        <v>518</v>
      </c>
      <c r="B318" s="626" t="s">
        <v>3588</v>
      </c>
      <c r="C318" s="626" t="s">
        <v>3471</v>
      </c>
      <c r="D318" s="626" t="s">
        <v>4064</v>
      </c>
      <c r="E318" s="626" t="s">
        <v>4065</v>
      </c>
      <c r="F318" s="629">
        <v>300</v>
      </c>
      <c r="G318" s="629">
        <v>1132500</v>
      </c>
      <c r="H318" s="629">
        <v>1</v>
      </c>
      <c r="I318" s="629">
        <v>3775</v>
      </c>
      <c r="J318" s="629">
        <v>333</v>
      </c>
      <c r="K318" s="629">
        <v>1262010</v>
      </c>
      <c r="L318" s="629">
        <v>1.1143576158940398</v>
      </c>
      <c r="M318" s="629">
        <v>3789.8198198198197</v>
      </c>
      <c r="N318" s="629">
        <v>380</v>
      </c>
      <c r="O318" s="629">
        <v>1447382</v>
      </c>
      <c r="P318" s="642">
        <v>1.2780415011037527</v>
      </c>
      <c r="Q318" s="630">
        <v>3808.9</v>
      </c>
    </row>
    <row r="319" spans="1:17" ht="14.4" customHeight="1" x14ac:dyDescent="0.3">
      <c r="A319" s="625" t="s">
        <v>518</v>
      </c>
      <c r="B319" s="626" t="s">
        <v>3588</v>
      </c>
      <c r="C319" s="626" t="s">
        <v>3471</v>
      </c>
      <c r="D319" s="626" t="s">
        <v>4066</v>
      </c>
      <c r="E319" s="626" t="s">
        <v>4067</v>
      </c>
      <c r="F319" s="629">
        <v>434</v>
      </c>
      <c r="G319" s="629">
        <v>141484</v>
      </c>
      <c r="H319" s="629">
        <v>1</v>
      </c>
      <c r="I319" s="629">
        <v>326</v>
      </c>
      <c r="J319" s="629">
        <v>543</v>
      </c>
      <c r="K319" s="629">
        <v>178084</v>
      </c>
      <c r="L319" s="629">
        <v>1.2586864945859602</v>
      </c>
      <c r="M319" s="629">
        <v>327.96316758747696</v>
      </c>
      <c r="N319" s="629">
        <v>611</v>
      </c>
      <c r="O319" s="629">
        <v>202232</v>
      </c>
      <c r="P319" s="642">
        <v>1.4293630375166098</v>
      </c>
      <c r="Q319" s="630">
        <v>330.98527004909982</v>
      </c>
    </row>
    <row r="320" spans="1:17" ht="14.4" customHeight="1" x14ac:dyDescent="0.3">
      <c r="A320" s="625" t="s">
        <v>518</v>
      </c>
      <c r="B320" s="626" t="s">
        <v>3588</v>
      </c>
      <c r="C320" s="626" t="s">
        <v>3471</v>
      </c>
      <c r="D320" s="626" t="s">
        <v>4068</v>
      </c>
      <c r="E320" s="626" t="s">
        <v>4069</v>
      </c>
      <c r="F320" s="629">
        <v>13</v>
      </c>
      <c r="G320" s="629">
        <v>53950</v>
      </c>
      <c r="H320" s="629">
        <v>1</v>
      </c>
      <c r="I320" s="629">
        <v>4150</v>
      </c>
      <c r="J320" s="629">
        <v>11</v>
      </c>
      <c r="K320" s="629">
        <v>45848</v>
      </c>
      <c r="L320" s="629">
        <v>0.84982391102873034</v>
      </c>
      <c r="M320" s="629">
        <v>4168</v>
      </c>
      <c r="N320" s="629">
        <v>2</v>
      </c>
      <c r="O320" s="629">
        <v>8382</v>
      </c>
      <c r="P320" s="642">
        <v>0.15536607970342911</v>
      </c>
      <c r="Q320" s="630">
        <v>4191</v>
      </c>
    </row>
    <row r="321" spans="1:17" ht="14.4" customHeight="1" x14ac:dyDescent="0.3">
      <c r="A321" s="625" t="s">
        <v>518</v>
      </c>
      <c r="B321" s="626" t="s">
        <v>3588</v>
      </c>
      <c r="C321" s="626" t="s">
        <v>3471</v>
      </c>
      <c r="D321" s="626" t="s">
        <v>4070</v>
      </c>
      <c r="E321" s="626" t="s">
        <v>4071</v>
      </c>
      <c r="F321" s="629"/>
      <c r="G321" s="629"/>
      <c r="H321" s="629"/>
      <c r="I321" s="629"/>
      <c r="J321" s="629"/>
      <c r="K321" s="629"/>
      <c r="L321" s="629"/>
      <c r="M321" s="629"/>
      <c r="N321" s="629">
        <v>2</v>
      </c>
      <c r="O321" s="629">
        <v>4470</v>
      </c>
      <c r="P321" s="642"/>
      <c r="Q321" s="630">
        <v>2235</v>
      </c>
    </row>
    <row r="322" spans="1:17" ht="14.4" customHeight="1" x14ac:dyDescent="0.3">
      <c r="A322" s="625" t="s">
        <v>518</v>
      </c>
      <c r="B322" s="626" t="s">
        <v>3588</v>
      </c>
      <c r="C322" s="626" t="s">
        <v>3471</v>
      </c>
      <c r="D322" s="626" t="s">
        <v>4072</v>
      </c>
      <c r="E322" s="626" t="s">
        <v>4073</v>
      </c>
      <c r="F322" s="629">
        <v>8</v>
      </c>
      <c r="G322" s="629">
        <v>14048</v>
      </c>
      <c r="H322" s="629">
        <v>1</v>
      </c>
      <c r="I322" s="629">
        <v>1756</v>
      </c>
      <c r="J322" s="629">
        <v>31</v>
      </c>
      <c r="K322" s="629">
        <v>54616</v>
      </c>
      <c r="L322" s="629">
        <v>3.8878132118451023</v>
      </c>
      <c r="M322" s="629">
        <v>1761.8064516129032</v>
      </c>
      <c r="N322" s="629">
        <v>7</v>
      </c>
      <c r="O322" s="629">
        <v>12383</v>
      </c>
      <c r="P322" s="642">
        <v>0.88147779043280183</v>
      </c>
      <c r="Q322" s="630">
        <v>1769</v>
      </c>
    </row>
    <row r="323" spans="1:17" ht="14.4" customHeight="1" x14ac:dyDescent="0.3">
      <c r="A323" s="625" t="s">
        <v>518</v>
      </c>
      <c r="B323" s="626" t="s">
        <v>3588</v>
      </c>
      <c r="C323" s="626" t="s">
        <v>3471</v>
      </c>
      <c r="D323" s="626" t="s">
        <v>4074</v>
      </c>
      <c r="E323" s="626" t="s">
        <v>4075</v>
      </c>
      <c r="F323" s="629">
        <v>1</v>
      </c>
      <c r="G323" s="629">
        <v>2905</v>
      </c>
      <c r="H323" s="629">
        <v>1</v>
      </c>
      <c r="I323" s="629">
        <v>2905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518</v>
      </c>
      <c r="B324" s="626" t="s">
        <v>3588</v>
      </c>
      <c r="C324" s="626" t="s">
        <v>3471</v>
      </c>
      <c r="D324" s="626" t="s">
        <v>4076</v>
      </c>
      <c r="E324" s="626" t="s">
        <v>4077</v>
      </c>
      <c r="F324" s="629">
        <v>8</v>
      </c>
      <c r="G324" s="629">
        <v>15256</v>
      </c>
      <c r="H324" s="629">
        <v>1</v>
      </c>
      <c r="I324" s="629">
        <v>1907</v>
      </c>
      <c r="J324" s="629">
        <v>4</v>
      </c>
      <c r="K324" s="629">
        <v>7652</v>
      </c>
      <c r="L324" s="629">
        <v>0.50157315154693238</v>
      </c>
      <c r="M324" s="629">
        <v>1913</v>
      </c>
      <c r="N324" s="629">
        <v>2</v>
      </c>
      <c r="O324" s="629">
        <v>3840</v>
      </c>
      <c r="P324" s="642">
        <v>0.25170424750917669</v>
      </c>
      <c r="Q324" s="630">
        <v>1920</v>
      </c>
    </row>
    <row r="325" spans="1:17" ht="14.4" customHeight="1" x14ac:dyDescent="0.3">
      <c r="A325" s="625" t="s">
        <v>518</v>
      </c>
      <c r="B325" s="626" t="s">
        <v>3588</v>
      </c>
      <c r="C325" s="626" t="s">
        <v>3471</v>
      </c>
      <c r="D325" s="626" t="s">
        <v>4078</v>
      </c>
      <c r="E325" s="626" t="s">
        <v>4079</v>
      </c>
      <c r="F325" s="629">
        <v>1</v>
      </c>
      <c r="G325" s="629">
        <v>238</v>
      </c>
      <c r="H325" s="629">
        <v>1</v>
      </c>
      <c r="I325" s="629">
        <v>238</v>
      </c>
      <c r="J325" s="629"/>
      <c r="K325" s="629"/>
      <c r="L325" s="629"/>
      <c r="M325" s="629"/>
      <c r="N325" s="629"/>
      <c r="O325" s="629"/>
      <c r="P325" s="642"/>
      <c r="Q325" s="630"/>
    </row>
    <row r="326" spans="1:17" ht="14.4" customHeight="1" x14ac:dyDescent="0.3">
      <c r="A326" s="625" t="s">
        <v>518</v>
      </c>
      <c r="B326" s="626" t="s">
        <v>3588</v>
      </c>
      <c r="C326" s="626" t="s">
        <v>3471</v>
      </c>
      <c r="D326" s="626" t="s">
        <v>4080</v>
      </c>
      <c r="E326" s="626" t="s">
        <v>4081</v>
      </c>
      <c r="F326" s="629">
        <v>9</v>
      </c>
      <c r="G326" s="629">
        <v>2529</v>
      </c>
      <c r="H326" s="629">
        <v>1</v>
      </c>
      <c r="I326" s="629">
        <v>281</v>
      </c>
      <c r="J326" s="629">
        <v>9</v>
      </c>
      <c r="K326" s="629">
        <v>2538</v>
      </c>
      <c r="L326" s="629">
        <v>1.0035587188612101</v>
      </c>
      <c r="M326" s="629">
        <v>282</v>
      </c>
      <c r="N326" s="629">
        <v>2</v>
      </c>
      <c r="O326" s="629">
        <v>566</v>
      </c>
      <c r="P326" s="642">
        <v>0.22380387504942664</v>
      </c>
      <c r="Q326" s="630">
        <v>283</v>
      </c>
    </row>
    <row r="327" spans="1:17" ht="14.4" customHeight="1" x14ac:dyDescent="0.3">
      <c r="A327" s="625" t="s">
        <v>518</v>
      </c>
      <c r="B327" s="626" t="s">
        <v>3588</v>
      </c>
      <c r="C327" s="626" t="s">
        <v>3471</v>
      </c>
      <c r="D327" s="626" t="s">
        <v>4082</v>
      </c>
      <c r="E327" s="626" t="s">
        <v>4083</v>
      </c>
      <c r="F327" s="629">
        <v>1</v>
      </c>
      <c r="G327" s="629">
        <v>1397</v>
      </c>
      <c r="H327" s="629">
        <v>1</v>
      </c>
      <c r="I327" s="629">
        <v>1397</v>
      </c>
      <c r="J327" s="629"/>
      <c r="K327" s="629"/>
      <c r="L327" s="629"/>
      <c r="M327" s="629"/>
      <c r="N327" s="629"/>
      <c r="O327" s="629"/>
      <c r="P327" s="642"/>
      <c r="Q327" s="630"/>
    </row>
    <row r="328" spans="1:17" ht="14.4" customHeight="1" x14ac:dyDescent="0.3">
      <c r="A328" s="625" t="s">
        <v>518</v>
      </c>
      <c r="B328" s="626" t="s">
        <v>3588</v>
      </c>
      <c r="C328" s="626" t="s">
        <v>3471</v>
      </c>
      <c r="D328" s="626" t="s">
        <v>4084</v>
      </c>
      <c r="E328" s="626" t="s">
        <v>4085</v>
      </c>
      <c r="F328" s="629">
        <v>1</v>
      </c>
      <c r="G328" s="629">
        <v>2994</v>
      </c>
      <c r="H328" s="629">
        <v>1</v>
      </c>
      <c r="I328" s="629">
        <v>2994</v>
      </c>
      <c r="J328" s="629"/>
      <c r="K328" s="629"/>
      <c r="L328" s="629"/>
      <c r="M328" s="629"/>
      <c r="N328" s="629"/>
      <c r="O328" s="629"/>
      <c r="P328" s="642"/>
      <c r="Q328" s="630"/>
    </row>
    <row r="329" spans="1:17" ht="14.4" customHeight="1" x14ac:dyDescent="0.3">
      <c r="A329" s="625" t="s">
        <v>518</v>
      </c>
      <c r="B329" s="626" t="s">
        <v>3588</v>
      </c>
      <c r="C329" s="626" t="s">
        <v>3471</v>
      </c>
      <c r="D329" s="626" t="s">
        <v>4086</v>
      </c>
      <c r="E329" s="626" t="s">
        <v>4087</v>
      </c>
      <c r="F329" s="629"/>
      <c r="G329" s="629"/>
      <c r="H329" s="629"/>
      <c r="I329" s="629"/>
      <c r="J329" s="629">
        <v>1</v>
      </c>
      <c r="K329" s="629">
        <v>800</v>
      </c>
      <c r="L329" s="629"/>
      <c r="M329" s="629">
        <v>800</v>
      </c>
      <c r="N329" s="629">
        <v>4</v>
      </c>
      <c r="O329" s="629">
        <v>3224</v>
      </c>
      <c r="P329" s="642"/>
      <c r="Q329" s="630">
        <v>806</v>
      </c>
    </row>
    <row r="330" spans="1:17" ht="14.4" customHeight="1" x14ac:dyDescent="0.3">
      <c r="A330" s="625" t="s">
        <v>518</v>
      </c>
      <c r="B330" s="626" t="s">
        <v>3588</v>
      </c>
      <c r="C330" s="626" t="s">
        <v>3471</v>
      </c>
      <c r="D330" s="626" t="s">
        <v>4088</v>
      </c>
      <c r="E330" s="626" t="s">
        <v>4089</v>
      </c>
      <c r="F330" s="629">
        <v>1</v>
      </c>
      <c r="G330" s="629">
        <v>1722</v>
      </c>
      <c r="H330" s="629">
        <v>1</v>
      </c>
      <c r="I330" s="629">
        <v>1722</v>
      </c>
      <c r="J330" s="629">
        <v>1</v>
      </c>
      <c r="K330" s="629">
        <v>1722</v>
      </c>
      <c r="L330" s="629">
        <v>1</v>
      </c>
      <c r="M330" s="629">
        <v>1722</v>
      </c>
      <c r="N330" s="629">
        <v>2</v>
      </c>
      <c r="O330" s="629">
        <v>3458</v>
      </c>
      <c r="P330" s="642">
        <v>2.0081300813008132</v>
      </c>
      <c r="Q330" s="630">
        <v>1729</v>
      </c>
    </row>
    <row r="331" spans="1:17" ht="14.4" customHeight="1" x14ac:dyDescent="0.3">
      <c r="A331" s="625" t="s">
        <v>518</v>
      </c>
      <c r="B331" s="626" t="s">
        <v>3588</v>
      </c>
      <c r="C331" s="626" t="s">
        <v>3471</v>
      </c>
      <c r="D331" s="626" t="s">
        <v>4090</v>
      </c>
      <c r="E331" s="626" t="s">
        <v>4091</v>
      </c>
      <c r="F331" s="629">
        <v>0</v>
      </c>
      <c r="G331" s="629">
        <v>0</v>
      </c>
      <c r="H331" s="629"/>
      <c r="I331" s="629"/>
      <c r="J331" s="629">
        <v>7</v>
      </c>
      <c r="K331" s="629">
        <v>10643</v>
      </c>
      <c r="L331" s="629"/>
      <c r="M331" s="629">
        <v>1520.4285714285713</v>
      </c>
      <c r="N331" s="629">
        <v>4</v>
      </c>
      <c r="O331" s="629">
        <v>6108</v>
      </c>
      <c r="P331" s="642"/>
      <c r="Q331" s="630">
        <v>1527</v>
      </c>
    </row>
    <row r="332" spans="1:17" ht="14.4" customHeight="1" x14ac:dyDescent="0.3">
      <c r="A332" s="625" t="s">
        <v>518</v>
      </c>
      <c r="B332" s="626" t="s">
        <v>3588</v>
      </c>
      <c r="C332" s="626" t="s">
        <v>3471</v>
      </c>
      <c r="D332" s="626" t="s">
        <v>4092</v>
      </c>
      <c r="E332" s="626" t="s">
        <v>4093</v>
      </c>
      <c r="F332" s="629">
        <v>1</v>
      </c>
      <c r="G332" s="629">
        <v>1986</v>
      </c>
      <c r="H332" s="629">
        <v>1</v>
      </c>
      <c r="I332" s="629">
        <v>1986</v>
      </c>
      <c r="J332" s="629">
        <v>1</v>
      </c>
      <c r="K332" s="629">
        <v>1992</v>
      </c>
      <c r="L332" s="629">
        <v>1.0030211480362539</v>
      </c>
      <c r="M332" s="629">
        <v>1992</v>
      </c>
      <c r="N332" s="629"/>
      <c r="O332" s="629"/>
      <c r="P332" s="642"/>
      <c r="Q332" s="630"/>
    </row>
    <row r="333" spans="1:17" ht="14.4" customHeight="1" x14ac:dyDescent="0.3">
      <c r="A333" s="625" t="s">
        <v>518</v>
      </c>
      <c r="B333" s="626" t="s">
        <v>3588</v>
      </c>
      <c r="C333" s="626" t="s">
        <v>3471</v>
      </c>
      <c r="D333" s="626" t="s">
        <v>4094</v>
      </c>
      <c r="E333" s="626" t="s">
        <v>4095</v>
      </c>
      <c r="F333" s="629">
        <v>417</v>
      </c>
      <c r="G333" s="629">
        <v>306078</v>
      </c>
      <c r="H333" s="629">
        <v>1</v>
      </c>
      <c r="I333" s="629">
        <v>734</v>
      </c>
      <c r="J333" s="629">
        <v>432</v>
      </c>
      <c r="K333" s="629">
        <v>318800</v>
      </c>
      <c r="L333" s="629">
        <v>1.0415645685086807</v>
      </c>
      <c r="M333" s="629">
        <v>737.96296296296293</v>
      </c>
      <c r="N333" s="629">
        <v>128</v>
      </c>
      <c r="O333" s="629">
        <v>94972</v>
      </c>
      <c r="P333" s="642">
        <v>0.31028692032749822</v>
      </c>
      <c r="Q333" s="630">
        <v>741.96875</v>
      </c>
    </row>
    <row r="334" spans="1:17" ht="14.4" customHeight="1" x14ac:dyDescent="0.3">
      <c r="A334" s="625" t="s">
        <v>518</v>
      </c>
      <c r="B334" s="626" t="s">
        <v>3588</v>
      </c>
      <c r="C334" s="626" t="s">
        <v>3471</v>
      </c>
      <c r="D334" s="626" t="s">
        <v>4096</v>
      </c>
      <c r="E334" s="626" t="s">
        <v>4097</v>
      </c>
      <c r="F334" s="629">
        <v>0</v>
      </c>
      <c r="G334" s="629">
        <v>0</v>
      </c>
      <c r="H334" s="629"/>
      <c r="I334" s="629"/>
      <c r="J334" s="629">
        <v>0</v>
      </c>
      <c r="K334" s="629">
        <v>0</v>
      </c>
      <c r="L334" s="629"/>
      <c r="M334" s="629"/>
      <c r="N334" s="629">
        <v>0</v>
      </c>
      <c r="O334" s="629">
        <v>0</v>
      </c>
      <c r="P334" s="642"/>
      <c r="Q334" s="630"/>
    </row>
    <row r="335" spans="1:17" ht="14.4" customHeight="1" x14ac:dyDescent="0.3">
      <c r="A335" s="625" t="s">
        <v>518</v>
      </c>
      <c r="B335" s="626" t="s">
        <v>3588</v>
      </c>
      <c r="C335" s="626" t="s">
        <v>3471</v>
      </c>
      <c r="D335" s="626" t="s">
        <v>4098</v>
      </c>
      <c r="E335" s="626" t="s">
        <v>4099</v>
      </c>
      <c r="F335" s="629">
        <v>1163</v>
      </c>
      <c r="G335" s="629">
        <v>0</v>
      </c>
      <c r="H335" s="629"/>
      <c r="I335" s="629">
        <v>0</v>
      </c>
      <c r="J335" s="629">
        <v>1229</v>
      </c>
      <c r="K335" s="629">
        <v>0</v>
      </c>
      <c r="L335" s="629"/>
      <c r="M335" s="629">
        <v>0</v>
      </c>
      <c r="N335" s="629">
        <v>931</v>
      </c>
      <c r="O335" s="629">
        <v>0</v>
      </c>
      <c r="P335" s="642"/>
      <c r="Q335" s="630">
        <v>0</v>
      </c>
    </row>
    <row r="336" spans="1:17" ht="14.4" customHeight="1" x14ac:dyDescent="0.3">
      <c r="A336" s="625" t="s">
        <v>518</v>
      </c>
      <c r="B336" s="626" t="s">
        <v>3588</v>
      </c>
      <c r="C336" s="626" t="s">
        <v>3471</v>
      </c>
      <c r="D336" s="626" t="s">
        <v>4100</v>
      </c>
      <c r="E336" s="626" t="s">
        <v>4101</v>
      </c>
      <c r="F336" s="629">
        <v>4817</v>
      </c>
      <c r="G336" s="629">
        <v>0</v>
      </c>
      <c r="H336" s="629"/>
      <c r="I336" s="629">
        <v>0</v>
      </c>
      <c r="J336" s="629">
        <v>4302</v>
      </c>
      <c r="K336" s="629">
        <v>0</v>
      </c>
      <c r="L336" s="629"/>
      <c r="M336" s="629">
        <v>0</v>
      </c>
      <c r="N336" s="629">
        <v>4040</v>
      </c>
      <c r="O336" s="629">
        <v>0</v>
      </c>
      <c r="P336" s="642"/>
      <c r="Q336" s="630">
        <v>0</v>
      </c>
    </row>
    <row r="337" spans="1:17" ht="14.4" customHeight="1" x14ac:dyDescent="0.3">
      <c r="A337" s="625" t="s">
        <v>518</v>
      </c>
      <c r="B337" s="626" t="s">
        <v>3588</v>
      </c>
      <c r="C337" s="626" t="s">
        <v>3471</v>
      </c>
      <c r="D337" s="626" t="s">
        <v>3514</v>
      </c>
      <c r="E337" s="626" t="s">
        <v>3515</v>
      </c>
      <c r="F337" s="629">
        <v>187</v>
      </c>
      <c r="G337" s="629">
        <v>0</v>
      </c>
      <c r="H337" s="629"/>
      <c r="I337" s="629">
        <v>0</v>
      </c>
      <c r="J337" s="629">
        <v>100</v>
      </c>
      <c r="K337" s="629">
        <v>0</v>
      </c>
      <c r="L337" s="629"/>
      <c r="M337" s="629">
        <v>0</v>
      </c>
      <c r="N337" s="629">
        <v>104</v>
      </c>
      <c r="O337" s="629">
        <v>0</v>
      </c>
      <c r="P337" s="642"/>
      <c r="Q337" s="630">
        <v>0</v>
      </c>
    </row>
    <row r="338" spans="1:17" ht="14.4" customHeight="1" x14ac:dyDescent="0.3">
      <c r="A338" s="625" t="s">
        <v>518</v>
      </c>
      <c r="B338" s="626" t="s">
        <v>3588</v>
      </c>
      <c r="C338" s="626" t="s">
        <v>3471</v>
      </c>
      <c r="D338" s="626" t="s">
        <v>4102</v>
      </c>
      <c r="E338" s="626" t="s">
        <v>4103</v>
      </c>
      <c r="F338" s="629">
        <v>3</v>
      </c>
      <c r="G338" s="629">
        <v>0</v>
      </c>
      <c r="H338" s="629"/>
      <c r="I338" s="629">
        <v>0</v>
      </c>
      <c r="J338" s="629">
        <v>9</v>
      </c>
      <c r="K338" s="629">
        <v>0</v>
      </c>
      <c r="L338" s="629"/>
      <c r="M338" s="629">
        <v>0</v>
      </c>
      <c r="N338" s="629">
        <v>11</v>
      </c>
      <c r="O338" s="629">
        <v>0</v>
      </c>
      <c r="P338" s="642"/>
      <c r="Q338" s="630">
        <v>0</v>
      </c>
    </row>
    <row r="339" spans="1:17" ht="14.4" customHeight="1" x14ac:dyDescent="0.3">
      <c r="A339" s="625" t="s">
        <v>518</v>
      </c>
      <c r="B339" s="626" t="s">
        <v>3588</v>
      </c>
      <c r="C339" s="626" t="s">
        <v>3471</v>
      </c>
      <c r="D339" s="626" t="s">
        <v>4104</v>
      </c>
      <c r="E339" s="626" t="s">
        <v>4105</v>
      </c>
      <c r="F339" s="629">
        <v>2</v>
      </c>
      <c r="G339" s="629">
        <v>0</v>
      </c>
      <c r="H339" s="629"/>
      <c r="I339" s="629">
        <v>0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518</v>
      </c>
      <c r="B340" s="626" t="s">
        <v>3588</v>
      </c>
      <c r="C340" s="626" t="s">
        <v>3471</v>
      </c>
      <c r="D340" s="626" t="s">
        <v>4106</v>
      </c>
      <c r="E340" s="626" t="s">
        <v>4107</v>
      </c>
      <c r="F340" s="629">
        <v>33</v>
      </c>
      <c r="G340" s="629">
        <v>0</v>
      </c>
      <c r="H340" s="629"/>
      <c r="I340" s="629">
        <v>0</v>
      </c>
      <c r="J340" s="629">
        <v>50</v>
      </c>
      <c r="K340" s="629">
        <v>0</v>
      </c>
      <c r="L340" s="629"/>
      <c r="M340" s="629">
        <v>0</v>
      </c>
      <c r="N340" s="629">
        <v>49</v>
      </c>
      <c r="O340" s="629">
        <v>0</v>
      </c>
      <c r="P340" s="642"/>
      <c r="Q340" s="630">
        <v>0</v>
      </c>
    </row>
    <row r="341" spans="1:17" ht="14.4" customHeight="1" x14ac:dyDescent="0.3">
      <c r="A341" s="625" t="s">
        <v>518</v>
      </c>
      <c r="B341" s="626" t="s">
        <v>3588</v>
      </c>
      <c r="C341" s="626" t="s">
        <v>3471</v>
      </c>
      <c r="D341" s="626" t="s">
        <v>4108</v>
      </c>
      <c r="E341" s="626" t="s">
        <v>4109</v>
      </c>
      <c r="F341" s="629">
        <v>0</v>
      </c>
      <c r="G341" s="629">
        <v>0</v>
      </c>
      <c r="H341" s="629"/>
      <c r="I341" s="629"/>
      <c r="J341" s="629">
        <v>8</v>
      </c>
      <c r="K341" s="629">
        <v>0</v>
      </c>
      <c r="L341" s="629"/>
      <c r="M341" s="629">
        <v>0</v>
      </c>
      <c r="N341" s="629">
        <v>6</v>
      </c>
      <c r="O341" s="629">
        <v>0</v>
      </c>
      <c r="P341" s="642"/>
      <c r="Q341" s="630">
        <v>0</v>
      </c>
    </row>
    <row r="342" spans="1:17" ht="14.4" customHeight="1" x14ac:dyDescent="0.3">
      <c r="A342" s="625" t="s">
        <v>518</v>
      </c>
      <c r="B342" s="626" t="s">
        <v>3588</v>
      </c>
      <c r="C342" s="626" t="s">
        <v>3471</v>
      </c>
      <c r="D342" s="626" t="s">
        <v>4110</v>
      </c>
      <c r="E342" s="626" t="s">
        <v>4111</v>
      </c>
      <c r="F342" s="629"/>
      <c r="G342" s="629"/>
      <c r="H342" s="629"/>
      <c r="I342" s="629"/>
      <c r="J342" s="629">
        <v>0</v>
      </c>
      <c r="K342" s="629">
        <v>0</v>
      </c>
      <c r="L342" s="629"/>
      <c r="M342" s="629"/>
      <c r="N342" s="629">
        <v>1</v>
      </c>
      <c r="O342" s="629">
        <v>0</v>
      </c>
      <c r="P342" s="642"/>
      <c r="Q342" s="630">
        <v>0</v>
      </c>
    </row>
    <row r="343" spans="1:17" ht="14.4" customHeight="1" x14ac:dyDescent="0.3">
      <c r="A343" s="625" t="s">
        <v>518</v>
      </c>
      <c r="B343" s="626" t="s">
        <v>4112</v>
      </c>
      <c r="C343" s="626" t="s">
        <v>3468</v>
      </c>
      <c r="D343" s="626" t="s">
        <v>4113</v>
      </c>
      <c r="E343" s="626" t="s">
        <v>4114</v>
      </c>
      <c r="F343" s="629"/>
      <c r="G343" s="629"/>
      <c r="H343" s="629"/>
      <c r="I343" s="629"/>
      <c r="J343" s="629">
        <v>2</v>
      </c>
      <c r="K343" s="629">
        <v>325.82</v>
      </c>
      <c r="L343" s="629"/>
      <c r="M343" s="629">
        <v>162.91</v>
      </c>
      <c r="N343" s="629"/>
      <c r="O343" s="629"/>
      <c r="P343" s="642"/>
      <c r="Q343" s="630"/>
    </row>
    <row r="344" spans="1:17" ht="14.4" customHeight="1" x14ac:dyDescent="0.3">
      <c r="A344" s="625" t="s">
        <v>518</v>
      </c>
      <c r="B344" s="626" t="s">
        <v>4112</v>
      </c>
      <c r="C344" s="626" t="s">
        <v>3468</v>
      </c>
      <c r="D344" s="626" t="s">
        <v>4115</v>
      </c>
      <c r="E344" s="626" t="s">
        <v>4116</v>
      </c>
      <c r="F344" s="629"/>
      <c r="G344" s="629"/>
      <c r="H344" s="629"/>
      <c r="I344" s="629"/>
      <c r="J344" s="629"/>
      <c r="K344" s="629"/>
      <c r="L344" s="629"/>
      <c r="M344" s="629"/>
      <c r="N344" s="629">
        <v>3</v>
      </c>
      <c r="O344" s="629">
        <v>15644.46</v>
      </c>
      <c r="P344" s="642"/>
      <c r="Q344" s="630">
        <v>5214.82</v>
      </c>
    </row>
    <row r="345" spans="1:17" ht="14.4" customHeight="1" x14ac:dyDescent="0.3">
      <c r="A345" s="625" t="s">
        <v>518</v>
      </c>
      <c r="B345" s="626" t="s">
        <v>4112</v>
      </c>
      <c r="C345" s="626" t="s">
        <v>3468</v>
      </c>
      <c r="D345" s="626" t="s">
        <v>3593</v>
      </c>
      <c r="E345" s="626" t="s">
        <v>3592</v>
      </c>
      <c r="F345" s="629">
        <v>12</v>
      </c>
      <c r="G345" s="629">
        <v>1512.12</v>
      </c>
      <c r="H345" s="629">
        <v>1</v>
      </c>
      <c r="I345" s="629">
        <v>126.00999999999999</v>
      </c>
      <c r="J345" s="629"/>
      <c r="K345" s="629"/>
      <c r="L345" s="629"/>
      <c r="M345" s="629"/>
      <c r="N345" s="629">
        <v>197</v>
      </c>
      <c r="O345" s="629">
        <v>24956.400000000001</v>
      </c>
      <c r="P345" s="642">
        <v>16.504245694786132</v>
      </c>
      <c r="Q345" s="630">
        <v>126.68223350253808</v>
      </c>
    </row>
    <row r="346" spans="1:17" ht="14.4" customHeight="1" x14ac:dyDescent="0.3">
      <c r="A346" s="625" t="s">
        <v>518</v>
      </c>
      <c r="B346" s="626" t="s">
        <v>4112</v>
      </c>
      <c r="C346" s="626" t="s">
        <v>3468</v>
      </c>
      <c r="D346" s="626" t="s">
        <v>3594</v>
      </c>
      <c r="E346" s="626" t="s">
        <v>3592</v>
      </c>
      <c r="F346" s="629">
        <v>25</v>
      </c>
      <c r="G346" s="629">
        <v>4725.75</v>
      </c>
      <c r="H346" s="629">
        <v>1</v>
      </c>
      <c r="I346" s="629">
        <v>189.03</v>
      </c>
      <c r="J346" s="629">
        <v>35</v>
      </c>
      <c r="K346" s="629">
        <v>7462.6100000000006</v>
      </c>
      <c r="L346" s="629">
        <v>1.5791377030101044</v>
      </c>
      <c r="M346" s="629">
        <v>213.2174285714286</v>
      </c>
      <c r="N346" s="629">
        <v>98</v>
      </c>
      <c r="O346" s="629">
        <v>7945.1399999999994</v>
      </c>
      <c r="P346" s="642">
        <v>1.6812442469449294</v>
      </c>
      <c r="Q346" s="630">
        <v>81.072857142857131</v>
      </c>
    </row>
    <row r="347" spans="1:17" ht="14.4" customHeight="1" x14ac:dyDescent="0.3">
      <c r="A347" s="625" t="s">
        <v>518</v>
      </c>
      <c r="B347" s="626" t="s">
        <v>4112</v>
      </c>
      <c r="C347" s="626" t="s">
        <v>3468</v>
      </c>
      <c r="D347" s="626" t="s">
        <v>3595</v>
      </c>
      <c r="E347" s="626" t="s">
        <v>3596</v>
      </c>
      <c r="F347" s="629">
        <v>0.8</v>
      </c>
      <c r="G347" s="629">
        <v>412.35</v>
      </c>
      <c r="H347" s="629">
        <v>1</v>
      </c>
      <c r="I347" s="629">
        <v>515.4375</v>
      </c>
      <c r="J347" s="629">
        <v>0.8</v>
      </c>
      <c r="K347" s="629">
        <v>495.88</v>
      </c>
      <c r="L347" s="629">
        <v>1.2025706317448768</v>
      </c>
      <c r="M347" s="629">
        <v>619.84999999999991</v>
      </c>
      <c r="N347" s="629">
        <v>1.2</v>
      </c>
      <c r="O347" s="629">
        <v>767.94</v>
      </c>
      <c r="P347" s="642">
        <v>1.8623499454347037</v>
      </c>
      <c r="Q347" s="630">
        <v>639.95000000000005</v>
      </c>
    </row>
    <row r="348" spans="1:17" ht="14.4" customHeight="1" x14ac:dyDescent="0.3">
      <c r="A348" s="625" t="s">
        <v>518</v>
      </c>
      <c r="B348" s="626" t="s">
        <v>4112</v>
      </c>
      <c r="C348" s="626" t="s">
        <v>3468</v>
      </c>
      <c r="D348" s="626" t="s">
        <v>4117</v>
      </c>
      <c r="E348" s="626" t="s">
        <v>4118</v>
      </c>
      <c r="F348" s="629">
        <v>5</v>
      </c>
      <c r="G348" s="629">
        <v>1448.4</v>
      </c>
      <c r="H348" s="629">
        <v>1</v>
      </c>
      <c r="I348" s="629">
        <v>289.68</v>
      </c>
      <c r="J348" s="629">
        <v>14</v>
      </c>
      <c r="K348" s="629">
        <v>4055.52</v>
      </c>
      <c r="L348" s="629">
        <v>2.8</v>
      </c>
      <c r="M348" s="629">
        <v>289.68</v>
      </c>
      <c r="N348" s="629">
        <v>14</v>
      </c>
      <c r="O348" s="629">
        <v>1177.1199999999999</v>
      </c>
      <c r="P348" s="642">
        <v>0.8127036730185031</v>
      </c>
      <c r="Q348" s="630">
        <v>84.08</v>
      </c>
    </row>
    <row r="349" spans="1:17" ht="14.4" customHeight="1" x14ac:dyDescent="0.3">
      <c r="A349" s="625" t="s">
        <v>518</v>
      </c>
      <c r="B349" s="626" t="s">
        <v>4112</v>
      </c>
      <c r="C349" s="626" t="s">
        <v>3468</v>
      </c>
      <c r="D349" s="626" t="s">
        <v>4119</v>
      </c>
      <c r="E349" s="626" t="s">
        <v>4120</v>
      </c>
      <c r="F349" s="629">
        <v>19.399999999999999</v>
      </c>
      <c r="G349" s="629">
        <v>47733.96</v>
      </c>
      <c r="H349" s="629">
        <v>1</v>
      </c>
      <c r="I349" s="629">
        <v>2460.5134020618557</v>
      </c>
      <c r="J349" s="629">
        <v>18.8</v>
      </c>
      <c r="K349" s="629">
        <v>20291.21</v>
      </c>
      <c r="L349" s="629">
        <v>0.42508960077898417</v>
      </c>
      <c r="M349" s="629">
        <v>1079.3196808510638</v>
      </c>
      <c r="N349" s="629">
        <v>7.6</v>
      </c>
      <c r="O349" s="629">
        <v>8202.82</v>
      </c>
      <c r="P349" s="642">
        <v>0.17184453165000346</v>
      </c>
      <c r="Q349" s="630">
        <v>1079.3184210526315</v>
      </c>
    </row>
    <row r="350" spans="1:17" ht="14.4" customHeight="1" x14ac:dyDescent="0.3">
      <c r="A350" s="625" t="s">
        <v>518</v>
      </c>
      <c r="B350" s="626" t="s">
        <v>4112</v>
      </c>
      <c r="C350" s="626" t="s">
        <v>3468</v>
      </c>
      <c r="D350" s="626" t="s">
        <v>3597</v>
      </c>
      <c r="E350" s="626" t="s">
        <v>3598</v>
      </c>
      <c r="F350" s="629">
        <v>265</v>
      </c>
      <c r="G350" s="629">
        <v>16587.150000000001</v>
      </c>
      <c r="H350" s="629">
        <v>1</v>
      </c>
      <c r="I350" s="629">
        <v>62.593018867924535</v>
      </c>
      <c r="J350" s="629">
        <v>159</v>
      </c>
      <c r="K350" s="629">
        <v>10585.69</v>
      </c>
      <c r="L350" s="629">
        <v>0.6381861862948125</v>
      </c>
      <c r="M350" s="629">
        <v>66.576666666666668</v>
      </c>
      <c r="N350" s="629"/>
      <c r="O350" s="629"/>
      <c r="P350" s="642"/>
      <c r="Q350" s="630"/>
    </row>
    <row r="351" spans="1:17" ht="14.4" customHeight="1" x14ac:dyDescent="0.3">
      <c r="A351" s="625" t="s">
        <v>518</v>
      </c>
      <c r="B351" s="626" t="s">
        <v>4112</v>
      </c>
      <c r="C351" s="626" t="s">
        <v>3468</v>
      </c>
      <c r="D351" s="626" t="s">
        <v>3599</v>
      </c>
      <c r="E351" s="626" t="s">
        <v>3600</v>
      </c>
      <c r="F351" s="629">
        <v>312</v>
      </c>
      <c r="G351" s="629">
        <v>32067.01</v>
      </c>
      <c r="H351" s="629">
        <v>1</v>
      </c>
      <c r="I351" s="629">
        <v>102.77887820512819</v>
      </c>
      <c r="J351" s="629">
        <v>313</v>
      </c>
      <c r="K351" s="629">
        <v>24030.68</v>
      </c>
      <c r="L351" s="629">
        <v>0.74938948158871066</v>
      </c>
      <c r="M351" s="629">
        <v>76.775335463258784</v>
      </c>
      <c r="N351" s="629">
        <v>241</v>
      </c>
      <c r="O351" s="629">
        <v>15153.610000000002</v>
      </c>
      <c r="P351" s="642">
        <v>0.47256074077377352</v>
      </c>
      <c r="Q351" s="630">
        <v>62.878049792531129</v>
      </c>
    </row>
    <row r="352" spans="1:17" ht="14.4" customHeight="1" x14ac:dyDescent="0.3">
      <c r="A352" s="625" t="s">
        <v>518</v>
      </c>
      <c r="B352" s="626" t="s">
        <v>4112</v>
      </c>
      <c r="C352" s="626" t="s">
        <v>3468</v>
      </c>
      <c r="D352" s="626" t="s">
        <v>3601</v>
      </c>
      <c r="E352" s="626" t="s">
        <v>3602</v>
      </c>
      <c r="F352" s="629"/>
      <c r="G352" s="629"/>
      <c r="H352" s="629"/>
      <c r="I352" s="629"/>
      <c r="J352" s="629">
        <v>6.32</v>
      </c>
      <c r="K352" s="629">
        <v>22940.09</v>
      </c>
      <c r="L352" s="629"/>
      <c r="M352" s="629">
        <v>3629.7610759493668</v>
      </c>
      <c r="N352" s="629"/>
      <c r="O352" s="629"/>
      <c r="P352" s="642"/>
      <c r="Q352" s="630"/>
    </row>
    <row r="353" spans="1:17" ht="14.4" customHeight="1" x14ac:dyDescent="0.3">
      <c r="A353" s="625" t="s">
        <v>518</v>
      </c>
      <c r="B353" s="626" t="s">
        <v>4112</v>
      </c>
      <c r="C353" s="626" t="s">
        <v>3468</v>
      </c>
      <c r="D353" s="626" t="s">
        <v>4121</v>
      </c>
      <c r="E353" s="626" t="s">
        <v>4122</v>
      </c>
      <c r="F353" s="629"/>
      <c r="G353" s="629"/>
      <c r="H353" s="629"/>
      <c r="I353" s="629"/>
      <c r="J353" s="629">
        <v>1.95</v>
      </c>
      <c r="K353" s="629">
        <v>2273.11</v>
      </c>
      <c r="L353" s="629"/>
      <c r="M353" s="629">
        <v>1165.697435897436</v>
      </c>
      <c r="N353" s="629">
        <v>4.6500000000000004</v>
      </c>
      <c r="O353" s="629">
        <v>3739.61</v>
      </c>
      <c r="P353" s="642"/>
      <c r="Q353" s="630">
        <v>804.21720430107518</v>
      </c>
    </row>
    <row r="354" spans="1:17" ht="14.4" customHeight="1" x14ac:dyDescent="0.3">
      <c r="A354" s="625" t="s">
        <v>518</v>
      </c>
      <c r="B354" s="626" t="s">
        <v>4112</v>
      </c>
      <c r="C354" s="626" t="s">
        <v>3468</v>
      </c>
      <c r="D354" s="626" t="s">
        <v>3603</v>
      </c>
      <c r="E354" s="626" t="s">
        <v>3604</v>
      </c>
      <c r="F354" s="629">
        <v>468.48</v>
      </c>
      <c r="G354" s="629">
        <v>169251.99000000002</v>
      </c>
      <c r="H354" s="629">
        <v>1</v>
      </c>
      <c r="I354" s="629">
        <v>361.27900870901641</v>
      </c>
      <c r="J354" s="629">
        <v>293.31</v>
      </c>
      <c r="K354" s="629">
        <v>108061.44</v>
      </c>
      <c r="L354" s="629">
        <v>0.63846481214194284</v>
      </c>
      <c r="M354" s="629">
        <v>368.42057890968601</v>
      </c>
      <c r="N354" s="629">
        <v>629.20000000000005</v>
      </c>
      <c r="O354" s="629">
        <v>124126.74</v>
      </c>
      <c r="P354" s="642">
        <v>0.73338422786048185</v>
      </c>
      <c r="Q354" s="630">
        <v>197.27708200890018</v>
      </c>
    </row>
    <row r="355" spans="1:17" ht="14.4" customHeight="1" x14ac:dyDescent="0.3">
      <c r="A355" s="625" t="s">
        <v>518</v>
      </c>
      <c r="B355" s="626" t="s">
        <v>4112</v>
      </c>
      <c r="C355" s="626" t="s">
        <v>3468</v>
      </c>
      <c r="D355" s="626" t="s">
        <v>4123</v>
      </c>
      <c r="E355" s="626" t="s">
        <v>3598</v>
      </c>
      <c r="F355" s="629"/>
      <c r="G355" s="629"/>
      <c r="H355" s="629"/>
      <c r="I355" s="629"/>
      <c r="J355" s="629">
        <v>114.5</v>
      </c>
      <c r="K355" s="629">
        <v>78562.800000000017</v>
      </c>
      <c r="L355" s="629"/>
      <c r="M355" s="629">
        <v>686.13799126637571</v>
      </c>
      <c r="N355" s="629"/>
      <c r="O355" s="629"/>
      <c r="P355" s="642"/>
      <c r="Q355" s="630"/>
    </row>
    <row r="356" spans="1:17" ht="14.4" customHeight="1" x14ac:dyDescent="0.3">
      <c r="A356" s="625" t="s">
        <v>518</v>
      </c>
      <c r="B356" s="626" t="s">
        <v>4112</v>
      </c>
      <c r="C356" s="626" t="s">
        <v>3468</v>
      </c>
      <c r="D356" s="626" t="s">
        <v>3605</v>
      </c>
      <c r="E356" s="626" t="s">
        <v>3606</v>
      </c>
      <c r="F356" s="629">
        <v>6</v>
      </c>
      <c r="G356" s="629">
        <v>497.76</v>
      </c>
      <c r="H356" s="629">
        <v>1</v>
      </c>
      <c r="I356" s="629">
        <v>82.96</v>
      </c>
      <c r="J356" s="629">
        <v>70</v>
      </c>
      <c r="K356" s="629">
        <v>4083.26</v>
      </c>
      <c r="L356" s="629">
        <v>8.2032706525233046</v>
      </c>
      <c r="M356" s="629">
        <v>58.332285714285717</v>
      </c>
      <c r="N356" s="629">
        <v>6</v>
      </c>
      <c r="O356" s="629">
        <v>348.06</v>
      </c>
      <c r="P356" s="642">
        <v>0.69925265188042429</v>
      </c>
      <c r="Q356" s="630">
        <v>58.01</v>
      </c>
    </row>
    <row r="357" spans="1:17" ht="14.4" customHeight="1" x14ac:dyDescent="0.3">
      <c r="A357" s="625" t="s">
        <v>518</v>
      </c>
      <c r="B357" s="626" t="s">
        <v>4112</v>
      </c>
      <c r="C357" s="626" t="s">
        <v>3468</v>
      </c>
      <c r="D357" s="626" t="s">
        <v>4124</v>
      </c>
      <c r="E357" s="626" t="s">
        <v>3644</v>
      </c>
      <c r="F357" s="629">
        <v>0</v>
      </c>
      <c r="G357" s="629">
        <v>0</v>
      </c>
      <c r="H357" s="629"/>
      <c r="I357" s="629"/>
      <c r="J357" s="629">
        <v>9</v>
      </c>
      <c r="K357" s="629">
        <v>2447.0099999999998</v>
      </c>
      <c r="L357" s="629"/>
      <c r="M357" s="629">
        <v>271.89</v>
      </c>
      <c r="N357" s="629">
        <v>47</v>
      </c>
      <c r="O357" s="629">
        <v>12778.83</v>
      </c>
      <c r="P357" s="642"/>
      <c r="Q357" s="630">
        <v>271.89</v>
      </c>
    </row>
    <row r="358" spans="1:17" ht="14.4" customHeight="1" x14ac:dyDescent="0.3">
      <c r="A358" s="625" t="s">
        <v>518</v>
      </c>
      <c r="B358" s="626" t="s">
        <v>4112</v>
      </c>
      <c r="C358" s="626" t="s">
        <v>3468</v>
      </c>
      <c r="D358" s="626" t="s">
        <v>3607</v>
      </c>
      <c r="E358" s="626" t="s">
        <v>3608</v>
      </c>
      <c r="F358" s="629"/>
      <c r="G358" s="629"/>
      <c r="H358" s="629"/>
      <c r="I358" s="629"/>
      <c r="J358" s="629"/>
      <c r="K358" s="629"/>
      <c r="L358" s="629"/>
      <c r="M358" s="629"/>
      <c r="N358" s="629">
        <v>0.1</v>
      </c>
      <c r="O358" s="629">
        <v>40.42</v>
      </c>
      <c r="P358" s="642"/>
      <c r="Q358" s="630">
        <v>404.2</v>
      </c>
    </row>
    <row r="359" spans="1:17" ht="14.4" customHeight="1" x14ac:dyDescent="0.3">
      <c r="A359" s="625" t="s">
        <v>518</v>
      </c>
      <c r="B359" s="626" t="s">
        <v>4112</v>
      </c>
      <c r="C359" s="626" t="s">
        <v>3468</v>
      </c>
      <c r="D359" s="626" t="s">
        <v>4125</v>
      </c>
      <c r="E359" s="626" t="s">
        <v>4126</v>
      </c>
      <c r="F359" s="629">
        <v>14</v>
      </c>
      <c r="G359" s="629">
        <v>3299.1</v>
      </c>
      <c r="H359" s="629">
        <v>1</v>
      </c>
      <c r="I359" s="629">
        <v>235.65</v>
      </c>
      <c r="J359" s="629"/>
      <c r="K359" s="629"/>
      <c r="L359" s="629"/>
      <c r="M359" s="629"/>
      <c r="N359" s="629"/>
      <c r="O359" s="629"/>
      <c r="P359" s="642"/>
      <c r="Q359" s="630"/>
    </row>
    <row r="360" spans="1:17" ht="14.4" customHeight="1" x14ac:dyDescent="0.3">
      <c r="A360" s="625" t="s">
        <v>518</v>
      </c>
      <c r="B360" s="626" t="s">
        <v>4112</v>
      </c>
      <c r="C360" s="626" t="s">
        <v>3468</v>
      </c>
      <c r="D360" s="626" t="s">
        <v>3609</v>
      </c>
      <c r="E360" s="626" t="s">
        <v>3610</v>
      </c>
      <c r="F360" s="629">
        <v>143</v>
      </c>
      <c r="G360" s="629">
        <v>11032.45</v>
      </c>
      <c r="H360" s="629">
        <v>1</v>
      </c>
      <c r="I360" s="629">
        <v>77.150000000000006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518</v>
      </c>
      <c r="B361" s="626" t="s">
        <v>4112</v>
      </c>
      <c r="C361" s="626" t="s">
        <v>3468</v>
      </c>
      <c r="D361" s="626" t="s">
        <v>3611</v>
      </c>
      <c r="E361" s="626" t="s">
        <v>3612</v>
      </c>
      <c r="F361" s="629">
        <v>32</v>
      </c>
      <c r="G361" s="629">
        <v>11889.16</v>
      </c>
      <c r="H361" s="629">
        <v>1</v>
      </c>
      <c r="I361" s="629">
        <v>371.53625</v>
      </c>
      <c r="J361" s="629">
        <v>66</v>
      </c>
      <c r="K361" s="629">
        <v>5274.8</v>
      </c>
      <c r="L361" s="629">
        <v>0.4436646491425803</v>
      </c>
      <c r="M361" s="629">
        <v>79.921212121212122</v>
      </c>
      <c r="N361" s="629">
        <v>211.3</v>
      </c>
      <c r="O361" s="629">
        <v>10036.75</v>
      </c>
      <c r="P361" s="642">
        <v>0.84419336605782069</v>
      </c>
      <c r="Q361" s="630">
        <v>47.5</v>
      </c>
    </row>
    <row r="362" spans="1:17" ht="14.4" customHeight="1" x14ac:dyDescent="0.3">
      <c r="A362" s="625" t="s">
        <v>518</v>
      </c>
      <c r="B362" s="626" t="s">
        <v>4112</v>
      </c>
      <c r="C362" s="626" t="s">
        <v>3468</v>
      </c>
      <c r="D362" s="626" t="s">
        <v>3615</v>
      </c>
      <c r="E362" s="626" t="s">
        <v>3616</v>
      </c>
      <c r="F362" s="629">
        <v>6</v>
      </c>
      <c r="G362" s="629">
        <v>578.64</v>
      </c>
      <c r="H362" s="629">
        <v>1</v>
      </c>
      <c r="I362" s="629">
        <v>96.44</v>
      </c>
      <c r="J362" s="629">
        <v>38</v>
      </c>
      <c r="K362" s="629">
        <v>4131.2</v>
      </c>
      <c r="L362" s="629">
        <v>7.1394995161067332</v>
      </c>
      <c r="M362" s="629">
        <v>108.71578947368421</v>
      </c>
      <c r="N362" s="629">
        <v>108</v>
      </c>
      <c r="O362" s="629">
        <v>12528</v>
      </c>
      <c r="P362" s="642">
        <v>21.650767316466197</v>
      </c>
      <c r="Q362" s="630">
        <v>116</v>
      </c>
    </row>
    <row r="363" spans="1:17" ht="14.4" customHeight="1" x14ac:dyDescent="0.3">
      <c r="A363" s="625" t="s">
        <v>518</v>
      </c>
      <c r="B363" s="626" t="s">
        <v>4112</v>
      </c>
      <c r="C363" s="626" t="s">
        <v>3468</v>
      </c>
      <c r="D363" s="626" t="s">
        <v>4127</v>
      </c>
      <c r="E363" s="626" t="s">
        <v>4128</v>
      </c>
      <c r="F363" s="629">
        <v>42</v>
      </c>
      <c r="G363" s="629">
        <v>6300</v>
      </c>
      <c r="H363" s="629">
        <v>1</v>
      </c>
      <c r="I363" s="629">
        <v>150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518</v>
      </c>
      <c r="B364" s="626" t="s">
        <v>4112</v>
      </c>
      <c r="C364" s="626" t="s">
        <v>3468</v>
      </c>
      <c r="D364" s="626" t="s">
        <v>3617</v>
      </c>
      <c r="E364" s="626" t="s">
        <v>3618</v>
      </c>
      <c r="F364" s="629">
        <v>193.36</v>
      </c>
      <c r="G364" s="629">
        <v>107205.68000000001</v>
      </c>
      <c r="H364" s="629">
        <v>1</v>
      </c>
      <c r="I364" s="629">
        <v>554.43566404633839</v>
      </c>
      <c r="J364" s="629">
        <v>112.4</v>
      </c>
      <c r="K364" s="629">
        <v>66281.55</v>
      </c>
      <c r="L364" s="629">
        <v>0.61826528221265886</v>
      </c>
      <c r="M364" s="629">
        <v>589.69350533807824</v>
      </c>
      <c r="N364" s="629">
        <v>140.89999999999998</v>
      </c>
      <c r="O364" s="629">
        <v>53496.92</v>
      </c>
      <c r="P364" s="642">
        <v>0.49901199264815066</v>
      </c>
      <c r="Q364" s="630">
        <v>379.68005677785669</v>
      </c>
    </row>
    <row r="365" spans="1:17" ht="14.4" customHeight="1" x14ac:dyDescent="0.3">
      <c r="A365" s="625" t="s">
        <v>518</v>
      </c>
      <c r="B365" s="626" t="s">
        <v>4112</v>
      </c>
      <c r="C365" s="626" t="s">
        <v>3468</v>
      </c>
      <c r="D365" s="626" t="s">
        <v>4129</v>
      </c>
      <c r="E365" s="626" t="s">
        <v>4130</v>
      </c>
      <c r="F365" s="629"/>
      <c r="G365" s="629"/>
      <c r="H365" s="629"/>
      <c r="I365" s="629"/>
      <c r="J365" s="629">
        <v>4</v>
      </c>
      <c r="K365" s="629">
        <v>24813.68</v>
      </c>
      <c r="L365" s="629"/>
      <c r="M365" s="629">
        <v>6203.42</v>
      </c>
      <c r="N365" s="629">
        <v>4</v>
      </c>
      <c r="O365" s="629">
        <v>25031.16</v>
      </c>
      <c r="P365" s="642"/>
      <c r="Q365" s="630">
        <v>6257.79</v>
      </c>
    </row>
    <row r="366" spans="1:17" ht="14.4" customHeight="1" x14ac:dyDescent="0.3">
      <c r="A366" s="625" t="s">
        <v>518</v>
      </c>
      <c r="B366" s="626" t="s">
        <v>4112</v>
      </c>
      <c r="C366" s="626" t="s">
        <v>3468</v>
      </c>
      <c r="D366" s="626" t="s">
        <v>3619</v>
      </c>
      <c r="E366" s="626" t="s">
        <v>3620</v>
      </c>
      <c r="F366" s="629">
        <v>6</v>
      </c>
      <c r="G366" s="629">
        <v>1475.88</v>
      </c>
      <c r="H366" s="629">
        <v>1</v>
      </c>
      <c r="I366" s="629">
        <v>245.98000000000002</v>
      </c>
      <c r="J366" s="629">
        <v>18</v>
      </c>
      <c r="K366" s="629">
        <v>1119.98</v>
      </c>
      <c r="L366" s="629">
        <v>0.75885573352847113</v>
      </c>
      <c r="M366" s="629">
        <v>62.221111111111114</v>
      </c>
      <c r="N366" s="629">
        <v>16</v>
      </c>
      <c r="O366" s="629">
        <v>1003.36</v>
      </c>
      <c r="P366" s="642">
        <v>0.67983846925224267</v>
      </c>
      <c r="Q366" s="630">
        <v>62.71</v>
      </c>
    </row>
    <row r="367" spans="1:17" ht="14.4" customHeight="1" x14ac:dyDescent="0.3">
      <c r="A367" s="625" t="s">
        <v>518</v>
      </c>
      <c r="B367" s="626" t="s">
        <v>4112</v>
      </c>
      <c r="C367" s="626" t="s">
        <v>3468</v>
      </c>
      <c r="D367" s="626" t="s">
        <v>3621</v>
      </c>
      <c r="E367" s="626" t="s">
        <v>3622</v>
      </c>
      <c r="F367" s="629"/>
      <c r="G367" s="629"/>
      <c r="H367" s="629"/>
      <c r="I367" s="629"/>
      <c r="J367" s="629">
        <v>6</v>
      </c>
      <c r="K367" s="629">
        <v>484.08</v>
      </c>
      <c r="L367" s="629"/>
      <c r="M367" s="629">
        <v>80.679999999999993</v>
      </c>
      <c r="N367" s="629">
        <v>5</v>
      </c>
      <c r="O367" s="629">
        <v>418.05</v>
      </c>
      <c r="P367" s="642"/>
      <c r="Q367" s="630">
        <v>83.61</v>
      </c>
    </row>
    <row r="368" spans="1:17" ht="14.4" customHeight="1" x14ac:dyDescent="0.3">
      <c r="A368" s="625" t="s">
        <v>518</v>
      </c>
      <c r="B368" s="626" t="s">
        <v>4112</v>
      </c>
      <c r="C368" s="626" t="s">
        <v>3468</v>
      </c>
      <c r="D368" s="626" t="s">
        <v>3623</v>
      </c>
      <c r="E368" s="626" t="s">
        <v>3624</v>
      </c>
      <c r="F368" s="629">
        <v>393.2</v>
      </c>
      <c r="G368" s="629">
        <v>38661.440000000002</v>
      </c>
      <c r="H368" s="629">
        <v>1</v>
      </c>
      <c r="I368" s="629">
        <v>98.325127161749748</v>
      </c>
      <c r="J368" s="629">
        <v>341</v>
      </c>
      <c r="K368" s="629">
        <v>18976.169999999998</v>
      </c>
      <c r="L368" s="629">
        <v>0.49082936383124887</v>
      </c>
      <c r="M368" s="629">
        <v>55.648592375366562</v>
      </c>
      <c r="N368" s="629">
        <v>242</v>
      </c>
      <c r="O368" s="629">
        <v>9909.9000000000015</v>
      </c>
      <c r="P368" s="642">
        <v>0.25632516533269328</v>
      </c>
      <c r="Q368" s="630">
        <v>40.950000000000003</v>
      </c>
    </row>
    <row r="369" spans="1:17" ht="14.4" customHeight="1" x14ac:dyDescent="0.3">
      <c r="A369" s="625" t="s">
        <v>518</v>
      </c>
      <c r="B369" s="626" t="s">
        <v>4112</v>
      </c>
      <c r="C369" s="626" t="s">
        <v>3468</v>
      </c>
      <c r="D369" s="626" t="s">
        <v>3625</v>
      </c>
      <c r="E369" s="626" t="s">
        <v>3626</v>
      </c>
      <c r="F369" s="629"/>
      <c r="G369" s="629"/>
      <c r="H369" s="629"/>
      <c r="I369" s="629"/>
      <c r="J369" s="629"/>
      <c r="K369" s="629"/>
      <c r="L369" s="629"/>
      <c r="M369" s="629"/>
      <c r="N369" s="629">
        <v>328</v>
      </c>
      <c r="O369" s="629">
        <v>23503.54</v>
      </c>
      <c r="P369" s="642"/>
      <c r="Q369" s="630">
        <v>71.657134146341463</v>
      </c>
    </row>
    <row r="370" spans="1:17" ht="14.4" customHeight="1" x14ac:dyDescent="0.3">
      <c r="A370" s="625" t="s">
        <v>518</v>
      </c>
      <c r="B370" s="626" t="s">
        <v>4112</v>
      </c>
      <c r="C370" s="626" t="s">
        <v>3468</v>
      </c>
      <c r="D370" s="626" t="s">
        <v>3627</v>
      </c>
      <c r="E370" s="626" t="s">
        <v>3628</v>
      </c>
      <c r="F370" s="629">
        <v>6.8</v>
      </c>
      <c r="G370" s="629">
        <v>58557.619999999995</v>
      </c>
      <c r="H370" s="629">
        <v>1</v>
      </c>
      <c r="I370" s="629">
        <v>8611.4147058823528</v>
      </c>
      <c r="J370" s="629">
        <v>8.8999999999999986</v>
      </c>
      <c r="K370" s="629">
        <v>55021.58</v>
      </c>
      <c r="L370" s="629">
        <v>0.93961434908044428</v>
      </c>
      <c r="M370" s="629">
        <v>6182.2000000000016</v>
      </c>
      <c r="N370" s="629">
        <v>8.5</v>
      </c>
      <c r="O370" s="629">
        <v>33370.19</v>
      </c>
      <c r="P370" s="642">
        <v>0.56986930138212588</v>
      </c>
      <c r="Q370" s="630">
        <v>3925.904705882353</v>
      </c>
    </row>
    <row r="371" spans="1:17" ht="14.4" customHeight="1" x14ac:dyDescent="0.3">
      <c r="A371" s="625" t="s">
        <v>518</v>
      </c>
      <c r="B371" s="626" t="s">
        <v>4112</v>
      </c>
      <c r="C371" s="626" t="s">
        <v>3468</v>
      </c>
      <c r="D371" s="626" t="s">
        <v>4131</v>
      </c>
      <c r="E371" s="626" t="s">
        <v>4132</v>
      </c>
      <c r="F371" s="629">
        <v>0.9</v>
      </c>
      <c r="G371" s="629">
        <v>4378.71</v>
      </c>
      <c r="H371" s="629">
        <v>1</v>
      </c>
      <c r="I371" s="629">
        <v>4865.2333333333336</v>
      </c>
      <c r="J371" s="629"/>
      <c r="K371" s="629"/>
      <c r="L371" s="629"/>
      <c r="M371" s="629"/>
      <c r="N371" s="629">
        <v>2.9</v>
      </c>
      <c r="O371" s="629">
        <v>6388.99</v>
      </c>
      <c r="P371" s="642">
        <v>1.4591032518709848</v>
      </c>
      <c r="Q371" s="630">
        <v>2203.1</v>
      </c>
    </row>
    <row r="372" spans="1:17" ht="14.4" customHeight="1" x14ac:dyDescent="0.3">
      <c r="A372" s="625" t="s">
        <v>518</v>
      </c>
      <c r="B372" s="626" t="s">
        <v>4112</v>
      </c>
      <c r="C372" s="626" t="s">
        <v>3468</v>
      </c>
      <c r="D372" s="626" t="s">
        <v>4133</v>
      </c>
      <c r="E372" s="626" t="s">
        <v>4134</v>
      </c>
      <c r="F372" s="629"/>
      <c r="G372" s="629"/>
      <c r="H372" s="629"/>
      <c r="I372" s="629"/>
      <c r="J372" s="629">
        <v>14</v>
      </c>
      <c r="K372" s="629">
        <v>140598.64000000001</v>
      </c>
      <c r="L372" s="629"/>
      <c r="M372" s="629">
        <v>10042.76</v>
      </c>
      <c r="N372" s="629"/>
      <c r="O372" s="629"/>
      <c r="P372" s="642"/>
      <c r="Q372" s="630"/>
    </row>
    <row r="373" spans="1:17" ht="14.4" customHeight="1" x14ac:dyDescent="0.3">
      <c r="A373" s="625" t="s">
        <v>518</v>
      </c>
      <c r="B373" s="626" t="s">
        <v>4112</v>
      </c>
      <c r="C373" s="626" t="s">
        <v>3468</v>
      </c>
      <c r="D373" s="626" t="s">
        <v>3629</v>
      </c>
      <c r="E373" s="626" t="s">
        <v>3630</v>
      </c>
      <c r="F373" s="629"/>
      <c r="G373" s="629"/>
      <c r="H373" s="629"/>
      <c r="I373" s="629"/>
      <c r="J373" s="629">
        <v>10</v>
      </c>
      <c r="K373" s="629">
        <v>1145.8</v>
      </c>
      <c r="L373" s="629"/>
      <c r="M373" s="629">
        <v>114.58</v>
      </c>
      <c r="N373" s="629">
        <v>48</v>
      </c>
      <c r="O373" s="629">
        <v>5499.84</v>
      </c>
      <c r="P373" s="642"/>
      <c r="Q373" s="630">
        <v>114.58</v>
      </c>
    </row>
    <row r="374" spans="1:17" ht="14.4" customHeight="1" x14ac:dyDescent="0.3">
      <c r="A374" s="625" t="s">
        <v>518</v>
      </c>
      <c r="B374" s="626" t="s">
        <v>4112</v>
      </c>
      <c r="C374" s="626" t="s">
        <v>3468</v>
      </c>
      <c r="D374" s="626" t="s">
        <v>4135</v>
      </c>
      <c r="E374" s="626" t="s">
        <v>4136</v>
      </c>
      <c r="F374" s="629">
        <v>20</v>
      </c>
      <c r="G374" s="629">
        <v>11777.6</v>
      </c>
      <c r="H374" s="629">
        <v>1</v>
      </c>
      <c r="I374" s="629">
        <v>588.88</v>
      </c>
      <c r="J374" s="629">
        <v>9</v>
      </c>
      <c r="K374" s="629">
        <v>2858.8599999999997</v>
      </c>
      <c r="L374" s="629">
        <v>0.24273706018204044</v>
      </c>
      <c r="M374" s="629">
        <v>317.65111111111105</v>
      </c>
      <c r="N374" s="629">
        <v>37</v>
      </c>
      <c r="O374" s="629">
        <v>8478.92</v>
      </c>
      <c r="P374" s="642">
        <v>0.71991916859122396</v>
      </c>
      <c r="Q374" s="630">
        <v>229.16</v>
      </c>
    </row>
    <row r="375" spans="1:17" ht="14.4" customHeight="1" x14ac:dyDescent="0.3">
      <c r="A375" s="625" t="s">
        <v>518</v>
      </c>
      <c r="B375" s="626" t="s">
        <v>4112</v>
      </c>
      <c r="C375" s="626" t="s">
        <v>3468</v>
      </c>
      <c r="D375" s="626" t="s">
        <v>4137</v>
      </c>
      <c r="E375" s="626" t="s">
        <v>4138</v>
      </c>
      <c r="F375" s="629">
        <v>0.7</v>
      </c>
      <c r="G375" s="629">
        <v>295.70999999999998</v>
      </c>
      <c r="H375" s="629">
        <v>1</v>
      </c>
      <c r="I375" s="629">
        <v>422.44285714285712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518</v>
      </c>
      <c r="B376" s="626" t="s">
        <v>4112</v>
      </c>
      <c r="C376" s="626" t="s">
        <v>3468</v>
      </c>
      <c r="D376" s="626" t="s">
        <v>3631</v>
      </c>
      <c r="E376" s="626" t="s">
        <v>3632</v>
      </c>
      <c r="F376" s="629"/>
      <c r="G376" s="629"/>
      <c r="H376" s="629"/>
      <c r="I376" s="629"/>
      <c r="J376" s="629"/>
      <c r="K376" s="629"/>
      <c r="L376" s="629"/>
      <c r="M376" s="629"/>
      <c r="N376" s="629">
        <v>4</v>
      </c>
      <c r="O376" s="629">
        <v>296.16000000000003</v>
      </c>
      <c r="P376" s="642"/>
      <c r="Q376" s="630">
        <v>74.040000000000006</v>
      </c>
    </row>
    <row r="377" spans="1:17" ht="14.4" customHeight="1" x14ac:dyDescent="0.3">
      <c r="A377" s="625" t="s">
        <v>518</v>
      </c>
      <c r="B377" s="626" t="s">
        <v>4112</v>
      </c>
      <c r="C377" s="626" t="s">
        <v>3468</v>
      </c>
      <c r="D377" s="626" t="s">
        <v>3633</v>
      </c>
      <c r="E377" s="626" t="s">
        <v>3634</v>
      </c>
      <c r="F377" s="629">
        <v>34.099999999999994</v>
      </c>
      <c r="G377" s="629">
        <v>2843.5800000000004</v>
      </c>
      <c r="H377" s="629">
        <v>1</v>
      </c>
      <c r="I377" s="629">
        <v>83.389442815249296</v>
      </c>
      <c r="J377" s="629">
        <v>7.3000000000000007</v>
      </c>
      <c r="K377" s="629">
        <v>693.1</v>
      </c>
      <c r="L377" s="629">
        <v>0.24374204348040143</v>
      </c>
      <c r="M377" s="629">
        <v>94.945205479452042</v>
      </c>
      <c r="N377" s="629">
        <v>25.8</v>
      </c>
      <c r="O377" s="629">
        <v>2501.73</v>
      </c>
      <c r="P377" s="642">
        <v>0.87978182432004715</v>
      </c>
      <c r="Q377" s="630">
        <v>96.966279069767438</v>
      </c>
    </row>
    <row r="378" spans="1:17" ht="14.4" customHeight="1" x14ac:dyDescent="0.3">
      <c r="A378" s="625" t="s">
        <v>518</v>
      </c>
      <c r="B378" s="626" t="s">
        <v>4112</v>
      </c>
      <c r="C378" s="626" t="s">
        <v>3468</v>
      </c>
      <c r="D378" s="626" t="s">
        <v>3635</v>
      </c>
      <c r="E378" s="626" t="s">
        <v>3636</v>
      </c>
      <c r="F378" s="629">
        <v>72</v>
      </c>
      <c r="G378" s="629">
        <v>3769.08</v>
      </c>
      <c r="H378" s="629">
        <v>1</v>
      </c>
      <c r="I378" s="629">
        <v>52.348333333333329</v>
      </c>
      <c r="J378" s="629">
        <v>78</v>
      </c>
      <c r="K378" s="629">
        <v>4660.84</v>
      </c>
      <c r="L378" s="629">
        <v>1.2365988517091704</v>
      </c>
      <c r="M378" s="629">
        <v>59.754358974358979</v>
      </c>
      <c r="N378" s="629"/>
      <c r="O378" s="629"/>
      <c r="P378" s="642"/>
      <c r="Q378" s="630"/>
    </row>
    <row r="379" spans="1:17" ht="14.4" customHeight="1" x14ac:dyDescent="0.3">
      <c r="A379" s="625" t="s">
        <v>518</v>
      </c>
      <c r="B379" s="626" t="s">
        <v>4112</v>
      </c>
      <c r="C379" s="626" t="s">
        <v>3468</v>
      </c>
      <c r="D379" s="626" t="s">
        <v>3637</v>
      </c>
      <c r="E379" s="626" t="s">
        <v>3602</v>
      </c>
      <c r="F379" s="629">
        <v>66</v>
      </c>
      <c r="G379" s="629">
        <v>34206.979999999996</v>
      </c>
      <c r="H379" s="629">
        <v>1</v>
      </c>
      <c r="I379" s="629">
        <v>518.28757575757572</v>
      </c>
      <c r="J379" s="629"/>
      <c r="K379" s="629"/>
      <c r="L379" s="629"/>
      <c r="M379" s="629"/>
      <c r="N379" s="629"/>
      <c r="O379" s="629"/>
      <c r="P379" s="642"/>
      <c r="Q379" s="630"/>
    </row>
    <row r="380" spans="1:17" ht="14.4" customHeight="1" x14ac:dyDescent="0.3">
      <c r="A380" s="625" t="s">
        <v>518</v>
      </c>
      <c r="B380" s="626" t="s">
        <v>4112</v>
      </c>
      <c r="C380" s="626" t="s">
        <v>3468</v>
      </c>
      <c r="D380" s="626" t="s">
        <v>4139</v>
      </c>
      <c r="E380" s="626" t="s">
        <v>4140</v>
      </c>
      <c r="F380" s="629"/>
      <c r="G380" s="629"/>
      <c r="H380" s="629"/>
      <c r="I380" s="629"/>
      <c r="J380" s="629"/>
      <c r="K380" s="629"/>
      <c r="L380" s="629"/>
      <c r="M380" s="629"/>
      <c r="N380" s="629">
        <v>1</v>
      </c>
      <c r="O380" s="629">
        <v>672.94</v>
      </c>
      <c r="P380" s="642"/>
      <c r="Q380" s="630">
        <v>672.94</v>
      </c>
    </row>
    <row r="381" spans="1:17" ht="14.4" customHeight="1" x14ac:dyDescent="0.3">
      <c r="A381" s="625" t="s">
        <v>518</v>
      </c>
      <c r="B381" s="626" t="s">
        <v>4112</v>
      </c>
      <c r="C381" s="626" t="s">
        <v>3468</v>
      </c>
      <c r="D381" s="626" t="s">
        <v>4141</v>
      </c>
      <c r="E381" s="626" t="s">
        <v>4142</v>
      </c>
      <c r="F381" s="629"/>
      <c r="G381" s="629"/>
      <c r="H381" s="629"/>
      <c r="I381" s="629"/>
      <c r="J381" s="629">
        <v>1</v>
      </c>
      <c r="K381" s="629">
        <v>62.71</v>
      </c>
      <c r="L381" s="629"/>
      <c r="M381" s="629">
        <v>62.71</v>
      </c>
      <c r="N381" s="629"/>
      <c r="O381" s="629"/>
      <c r="P381" s="642"/>
      <c r="Q381" s="630"/>
    </row>
    <row r="382" spans="1:17" ht="14.4" customHeight="1" x14ac:dyDescent="0.3">
      <c r="A382" s="625" t="s">
        <v>518</v>
      </c>
      <c r="B382" s="626" t="s">
        <v>4112</v>
      </c>
      <c r="C382" s="626" t="s">
        <v>3468</v>
      </c>
      <c r="D382" s="626" t="s">
        <v>4143</v>
      </c>
      <c r="E382" s="626" t="s">
        <v>4144</v>
      </c>
      <c r="F382" s="629"/>
      <c r="G382" s="629"/>
      <c r="H382" s="629"/>
      <c r="I382" s="629"/>
      <c r="J382" s="629">
        <v>0.25</v>
      </c>
      <c r="K382" s="629">
        <v>4037.64</v>
      </c>
      <c r="L382" s="629"/>
      <c r="M382" s="629">
        <v>16150.56</v>
      </c>
      <c r="N382" s="629"/>
      <c r="O382" s="629"/>
      <c r="P382" s="642"/>
      <c r="Q382" s="630"/>
    </row>
    <row r="383" spans="1:17" ht="14.4" customHeight="1" x14ac:dyDescent="0.3">
      <c r="A383" s="625" t="s">
        <v>518</v>
      </c>
      <c r="B383" s="626" t="s">
        <v>4112</v>
      </c>
      <c r="C383" s="626" t="s">
        <v>3468</v>
      </c>
      <c r="D383" s="626" t="s">
        <v>4145</v>
      </c>
      <c r="E383" s="626" t="s">
        <v>4146</v>
      </c>
      <c r="F383" s="629">
        <v>0.8</v>
      </c>
      <c r="G383" s="629">
        <v>776.4</v>
      </c>
      <c r="H383" s="629">
        <v>1</v>
      </c>
      <c r="I383" s="629">
        <v>970.49999999999989</v>
      </c>
      <c r="J383" s="629"/>
      <c r="K383" s="629"/>
      <c r="L383" s="629"/>
      <c r="M383" s="629"/>
      <c r="N383" s="629"/>
      <c r="O383" s="629"/>
      <c r="P383" s="642"/>
      <c r="Q383" s="630"/>
    </row>
    <row r="384" spans="1:17" ht="14.4" customHeight="1" x14ac:dyDescent="0.3">
      <c r="A384" s="625" t="s">
        <v>518</v>
      </c>
      <c r="B384" s="626" t="s">
        <v>4112</v>
      </c>
      <c r="C384" s="626" t="s">
        <v>3468</v>
      </c>
      <c r="D384" s="626" t="s">
        <v>4147</v>
      </c>
      <c r="E384" s="626" t="s">
        <v>4148</v>
      </c>
      <c r="F384" s="629"/>
      <c r="G384" s="629"/>
      <c r="H384" s="629"/>
      <c r="I384" s="629"/>
      <c r="J384" s="629"/>
      <c r="K384" s="629"/>
      <c r="L384" s="629"/>
      <c r="M384" s="629"/>
      <c r="N384" s="629">
        <v>10</v>
      </c>
      <c r="O384" s="629">
        <v>9024</v>
      </c>
      <c r="P384" s="642"/>
      <c r="Q384" s="630">
        <v>902.4</v>
      </c>
    </row>
    <row r="385" spans="1:17" ht="14.4" customHeight="1" x14ac:dyDescent="0.3">
      <c r="A385" s="625" t="s">
        <v>518</v>
      </c>
      <c r="B385" s="626" t="s">
        <v>4112</v>
      </c>
      <c r="C385" s="626" t="s">
        <v>3468</v>
      </c>
      <c r="D385" s="626" t="s">
        <v>4149</v>
      </c>
      <c r="E385" s="626" t="s">
        <v>4150</v>
      </c>
      <c r="F385" s="629"/>
      <c r="G385" s="629"/>
      <c r="H385" s="629"/>
      <c r="I385" s="629"/>
      <c r="J385" s="629">
        <v>2.1</v>
      </c>
      <c r="K385" s="629">
        <v>1270.71</v>
      </c>
      <c r="L385" s="629"/>
      <c r="M385" s="629">
        <v>605.1</v>
      </c>
      <c r="N385" s="629">
        <v>10.3</v>
      </c>
      <c r="O385" s="629">
        <v>6360.1299999999992</v>
      </c>
      <c r="P385" s="642"/>
      <c r="Q385" s="630">
        <v>617.48834951456297</v>
      </c>
    </row>
    <row r="386" spans="1:17" ht="14.4" customHeight="1" x14ac:dyDescent="0.3">
      <c r="A386" s="625" t="s">
        <v>518</v>
      </c>
      <c r="B386" s="626" t="s">
        <v>4112</v>
      </c>
      <c r="C386" s="626" t="s">
        <v>3468</v>
      </c>
      <c r="D386" s="626" t="s">
        <v>4151</v>
      </c>
      <c r="E386" s="626" t="s">
        <v>4152</v>
      </c>
      <c r="F386" s="629"/>
      <c r="G386" s="629"/>
      <c r="H386" s="629"/>
      <c r="I386" s="629"/>
      <c r="J386" s="629">
        <v>2</v>
      </c>
      <c r="K386" s="629">
        <v>1631.18</v>
      </c>
      <c r="L386" s="629"/>
      <c r="M386" s="629">
        <v>815.59</v>
      </c>
      <c r="N386" s="629">
        <v>2</v>
      </c>
      <c r="O386" s="629">
        <v>1613.6000000000001</v>
      </c>
      <c r="P386" s="642"/>
      <c r="Q386" s="630">
        <v>806.80000000000007</v>
      </c>
    </row>
    <row r="387" spans="1:17" ht="14.4" customHeight="1" x14ac:dyDescent="0.3">
      <c r="A387" s="625" t="s">
        <v>518</v>
      </c>
      <c r="B387" s="626" t="s">
        <v>4112</v>
      </c>
      <c r="C387" s="626" t="s">
        <v>3468</v>
      </c>
      <c r="D387" s="626" t="s">
        <v>3643</v>
      </c>
      <c r="E387" s="626" t="s">
        <v>3644</v>
      </c>
      <c r="F387" s="629"/>
      <c r="G387" s="629"/>
      <c r="H387" s="629"/>
      <c r="I387" s="629"/>
      <c r="J387" s="629"/>
      <c r="K387" s="629"/>
      <c r="L387" s="629"/>
      <c r="M387" s="629"/>
      <c r="N387" s="629">
        <v>4</v>
      </c>
      <c r="O387" s="629">
        <v>1097.08</v>
      </c>
      <c r="P387" s="642"/>
      <c r="Q387" s="630">
        <v>274.27</v>
      </c>
    </row>
    <row r="388" spans="1:17" ht="14.4" customHeight="1" x14ac:dyDescent="0.3">
      <c r="A388" s="625" t="s">
        <v>518</v>
      </c>
      <c r="B388" s="626" t="s">
        <v>4112</v>
      </c>
      <c r="C388" s="626" t="s">
        <v>3468</v>
      </c>
      <c r="D388" s="626" t="s">
        <v>4153</v>
      </c>
      <c r="E388" s="626" t="s">
        <v>4120</v>
      </c>
      <c r="F388" s="629"/>
      <c r="G388" s="629"/>
      <c r="H388" s="629"/>
      <c r="I388" s="629"/>
      <c r="J388" s="629"/>
      <c r="K388" s="629"/>
      <c r="L388" s="629"/>
      <c r="M388" s="629"/>
      <c r="N388" s="629">
        <v>3.9</v>
      </c>
      <c r="O388" s="629">
        <v>8418.6299999999992</v>
      </c>
      <c r="P388" s="642"/>
      <c r="Q388" s="630">
        <v>2158.623076923077</v>
      </c>
    </row>
    <row r="389" spans="1:17" ht="14.4" customHeight="1" x14ac:dyDescent="0.3">
      <c r="A389" s="625" t="s">
        <v>518</v>
      </c>
      <c r="B389" s="626" t="s">
        <v>4112</v>
      </c>
      <c r="C389" s="626" t="s">
        <v>3468</v>
      </c>
      <c r="D389" s="626" t="s">
        <v>4154</v>
      </c>
      <c r="E389" s="626" t="s">
        <v>4155</v>
      </c>
      <c r="F389" s="629"/>
      <c r="G389" s="629"/>
      <c r="H389" s="629"/>
      <c r="I389" s="629"/>
      <c r="J389" s="629"/>
      <c r="K389" s="629"/>
      <c r="L389" s="629"/>
      <c r="M389" s="629"/>
      <c r="N389" s="629">
        <v>0.3</v>
      </c>
      <c r="O389" s="629">
        <v>660.92</v>
      </c>
      <c r="P389" s="642"/>
      <c r="Q389" s="630">
        <v>2203.0666666666666</v>
      </c>
    </row>
    <row r="390" spans="1:17" ht="14.4" customHeight="1" x14ac:dyDescent="0.3">
      <c r="A390" s="625" t="s">
        <v>518</v>
      </c>
      <c r="B390" s="626" t="s">
        <v>4112</v>
      </c>
      <c r="C390" s="626" t="s">
        <v>3468</v>
      </c>
      <c r="D390" s="626" t="s">
        <v>4156</v>
      </c>
      <c r="E390" s="626" t="s">
        <v>4157</v>
      </c>
      <c r="F390" s="629">
        <v>0</v>
      </c>
      <c r="G390" s="629">
        <v>0</v>
      </c>
      <c r="H390" s="629"/>
      <c r="I390" s="629"/>
      <c r="J390" s="629"/>
      <c r="K390" s="629"/>
      <c r="L390" s="629"/>
      <c r="M390" s="629"/>
      <c r="N390" s="629"/>
      <c r="O390" s="629"/>
      <c r="P390" s="642"/>
      <c r="Q390" s="630"/>
    </row>
    <row r="391" spans="1:17" ht="14.4" customHeight="1" x14ac:dyDescent="0.3">
      <c r="A391" s="625" t="s">
        <v>518</v>
      </c>
      <c r="B391" s="626" t="s">
        <v>4112</v>
      </c>
      <c r="C391" s="626" t="s">
        <v>3468</v>
      </c>
      <c r="D391" s="626" t="s">
        <v>4158</v>
      </c>
      <c r="E391" s="626" t="s">
        <v>4159</v>
      </c>
      <c r="F391" s="629"/>
      <c r="G391" s="629"/>
      <c r="H391" s="629"/>
      <c r="I391" s="629"/>
      <c r="J391" s="629"/>
      <c r="K391" s="629"/>
      <c r="L391" s="629"/>
      <c r="M391" s="629"/>
      <c r="N391" s="629">
        <v>4.9000000000000004</v>
      </c>
      <c r="O391" s="629">
        <v>2817.3199999999997</v>
      </c>
      <c r="P391" s="642"/>
      <c r="Q391" s="630">
        <v>574.96326530612237</v>
      </c>
    </row>
    <row r="392" spans="1:17" ht="14.4" customHeight="1" x14ac:dyDescent="0.3">
      <c r="A392" s="625" t="s">
        <v>518</v>
      </c>
      <c r="B392" s="626" t="s">
        <v>4112</v>
      </c>
      <c r="C392" s="626" t="s">
        <v>3468</v>
      </c>
      <c r="D392" s="626" t="s">
        <v>3645</v>
      </c>
      <c r="E392" s="626" t="s">
        <v>3646</v>
      </c>
      <c r="F392" s="629"/>
      <c r="G392" s="629"/>
      <c r="H392" s="629"/>
      <c r="I392" s="629"/>
      <c r="J392" s="629">
        <v>0.6</v>
      </c>
      <c r="K392" s="629">
        <v>689.98</v>
      </c>
      <c r="L392" s="629"/>
      <c r="M392" s="629">
        <v>1149.9666666666667</v>
      </c>
      <c r="N392" s="629">
        <v>14.8</v>
      </c>
      <c r="O392" s="629">
        <v>17019.399999999998</v>
      </c>
      <c r="P392" s="642"/>
      <c r="Q392" s="630">
        <v>1149.9594594594594</v>
      </c>
    </row>
    <row r="393" spans="1:17" ht="14.4" customHeight="1" x14ac:dyDescent="0.3">
      <c r="A393" s="625" t="s">
        <v>518</v>
      </c>
      <c r="B393" s="626" t="s">
        <v>4112</v>
      </c>
      <c r="C393" s="626" t="s">
        <v>3468</v>
      </c>
      <c r="D393" s="626" t="s">
        <v>4160</v>
      </c>
      <c r="E393" s="626" t="s">
        <v>4161</v>
      </c>
      <c r="F393" s="629"/>
      <c r="G393" s="629"/>
      <c r="H393" s="629"/>
      <c r="I393" s="629"/>
      <c r="J393" s="629">
        <v>0.4</v>
      </c>
      <c r="K393" s="629">
        <v>250.84</v>
      </c>
      <c r="L393" s="629"/>
      <c r="M393" s="629">
        <v>627.1</v>
      </c>
      <c r="N393" s="629"/>
      <c r="O393" s="629"/>
      <c r="P393" s="642"/>
      <c r="Q393" s="630"/>
    </row>
    <row r="394" spans="1:17" ht="14.4" customHeight="1" x14ac:dyDescent="0.3">
      <c r="A394" s="625" t="s">
        <v>518</v>
      </c>
      <c r="B394" s="626" t="s">
        <v>4112</v>
      </c>
      <c r="C394" s="626" t="s">
        <v>3468</v>
      </c>
      <c r="D394" s="626" t="s">
        <v>4162</v>
      </c>
      <c r="E394" s="626" t="s">
        <v>4163</v>
      </c>
      <c r="F394" s="629"/>
      <c r="G394" s="629"/>
      <c r="H394" s="629"/>
      <c r="I394" s="629"/>
      <c r="J394" s="629"/>
      <c r="K394" s="629"/>
      <c r="L394" s="629"/>
      <c r="M394" s="629"/>
      <c r="N394" s="629">
        <v>8.9499999999999993</v>
      </c>
      <c r="O394" s="629">
        <v>32467.45</v>
      </c>
      <c r="P394" s="642"/>
      <c r="Q394" s="630">
        <v>3627.6480446927376</v>
      </c>
    </row>
    <row r="395" spans="1:17" ht="14.4" customHeight="1" x14ac:dyDescent="0.3">
      <c r="A395" s="625" t="s">
        <v>518</v>
      </c>
      <c r="B395" s="626" t="s">
        <v>4112</v>
      </c>
      <c r="C395" s="626" t="s">
        <v>3468</v>
      </c>
      <c r="D395" s="626" t="s">
        <v>4164</v>
      </c>
      <c r="E395" s="626" t="s">
        <v>4165</v>
      </c>
      <c r="F395" s="629"/>
      <c r="G395" s="629"/>
      <c r="H395" s="629"/>
      <c r="I395" s="629"/>
      <c r="J395" s="629"/>
      <c r="K395" s="629"/>
      <c r="L395" s="629"/>
      <c r="M395" s="629"/>
      <c r="N395" s="629">
        <v>1</v>
      </c>
      <c r="O395" s="629">
        <v>35978.71</v>
      </c>
      <c r="P395" s="642"/>
      <c r="Q395" s="630">
        <v>35978.71</v>
      </c>
    </row>
    <row r="396" spans="1:17" ht="14.4" customHeight="1" x14ac:dyDescent="0.3">
      <c r="A396" s="625" t="s">
        <v>518</v>
      </c>
      <c r="B396" s="626" t="s">
        <v>4112</v>
      </c>
      <c r="C396" s="626" t="s">
        <v>3468</v>
      </c>
      <c r="D396" s="626" t="s">
        <v>3651</v>
      </c>
      <c r="E396" s="626" t="s">
        <v>3652</v>
      </c>
      <c r="F396" s="629"/>
      <c r="G396" s="629"/>
      <c r="H396" s="629"/>
      <c r="I396" s="629"/>
      <c r="J396" s="629">
        <v>0.9</v>
      </c>
      <c r="K396" s="629">
        <v>1034.97</v>
      </c>
      <c r="L396" s="629"/>
      <c r="M396" s="629">
        <v>1149.9666666666667</v>
      </c>
      <c r="N396" s="629"/>
      <c r="O396" s="629"/>
      <c r="P396" s="642"/>
      <c r="Q396" s="630"/>
    </row>
    <row r="397" spans="1:17" ht="14.4" customHeight="1" x14ac:dyDescent="0.3">
      <c r="A397" s="625" t="s">
        <v>518</v>
      </c>
      <c r="B397" s="626" t="s">
        <v>4112</v>
      </c>
      <c r="C397" s="626" t="s">
        <v>3653</v>
      </c>
      <c r="D397" s="626" t="s">
        <v>4166</v>
      </c>
      <c r="E397" s="626" t="s">
        <v>4167</v>
      </c>
      <c r="F397" s="629"/>
      <c r="G397" s="629"/>
      <c r="H397" s="629"/>
      <c r="I397" s="629"/>
      <c r="J397" s="629">
        <v>1</v>
      </c>
      <c r="K397" s="629">
        <v>1172.68</v>
      </c>
      <c r="L397" s="629"/>
      <c r="M397" s="629">
        <v>1172.68</v>
      </c>
      <c r="N397" s="629"/>
      <c r="O397" s="629"/>
      <c r="P397" s="642"/>
      <c r="Q397" s="630"/>
    </row>
    <row r="398" spans="1:17" ht="14.4" customHeight="1" x14ac:dyDescent="0.3">
      <c r="A398" s="625" t="s">
        <v>518</v>
      </c>
      <c r="B398" s="626" t="s">
        <v>4112</v>
      </c>
      <c r="C398" s="626" t="s">
        <v>3653</v>
      </c>
      <c r="D398" s="626" t="s">
        <v>3654</v>
      </c>
      <c r="E398" s="626" t="s">
        <v>3655</v>
      </c>
      <c r="F398" s="629">
        <v>139</v>
      </c>
      <c r="G398" s="629">
        <v>247720.24</v>
      </c>
      <c r="H398" s="629">
        <v>1</v>
      </c>
      <c r="I398" s="629">
        <v>1782.1599999999999</v>
      </c>
      <c r="J398" s="629">
        <v>213</v>
      </c>
      <c r="K398" s="629">
        <v>382050.78</v>
      </c>
      <c r="L398" s="629">
        <v>1.5422671155170851</v>
      </c>
      <c r="M398" s="629">
        <v>1793.665633802817</v>
      </c>
      <c r="N398" s="629">
        <v>181</v>
      </c>
      <c r="O398" s="629">
        <v>336288.14</v>
      </c>
      <c r="P398" s="642">
        <v>1.3575319481363333</v>
      </c>
      <c r="Q398" s="630">
        <v>1857.9455248618785</v>
      </c>
    </row>
    <row r="399" spans="1:17" ht="14.4" customHeight="1" x14ac:dyDescent="0.3">
      <c r="A399" s="625" t="s">
        <v>518</v>
      </c>
      <c r="B399" s="626" t="s">
        <v>4112</v>
      </c>
      <c r="C399" s="626" t="s">
        <v>3653</v>
      </c>
      <c r="D399" s="626" t="s">
        <v>3656</v>
      </c>
      <c r="E399" s="626" t="s">
        <v>3657</v>
      </c>
      <c r="F399" s="629">
        <v>14</v>
      </c>
      <c r="G399" s="629">
        <v>36117.480000000003</v>
      </c>
      <c r="H399" s="629">
        <v>1</v>
      </c>
      <c r="I399" s="629">
        <v>2579.8200000000002</v>
      </c>
      <c r="J399" s="629">
        <v>7</v>
      </c>
      <c r="K399" s="629">
        <v>18375.54</v>
      </c>
      <c r="L399" s="629">
        <v>0.5087713760760717</v>
      </c>
      <c r="M399" s="629">
        <v>2625.0771428571429</v>
      </c>
      <c r="N399" s="629"/>
      <c r="O399" s="629"/>
      <c r="P399" s="642"/>
      <c r="Q399" s="630"/>
    </row>
    <row r="400" spans="1:17" ht="14.4" customHeight="1" x14ac:dyDescent="0.3">
      <c r="A400" s="625" t="s">
        <v>518</v>
      </c>
      <c r="B400" s="626" t="s">
        <v>4112</v>
      </c>
      <c r="C400" s="626" t="s">
        <v>3653</v>
      </c>
      <c r="D400" s="626" t="s">
        <v>4168</v>
      </c>
      <c r="E400" s="626" t="s">
        <v>3657</v>
      </c>
      <c r="F400" s="629">
        <v>1</v>
      </c>
      <c r="G400" s="629">
        <v>1553.33</v>
      </c>
      <c r="H400" s="629">
        <v>1</v>
      </c>
      <c r="I400" s="629">
        <v>1553.33</v>
      </c>
      <c r="J400" s="629"/>
      <c r="K400" s="629"/>
      <c r="L400" s="629"/>
      <c r="M400" s="629"/>
      <c r="N400" s="629"/>
      <c r="O400" s="629"/>
      <c r="P400" s="642"/>
      <c r="Q400" s="630"/>
    </row>
    <row r="401" spans="1:17" ht="14.4" customHeight="1" x14ac:dyDescent="0.3">
      <c r="A401" s="625" t="s">
        <v>518</v>
      </c>
      <c r="B401" s="626" t="s">
        <v>4112</v>
      </c>
      <c r="C401" s="626" t="s">
        <v>3653</v>
      </c>
      <c r="D401" s="626" t="s">
        <v>3658</v>
      </c>
      <c r="E401" s="626" t="s">
        <v>3659</v>
      </c>
      <c r="F401" s="629">
        <v>5</v>
      </c>
      <c r="G401" s="629">
        <v>8910.8000000000011</v>
      </c>
      <c r="H401" s="629">
        <v>1</v>
      </c>
      <c r="I401" s="629">
        <v>1782.1600000000003</v>
      </c>
      <c r="J401" s="629">
        <v>10</v>
      </c>
      <c r="K401" s="629">
        <v>17914.96</v>
      </c>
      <c r="L401" s="629">
        <v>2.0104771737666649</v>
      </c>
      <c r="M401" s="629">
        <v>1791.4959999999999</v>
      </c>
      <c r="N401" s="629">
        <v>3</v>
      </c>
      <c r="O401" s="629">
        <v>5596.74</v>
      </c>
      <c r="P401" s="642">
        <v>0.62808502042465308</v>
      </c>
      <c r="Q401" s="630">
        <v>1865.58</v>
      </c>
    </row>
    <row r="402" spans="1:17" ht="14.4" customHeight="1" x14ac:dyDescent="0.3">
      <c r="A402" s="625" t="s">
        <v>518</v>
      </c>
      <c r="B402" s="626" t="s">
        <v>4112</v>
      </c>
      <c r="C402" s="626" t="s">
        <v>3653</v>
      </c>
      <c r="D402" s="626" t="s">
        <v>4169</v>
      </c>
      <c r="E402" s="626" t="s">
        <v>4170</v>
      </c>
      <c r="F402" s="629"/>
      <c r="G402" s="629"/>
      <c r="H402" s="629"/>
      <c r="I402" s="629"/>
      <c r="J402" s="629">
        <v>1</v>
      </c>
      <c r="K402" s="629">
        <v>2579.8200000000002</v>
      </c>
      <c r="L402" s="629"/>
      <c r="M402" s="629">
        <v>2579.8200000000002</v>
      </c>
      <c r="N402" s="629"/>
      <c r="O402" s="629"/>
      <c r="P402" s="642"/>
      <c r="Q402" s="630"/>
    </row>
    <row r="403" spans="1:17" ht="14.4" customHeight="1" x14ac:dyDescent="0.3">
      <c r="A403" s="625" t="s">
        <v>518</v>
      </c>
      <c r="B403" s="626" t="s">
        <v>4112</v>
      </c>
      <c r="C403" s="626" t="s">
        <v>3653</v>
      </c>
      <c r="D403" s="626" t="s">
        <v>4171</v>
      </c>
      <c r="E403" s="626" t="s">
        <v>4172</v>
      </c>
      <c r="F403" s="629">
        <v>1</v>
      </c>
      <c r="G403" s="629">
        <v>7722.75</v>
      </c>
      <c r="H403" s="629">
        <v>1</v>
      </c>
      <c r="I403" s="629">
        <v>7722.75</v>
      </c>
      <c r="J403" s="629"/>
      <c r="K403" s="629"/>
      <c r="L403" s="629"/>
      <c r="M403" s="629"/>
      <c r="N403" s="629">
        <v>1</v>
      </c>
      <c r="O403" s="629">
        <v>7778.18</v>
      </c>
      <c r="P403" s="642">
        <v>1.007177495063287</v>
      </c>
      <c r="Q403" s="630">
        <v>7778.18</v>
      </c>
    </row>
    <row r="404" spans="1:17" ht="14.4" customHeight="1" x14ac:dyDescent="0.3">
      <c r="A404" s="625" t="s">
        <v>518</v>
      </c>
      <c r="B404" s="626" t="s">
        <v>4112</v>
      </c>
      <c r="C404" s="626" t="s">
        <v>3653</v>
      </c>
      <c r="D404" s="626" t="s">
        <v>3660</v>
      </c>
      <c r="E404" s="626" t="s">
        <v>3661</v>
      </c>
      <c r="F404" s="629">
        <v>6</v>
      </c>
      <c r="G404" s="629">
        <v>54234.06</v>
      </c>
      <c r="H404" s="629">
        <v>1</v>
      </c>
      <c r="I404" s="629">
        <v>9039.01</v>
      </c>
      <c r="J404" s="629">
        <v>3</v>
      </c>
      <c r="K404" s="629">
        <v>27117.03</v>
      </c>
      <c r="L404" s="629">
        <v>0.5</v>
      </c>
      <c r="M404" s="629">
        <v>9039.01</v>
      </c>
      <c r="N404" s="629">
        <v>5</v>
      </c>
      <c r="O404" s="629">
        <v>46710.14</v>
      </c>
      <c r="P404" s="642">
        <v>0.86126946793214454</v>
      </c>
      <c r="Q404" s="630">
        <v>9342.0280000000002</v>
      </c>
    </row>
    <row r="405" spans="1:17" ht="14.4" customHeight="1" x14ac:dyDescent="0.3">
      <c r="A405" s="625" t="s">
        <v>518</v>
      </c>
      <c r="B405" s="626" t="s">
        <v>4112</v>
      </c>
      <c r="C405" s="626" t="s">
        <v>3653</v>
      </c>
      <c r="D405" s="626" t="s">
        <v>3662</v>
      </c>
      <c r="E405" s="626" t="s">
        <v>3663</v>
      </c>
      <c r="F405" s="629">
        <v>64</v>
      </c>
      <c r="G405" s="629">
        <v>55022.080000000009</v>
      </c>
      <c r="H405" s="629">
        <v>1</v>
      </c>
      <c r="I405" s="629">
        <v>859.72000000000014</v>
      </c>
      <c r="J405" s="629">
        <v>136</v>
      </c>
      <c r="K405" s="629">
        <v>118877.65000000001</v>
      </c>
      <c r="L405" s="629">
        <v>2.160544457788582</v>
      </c>
      <c r="M405" s="629">
        <v>874.10036764705887</v>
      </c>
      <c r="N405" s="629">
        <v>128</v>
      </c>
      <c r="O405" s="629">
        <v>116896.58000000002</v>
      </c>
      <c r="P405" s="642">
        <v>2.124539457614107</v>
      </c>
      <c r="Q405" s="630">
        <v>913.25453125000013</v>
      </c>
    </row>
    <row r="406" spans="1:17" ht="14.4" customHeight="1" x14ac:dyDescent="0.3">
      <c r="A406" s="625" t="s">
        <v>518</v>
      </c>
      <c r="B406" s="626" t="s">
        <v>4112</v>
      </c>
      <c r="C406" s="626" t="s">
        <v>3664</v>
      </c>
      <c r="D406" s="626" t="s">
        <v>3665</v>
      </c>
      <c r="E406" s="626" t="s">
        <v>3666</v>
      </c>
      <c r="F406" s="629">
        <v>0.4</v>
      </c>
      <c r="G406" s="629">
        <v>371.6</v>
      </c>
      <c r="H406" s="629">
        <v>1</v>
      </c>
      <c r="I406" s="629">
        <v>929</v>
      </c>
      <c r="J406" s="629"/>
      <c r="K406" s="629"/>
      <c r="L406" s="629"/>
      <c r="M406" s="629"/>
      <c r="N406" s="629">
        <v>0.4</v>
      </c>
      <c r="O406" s="629">
        <v>385.11</v>
      </c>
      <c r="P406" s="642">
        <v>1.0363562970936491</v>
      </c>
      <c r="Q406" s="630">
        <v>962.77499999999998</v>
      </c>
    </row>
    <row r="407" spans="1:17" ht="14.4" customHeight="1" x14ac:dyDescent="0.3">
      <c r="A407" s="625" t="s">
        <v>518</v>
      </c>
      <c r="B407" s="626" t="s">
        <v>4112</v>
      </c>
      <c r="C407" s="626" t="s">
        <v>3664</v>
      </c>
      <c r="D407" s="626" t="s">
        <v>4173</v>
      </c>
      <c r="E407" s="626" t="s">
        <v>3666</v>
      </c>
      <c r="F407" s="629"/>
      <c r="G407" s="629"/>
      <c r="H407" s="629"/>
      <c r="I407" s="629"/>
      <c r="J407" s="629"/>
      <c r="K407" s="629"/>
      <c r="L407" s="629"/>
      <c r="M407" s="629"/>
      <c r="N407" s="629">
        <v>0.2</v>
      </c>
      <c r="O407" s="629">
        <v>22.92</v>
      </c>
      <c r="P407" s="642"/>
      <c r="Q407" s="630">
        <v>114.60000000000001</v>
      </c>
    </row>
    <row r="408" spans="1:17" ht="14.4" customHeight="1" x14ac:dyDescent="0.3">
      <c r="A408" s="625" t="s">
        <v>518</v>
      </c>
      <c r="B408" s="626" t="s">
        <v>4112</v>
      </c>
      <c r="C408" s="626" t="s">
        <v>3664</v>
      </c>
      <c r="D408" s="626" t="s">
        <v>4174</v>
      </c>
      <c r="E408" s="626" t="s">
        <v>3666</v>
      </c>
      <c r="F408" s="629"/>
      <c r="G408" s="629"/>
      <c r="H408" s="629"/>
      <c r="I408" s="629"/>
      <c r="J408" s="629"/>
      <c r="K408" s="629"/>
      <c r="L408" s="629"/>
      <c r="M408" s="629"/>
      <c r="N408" s="629">
        <v>0.2</v>
      </c>
      <c r="O408" s="629">
        <v>27.58</v>
      </c>
      <c r="P408" s="642"/>
      <c r="Q408" s="630">
        <v>137.89999999999998</v>
      </c>
    </row>
    <row r="409" spans="1:17" ht="14.4" customHeight="1" x14ac:dyDescent="0.3">
      <c r="A409" s="625" t="s">
        <v>518</v>
      </c>
      <c r="B409" s="626" t="s">
        <v>4112</v>
      </c>
      <c r="C409" s="626" t="s">
        <v>3664</v>
      </c>
      <c r="D409" s="626" t="s">
        <v>3667</v>
      </c>
      <c r="E409" s="626" t="s">
        <v>3666</v>
      </c>
      <c r="F409" s="629">
        <v>0.8</v>
      </c>
      <c r="G409" s="629">
        <v>486</v>
      </c>
      <c r="H409" s="629">
        <v>1</v>
      </c>
      <c r="I409" s="629">
        <v>607.5</v>
      </c>
      <c r="J409" s="629"/>
      <c r="K409" s="629"/>
      <c r="L409" s="629"/>
      <c r="M409" s="629"/>
      <c r="N409" s="629">
        <v>0.4</v>
      </c>
      <c r="O409" s="629">
        <v>251.83</v>
      </c>
      <c r="P409" s="642">
        <v>0.5181687242798354</v>
      </c>
      <c r="Q409" s="630">
        <v>629.57500000000005</v>
      </c>
    </row>
    <row r="410" spans="1:17" ht="14.4" customHeight="1" x14ac:dyDescent="0.3">
      <c r="A410" s="625" t="s">
        <v>518</v>
      </c>
      <c r="B410" s="626" t="s">
        <v>4112</v>
      </c>
      <c r="C410" s="626" t="s">
        <v>3664</v>
      </c>
      <c r="D410" s="626" t="s">
        <v>3668</v>
      </c>
      <c r="E410" s="626" t="s">
        <v>3669</v>
      </c>
      <c r="F410" s="629">
        <v>53</v>
      </c>
      <c r="G410" s="629">
        <v>36411</v>
      </c>
      <c r="H410" s="629">
        <v>1</v>
      </c>
      <c r="I410" s="629">
        <v>687</v>
      </c>
      <c r="J410" s="629">
        <v>50</v>
      </c>
      <c r="K410" s="629">
        <v>34350</v>
      </c>
      <c r="L410" s="629">
        <v>0.94339622641509435</v>
      </c>
      <c r="M410" s="629">
        <v>687</v>
      </c>
      <c r="N410" s="629">
        <v>38</v>
      </c>
      <c r="O410" s="629">
        <v>26106</v>
      </c>
      <c r="P410" s="642">
        <v>0.71698113207547165</v>
      </c>
      <c r="Q410" s="630">
        <v>687</v>
      </c>
    </row>
    <row r="411" spans="1:17" ht="14.4" customHeight="1" x14ac:dyDescent="0.3">
      <c r="A411" s="625" t="s">
        <v>518</v>
      </c>
      <c r="B411" s="626" t="s">
        <v>4112</v>
      </c>
      <c r="C411" s="626" t="s">
        <v>3664</v>
      </c>
      <c r="D411" s="626" t="s">
        <v>4175</v>
      </c>
      <c r="E411" s="626" t="s">
        <v>4176</v>
      </c>
      <c r="F411" s="629"/>
      <c r="G411" s="629"/>
      <c r="H411" s="629"/>
      <c r="I411" s="629"/>
      <c r="J411" s="629"/>
      <c r="K411" s="629"/>
      <c r="L411" s="629"/>
      <c r="M411" s="629"/>
      <c r="N411" s="629">
        <v>10</v>
      </c>
      <c r="O411" s="629">
        <v>2150</v>
      </c>
      <c r="P411" s="642"/>
      <c r="Q411" s="630">
        <v>215</v>
      </c>
    </row>
    <row r="412" spans="1:17" ht="14.4" customHeight="1" x14ac:dyDescent="0.3">
      <c r="A412" s="625" t="s">
        <v>518</v>
      </c>
      <c r="B412" s="626" t="s">
        <v>4112</v>
      </c>
      <c r="C412" s="626" t="s">
        <v>3664</v>
      </c>
      <c r="D412" s="626" t="s">
        <v>3672</v>
      </c>
      <c r="E412" s="626" t="s">
        <v>3673</v>
      </c>
      <c r="F412" s="629">
        <v>323</v>
      </c>
      <c r="G412" s="629">
        <v>71706</v>
      </c>
      <c r="H412" s="629">
        <v>1</v>
      </c>
      <c r="I412" s="629">
        <v>222</v>
      </c>
      <c r="J412" s="629">
        <v>197</v>
      </c>
      <c r="K412" s="629">
        <v>45460.04</v>
      </c>
      <c r="L412" s="629">
        <v>0.63397818871503087</v>
      </c>
      <c r="M412" s="629">
        <v>230.76162436548225</v>
      </c>
      <c r="N412" s="629">
        <v>149</v>
      </c>
      <c r="O412" s="629">
        <v>35760</v>
      </c>
      <c r="P412" s="642">
        <v>0.49870303740272781</v>
      </c>
      <c r="Q412" s="630">
        <v>240</v>
      </c>
    </row>
    <row r="413" spans="1:17" ht="14.4" customHeight="1" x14ac:dyDescent="0.3">
      <c r="A413" s="625" t="s">
        <v>518</v>
      </c>
      <c r="B413" s="626" t="s">
        <v>4112</v>
      </c>
      <c r="C413" s="626" t="s">
        <v>3664</v>
      </c>
      <c r="D413" s="626" t="s">
        <v>3675</v>
      </c>
      <c r="E413" s="626" t="s">
        <v>3673</v>
      </c>
      <c r="F413" s="629">
        <v>16.049999999999997</v>
      </c>
      <c r="G413" s="629">
        <v>17959.95</v>
      </c>
      <c r="H413" s="629">
        <v>1</v>
      </c>
      <c r="I413" s="629">
        <v>1119.0000000000002</v>
      </c>
      <c r="J413" s="629">
        <v>10.700000000000001</v>
      </c>
      <c r="K413" s="629">
        <v>12451.72</v>
      </c>
      <c r="L413" s="629">
        <v>0.69330482545886818</v>
      </c>
      <c r="M413" s="629">
        <v>1163.7121495327101</v>
      </c>
      <c r="N413" s="629">
        <v>8.02</v>
      </c>
      <c r="O413" s="629">
        <v>9751.1</v>
      </c>
      <c r="P413" s="642">
        <v>0.54293580995492752</v>
      </c>
      <c r="Q413" s="630">
        <v>1215.847880299252</v>
      </c>
    </row>
    <row r="414" spans="1:17" ht="14.4" customHeight="1" x14ac:dyDescent="0.3">
      <c r="A414" s="625" t="s">
        <v>518</v>
      </c>
      <c r="B414" s="626" t="s">
        <v>4112</v>
      </c>
      <c r="C414" s="626" t="s">
        <v>3664</v>
      </c>
      <c r="D414" s="626" t="s">
        <v>4177</v>
      </c>
      <c r="E414" s="626" t="s">
        <v>4178</v>
      </c>
      <c r="F414" s="629">
        <v>1</v>
      </c>
      <c r="G414" s="629">
        <v>256</v>
      </c>
      <c r="H414" s="629">
        <v>1</v>
      </c>
      <c r="I414" s="629">
        <v>256</v>
      </c>
      <c r="J414" s="629"/>
      <c r="K414" s="629"/>
      <c r="L414" s="629"/>
      <c r="M414" s="629"/>
      <c r="N414" s="629"/>
      <c r="O414" s="629"/>
      <c r="P414" s="642"/>
      <c r="Q414" s="630"/>
    </row>
    <row r="415" spans="1:17" ht="14.4" customHeight="1" x14ac:dyDescent="0.3">
      <c r="A415" s="625" t="s">
        <v>518</v>
      </c>
      <c r="B415" s="626" t="s">
        <v>4112</v>
      </c>
      <c r="C415" s="626" t="s">
        <v>3664</v>
      </c>
      <c r="D415" s="626" t="s">
        <v>3676</v>
      </c>
      <c r="E415" s="626" t="s">
        <v>3677</v>
      </c>
      <c r="F415" s="629"/>
      <c r="G415" s="629"/>
      <c r="H415" s="629"/>
      <c r="I415" s="629"/>
      <c r="J415" s="629"/>
      <c r="K415" s="629"/>
      <c r="L415" s="629"/>
      <c r="M415" s="629"/>
      <c r="N415" s="629">
        <v>0.5</v>
      </c>
      <c r="O415" s="629">
        <v>2226.0300000000002</v>
      </c>
      <c r="P415" s="642"/>
      <c r="Q415" s="630">
        <v>4452.0600000000004</v>
      </c>
    </row>
    <row r="416" spans="1:17" ht="14.4" customHeight="1" x14ac:dyDescent="0.3">
      <c r="A416" s="625" t="s">
        <v>518</v>
      </c>
      <c r="B416" s="626" t="s">
        <v>4112</v>
      </c>
      <c r="C416" s="626" t="s">
        <v>3664</v>
      </c>
      <c r="D416" s="626" t="s">
        <v>4179</v>
      </c>
      <c r="E416" s="626" t="s">
        <v>4180</v>
      </c>
      <c r="F416" s="629">
        <v>31</v>
      </c>
      <c r="G416" s="629">
        <v>17446.8</v>
      </c>
      <c r="H416" s="629">
        <v>1</v>
      </c>
      <c r="I416" s="629">
        <v>562.79999999999995</v>
      </c>
      <c r="J416" s="629">
        <v>28</v>
      </c>
      <c r="K416" s="629">
        <v>15758.4</v>
      </c>
      <c r="L416" s="629">
        <v>0.90322580645161288</v>
      </c>
      <c r="M416" s="629">
        <v>562.79999999999995</v>
      </c>
      <c r="N416" s="629">
        <v>23</v>
      </c>
      <c r="O416" s="629">
        <v>12944.4</v>
      </c>
      <c r="P416" s="642">
        <v>0.74193548387096775</v>
      </c>
      <c r="Q416" s="630">
        <v>562.79999999999995</v>
      </c>
    </row>
    <row r="417" spans="1:17" ht="14.4" customHeight="1" x14ac:dyDescent="0.3">
      <c r="A417" s="625" t="s">
        <v>518</v>
      </c>
      <c r="B417" s="626" t="s">
        <v>4112</v>
      </c>
      <c r="C417" s="626" t="s">
        <v>3664</v>
      </c>
      <c r="D417" s="626" t="s">
        <v>4181</v>
      </c>
      <c r="E417" s="626" t="s">
        <v>4182</v>
      </c>
      <c r="F417" s="629">
        <v>2</v>
      </c>
      <c r="G417" s="629">
        <v>2408</v>
      </c>
      <c r="H417" s="629">
        <v>1</v>
      </c>
      <c r="I417" s="629">
        <v>1204</v>
      </c>
      <c r="J417" s="629"/>
      <c r="K417" s="629"/>
      <c r="L417" s="629"/>
      <c r="M417" s="629"/>
      <c r="N417" s="629"/>
      <c r="O417" s="629"/>
      <c r="P417" s="642"/>
      <c r="Q417" s="630"/>
    </row>
    <row r="418" spans="1:17" ht="14.4" customHeight="1" x14ac:dyDescent="0.3">
      <c r="A418" s="625" t="s">
        <v>518</v>
      </c>
      <c r="B418" s="626" t="s">
        <v>4112</v>
      </c>
      <c r="C418" s="626" t="s">
        <v>3664</v>
      </c>
      <c r="D418" s="626" t="s">
        <v>4183</v>
      </c>
      <c r="E418" s="626" t="s">
        <v>4182</v>
      </c>
      <c r="F418" s="629">
        <v>4</v>
      </c>
      <c r="G418" s="629">
        <v>5488</v>
      </c>
      <c r="H418" s="629">
        <v>1</v>
      </c>
      <c r="I418" s="629">
        <v>1372</v>
      </c>
      <c r="J418" s="629"/>
      <c r="K418" s="629"/>
      <c r="L418" s="629"/>
      <c r="M418" s="629"/>
      <c r="N418" s="629"/>
      <c r="O418" s="629"/>
      <c r="P418" s="642"/>
      <c r="Q418" s="630"/>
    </row>
    <row r="419" spans="1:17" ht="14.4" customHeight="1" x14ac:dyDescent="0.3">
      <c r="A419" s="625" t="s">
        <v>518</v>
      </c>
      <c r="B419" s="626" t="s">
        <v>4112</v>
      </c>
      <c r="C419" s="626" t="s">
        <v>3664</v>
      </c>
      <c r="D419" s="626" t="s">
        <v>4184</v>
      </c>
      <c r="E419" s="626" t="s">
        <v>4182</v>
      </c>
      <c r="F419" s="629">
        <v>3</v>
      </c>
      <c r="G419" s="629">
        <v>4794</v>
      </c>
      <c r="H419" s="629">
        <v>1</v>
      </c>
      <c r="I419" s="629">
        <v>1598</v>
      </c>
      <c r="J419" s="629"/>
      <c r="K419" s="629"/>
      <c r="L419" s="629"/>
      <c r="M419" s="629"/>
      <c r="N419" s="629"/>
      <c r="O419" s="629"/>
      <c r="P419" s="642"/>
      <c r="Q419" s="630"/>
    </row>
    <row r="420" spans="1:17" ht="14.4" customHeight="1" x14ac:dyDescent="0.3">
      <c r="A420" s="625" t="s">
        <v>518</v>
      </c>
      <c r="B420" s="626" t="s">
        <v>4112</v>
      </c>
      <c r="C420" s="626" t="s">
        <v>3664</v>
      </c>
      <c r="D420" s="626" t="s">
        <v>4185</v>
      </c>
      <c r="E420" s="626" t="s">
        <v>4182</v>
      </c>
      <c r="F420" s="629">
        <v>1</v>
      </c>
      <c r="G420" s="629">
        <v>1717</v>
      </c>
      <c r="H420" s="629">
        <v>1</v>
      </c>
      <c r="I420" s="629">
        <v>1717</v>
      </c>
      <c r="J420" s="629"/>
      <c r="K420" s="629"/>
      <c r="L420" s="629"/>
      <c r="M420" s="629"/>
      <c r="N420" s="629"/>
      <c r="O420" s="629"/>
      <c r="P420" s="642"/>
      <c r="Q420" s="630"/>
    </row>
    <row r="421" spans="1:17" ht="14.4" customHeight="1" x14ac:dyDescent="0.3">
      <c r="A421" s="625" t="s">
        <v>518</v>
      </c>
      <c r="B421" s="626" t="s">
        <v>4112</v>
      </c>
      <c r="C421" s="626" t="s">
        <v>3664</v>
      </c>
      <c r="D421" s="626" t="s">
        <v>4186</v>
      </c>
      <c r="E421" s="626" t="s">
        <v>4187</v>
      </c>
      <c r="F421" s="629"/>
      <c r="G421" s="629"/>
      <c r="H421" s="629"/>
      <c r="I421" s="629"/>
      <c r="J421" s="629"/>
      <c r="K421" s="629"/>
      <c r="L421" s="629"/>
      <c r="M421" s="629"/>
      <c r="N421" s="629">
        <v>1</v>
      </c>
      <c r="O421" s="629">
        <v>789.29</v>
      </c>
      <c r="P421" s="642"/>
      <c r="Q421" s="630">
        <v>789.29</v>
      </c>
    </row>
    <row r="422" spans="1:17" ht="14.4" customHeight="1" x14ac:dyDescent="0.3">
      <c r="A422" s="625" t="s">
        <v>518</v>
      </c>
      <c r="B422" s="626" t="s">
        <v>4112</v>
      </c>
      <c r="C422" s="626" t="s">
        <v>3664</v>
      </c>
      <c r="D422" s="626" t="s">
        <v>4188</v>
      </c>
      <c r="E422" s="626" t="s">
        <v>4189</v>
      </c>
      <c r="F422" s="629">
        <v>1</v>
      </c>
      <c r="G422" s="629">
        <v>11157</v>
      </c>
      <c r="H422" s="629">
        <v>1</v>
      </c>
      <c r="I422" s="629">
        <v>11157</v>
      </c>
      <c r="J422" s="629"/>
      <c r="K422" s="629"/>
      <c r="L422" s="629"/>
      <c r="M422" s="629"/>
      <c r="N422" s="629"/>
      <c r="O422" s="629"/>
      <c r="P422" s="642"/>
      <c r="Q422" s="630"/>
    </row>
    <row r="423" spans="1:17" ht="14.4" customHeight="1" x14ac:dyDescent="0.3">
      <c r="A423" s="625" t="s">
        <v>518</v>
      </c>
      <c r="B423" s="626" t="s">
        <v>4112</v>
      </c>
      <c r="C423" s="626" t="s">
        <v>3664</v>
      </c>
      <c r="D423" s="626" t="s">
        <v>4190</v>
      </c>
      <c r="E423" s="626" t="s">
        <v>4191</v>
      </c>
      <c r="F423" s="629">
        <v>2</v>
      </c>
      <c r="G423" s="629">
        <v>2113.6</v>
      </c>
      <c r="H423" s="629">
        <v>1</v>
      </c>
      <c r="I423" s="629">
        <v>1056.8</v>
      </c>
      <c r="J423" s="629"/>
      <c r="K423" s="629"/>
      <c r="L423" s="629"/>
      <c r="M423" s="629"/>
      <c r="N423" s="629"/>
      <c r="O423" s="629"/>
      <c r="P423" s="642"/>
      <c r="Q423" s="630"/>
    </row>
    <row r="424" spans="1:17" ht="14.4" customHeight="1" x14ac:dyDescent="0.3">
      <c r="A424" s="625" t="s">
        <v>518</v>
      </c>
      <c r="B424" s="626" t="s">
        <v>4112</v>
      </c>
      <c r="C424" s="626" t="s">
        <v>3664</v>
      </c>
      <c r="D424" s="626" t="s">
        <v>4192</v>
      </c>
      <c r="E424" s="626" t="s">
        <v>4193</v>
      </c>
      <c r="F424" s="629">
        <v>3</v>
      </c>
      <c r="G424" s="629">
        <v>2613</v>
      </c>
      <c r="H424" s="629">
        <v>1</v>
      </c>
      <c r="I424" s="629">
        <v>871</v>
      </c>
      <c r="J424" s="629"/>
      <c r="K424" s="629"/>
      <c r="L424" s="629"/>
      <c r="M424" s="629"/>
      <c r="N424" s="629"/>
      <c r="O424" s="629"/>
      <c r="P424" s="642"/>
      <c r="Q424" s="630"/>
    </row>
    <row r="425" spans="1:17" ht="14.4" customHeight="1" x14ac:dyDescent="0.3">
      <c r="A425" s="625" t="s">
        <v>518</v>
      </c>
      <c r="B425" s="626" t="s">
        <v>4112</v>
      </c>
      <c r="C425" s="626" t="s">
        <v>3664</v>
      </c>
      <c r="D425" s="626" t="s">
        <v>4194</v>
      </c>
      <c r="E425" s="626" t="s">
        <v>4195</v>
      </c>
      <c r="F425" s="629">
        <v>1</v>
      </c>
      <c r="G425" s="629">
        <v>9171</v>
      </c>
      <c r="H425" s="629">
        <v>1</v>
      </c>
      <c r="I425" s="629">
        <v>9171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518</v>
      </c>
      <c r="B426" s="626" t="s">
        <v>4112</v>
      </c>
      <c r="C426" s="626" t="s">
        <v>3664</v>
      </c>
      <c r="D426" s="626" t="s">
        <v>4196</v>
      </c>
      <c r="E426" s="626" t="s">
        <v>3915</v>
      </c>
      <c r="F426" s="629">
        <v>1</v>
      </c>
      <c r="G426" s="629">
        <v>18720</v>
      </c>
      <c r="H426" s="629">
        <v>1</v>
      </c>
      <c r="I426" s="629">
        <v>18720</v>
      </c>
      <c r="J426" s="629">
        <v>4</v>
      </c>
      <c r="K426" s="629">
        <v>75560.72</v>
      </c>
      <c r="L426" s="629">
        <v>4.0363632478632478</v>
      </c>
      <c r="M426" s="629">
        <v>18890.18</v>
      </c>
      <c r="N426" s="629">
        <v>2</v>
      </c>
      <c r="O426" s="629">
        <v>38801.440000000002</v>
      </c>
      <c r="P426" s="642">
        <v>2.0727264957264957</v>
      </c>
      <c r="Q426" s="630">
        <v>19400.72</v>
      </c>
    </row>
    <row r="427" spans="1:17" ht="14.4" customHeight="1" x14ac:dyDescent="0.3">
      <c r="A427" s="625" t="s">
        <v>518</v>
      </c>
      <c r="B427" s="626" t="s">
        <v>4112</v>
      </c>
      <c r="C427" s="626" t="s">
        <v>3664</v>
      </c>
      <c r="D427" s="626" t="s">
        <v>3678</v>
      </c>
      <c r="E427" s="626" t="s">
        <v>3679</v>
      </c>
      <c r="F427" s="629">
        <v>2</v>
      </c>
      <c r="G427" s="629">
        <v>95306</v>
      </c>
      <c r="H427" s="629">
        <v>1</v>
      </c>
      <c r="I427" s="629">
        <v>47653</v>
      </c>
      <c r="J427" s="629"/>
      <c r="K427" s="629"/>
      <c r="L427" s="629"/>
      <c r="M427" s="629"/>
      <c r="N427" s="629"/>
      <c r="O427" s="629"/>
      <c r="P427" s="642"/>
      <c r="Q427" s="630"/>
    </row>
    <row r="428" spans="1:17" ht="14.4" customHeight="1" x14ac:dyDescent="0.3">
      <c r="A428" s="625" t="s">
        <v>518</v>
      </c>
      <c r="B428" s="626" t="s">
        <v>4112</v>
      </c>
      <c r="C428" s="626" t="s">
        <v>3664</v>
      </c>
      <c r="D428" s="626" t="s">
        <v>4197</v>
      </c>
      <c r="E428" s="626" t="s">
        <v>3915</v>
      </c>
      <c r="F428" s="629">
        <v>10</v>
      </c>
      <c r="G428" s="629">
        <v>194010</v>
      </c>
      <c r="H428" s="629">
        <v>1</v>
      </c>
      <c r="I428" s="629">
        <v>19401</v>
      </c>
      <c r="J428" s="629">
        <v>5</v>
      </c>
      <c r="K428" s="629">
        <v>97005</v>
      </c>
      <c r="L428" s="629">
        <v>0.5</v>
      </c>
      <c r="M428" s="629">
        <v>19401</v>
      </c>
      <c r="N428" s="629">
        <v>5</v>
      </c>
      <c r="O428" s="629">
        <v>97005</v>
      </c>
      <c r="P428" s="642">
        <v>0.5</v>
      </c>
      <c r="Q428" s="630">
        <v>19401</v>
      </c>
    </row>
    <row r="429" spans="1:17" ht="14.4" customHeight="1" x14ac:dyDescent="0.3">
      <c r="A429" s="625" t="s">
        <v>518</v>
      </c>
      <c r="B429" s="626" t="s">
        <v>4112</v>
      </c>
      <c r="C429" s="626" t="s">
        <v>3664</v>
      </c>
      <c r="D429" s="626" t="s">
        <v>4198</v>
      </c>
      <c r="E429" s="626" t="s">
        <v>3915</v>
      </c>
      <c r="F429" s="629">
        <v>11</v>
      </c>
      <c r="G429" s="629">
        <v>6545</v>
      </c>
      <c r="H429" s="629">
        <v>1</v>
      </c>
      <c r="I429" s="629">
        <v>595</v>
      </c>
      <c r="J429" s="629">
        <v>8</v>
      </c>
      <c r="K429" s="629">
        <v>4760</v>
      </c>
      <c r="L429" s="629">
        <v>0.72727272727272729</v>
      </c>
      <c r="M429" s="629">
        <v>595</v>
      </c>
      <c r="N429" s="629">
        <v>6</v>
      </c>
      <c r="O429" s="629">
        <v>3570</v>
      </c>
      <c r="P429" s="642">
        <v>0.54545454545454541</v>
      </c>
      <c r="Q429" s="630">
        <v>595</v>
      </c>
    </row>
    <row r="430" spans="1:17" ht="14.4" customHeight="1" x14ac:dyDescent="0.3">
      <c r="A430" s="625" t="s">
        <v>518</v>
      </c>
      <c r="B430" s="626" t="s">
        <v>4112</v>
      </c>
      <c r="C430" s="626" t="s">
        <v>3664</v>
      </c>
      <c r="D430" s="626" t="s">
        <v>3682</v>
      </c>
      <c r="E430" s="626" t="s">
        <v>3683</v>
      </c>
      <c r="F430" s="629">
        <v>76</v>
      </c>
      <c r="G430" s="629">
        <v>16416</v>
      </c>
      <c r="H430" s="629">
        <v>1</v>
      </c>
      <c r="I430" s="629">
        <v>216</v>
      </c>
      <c r="J430" s="629">
        <v>69</v>
      </c>
      <c r="K430" s="629">
        <v>15422.1</v>
      </c>
      <c r="L430" s="629">
        <v>0.93945540935672511</v>
      </c>
      <c r="M430" s="629">
        <v>223.50869565217391</v>
      </c>
      <c r="N430" s="629">
        <v>61</v>
      </c>
      <c r="O430" s="629">
        <v>13654.849999999999</v>
      </c>
      <c r="P430" s="642">
        <v>0.83180129142300185</v>
      </c>
      <c r="Q430" s="630">
        <v>223.84999999999997</v>
      </c>
    </row>
    <row r="431" spans="1:17" ht="14.4" customHeight="1" x14ac:dyDescent="0.3">
      <c r="A431" s="625" t="s">
        <v>518</v>
      </c>
      <c r="B431" s="626" t="s">
        <v>4112</v>
      </c>
      <c r="C431" s="626" t="s">
        <v>3664</v>
      </c>
      <c r="D431" s="626" t="s">
        <v>4199</v>
      </c>
      <c r="E431" s="626" t="s">
        <v>4200</v>
      </c>
      <c r="F431" s="629"/>
      <c r="G431" s="629"/>
      <c r="H431" s="629"/>
      <c r="I431" s="629"/>
      <c r="J431" s="629"/>
      <c r="K431" s="629"/>
      <c r="L431" s="629"/>
      <c r="M431" s="629"/>
      <c r="N431" s="629">
        <v>1</v>
      </c>
      <c r="O431" s="629">
        <v>20061</v>
      </c>
      <c r="P431" s="642"/>
      <c r="Q431" s="630">
        <v>20061</v>
      </c>
    </row>
    <row r="432" spans="1:17" ht="14.4" customHeight="1" x14ac:dyDescent="0.3">
      <c r="A432" s="625" t="s">
        <v>518</v>
      </c>
      <c r="B432" s="626" t="s">
        <v>4112</v>
      </c>
      <c r="C432" s="626" t="s">
        <v>3664</v>
      </c>
      <c r="D432" s="626" t="s">
        <v>3684</v>
      </c>
      <c r="E432" s="626" t="s">
        <v>3685</v>
      </c>
      <c r="F432" s="629">
        <v>15</v>
      </c>
      <c r="G432" s="629">
        <v>31215</v>
      </c>
      <c r="H432" s="629">
        <v>1</v>
      </c>
      <c r="I432" s="629">
        <v>2081</v>
      </c>
      <c r="J432" s="629">
        <v>11</v>
      </c>
      <c r="K432" s="629">
        <v>23723.370000000003</v>
      </c>
      <c r="L432" s="629">
        <v>0.75999903892359455</v>
      </c>
      <c r="M432" s="629">
        <v>2156.67</v>
      </c>
      <c r="N432" s="629">
        <v>10</v>
      </c>
      <c r="O432" s="629">
        <v>21566.7</v>
      </c>
      <c r="P432" s="642">
        <v>0.69090821720326767</v>
      </c>
      <c r="Q432" s="630">
        <v>2156.67</v>
      </c>
    </row>
    <row r="433" spans="1:17" ht="14.4" customHeight="1" x14ac:dyDescent="0.3">
      <c r="A433" s="625" t="s">
        <v>518</v>
      </c>
      <c r="B433" s="626" t="s">
        <v>4112</v>
      </c>
      <c r="C433" s="626" t="s">
        <v>3664</v>
      </c>
      <c r="D433" s="626" t="s">
        <v>4201</v>
      </c>
      <c r="E433" s="626" t="s">
        <v>3685</v>
      </c>
      <c r="F433" s="629"/>
      <c r="G433" s="629"/>
      <c r="H433" s="629"/>
      <c r="I433" s="629"/>
      <c r="J433" s="629">
        <v>1</v>
      </c>
      <c r="K433" s="629">
        <v>3605.51</v>
      </c>
      <c r="L433" s="629"/>
      <c r="M433" s="629">
        <v>3605.51</v>
      </c>
      <c r="N433" s="629">
        <v>1</v>
      </c>
      <c r="O433" s="629">
        <v>3605.51</v>
      </c>
      <c r="P433" s="642"/>
      <c r="Q433" s="630">
        <v>3605.51</v>
      </c>
    </row>
    <row r="434" spans="1:17" ht="14.4" customHeight="1" x14ac:dyDescent="0.3">
      <c r="A434" s="625" t="s">
        <v>518</v>
      </c>
      <c r="B434" s="626" t="s">
        <v>4112</v>
      </c>
      <c r="C434" s="626" t="s">
        <v>3664</v>
      </c>
      <c r="D434" s="626" t="s">
        <v>3686</v>
      </c>
      <c r="E434" s="626" t="s">
        <v>3685</v>
      </c>
      <c r="F434" s="629">
        <v>9</v>
      </c>
      <c r="G434" s="629">
        <v>49572</v>
      </c>
      <c r="H434" s="629">
        <v>1</v>
      </c>
      <c r="I434" s="629">
        <v>5508</v>
      </c>
      <c r="J434" s="629">
        <v>13</v>
      </c>
      <c r="K434" s="629">
        <v>74007.48000000001</v>
      </c>
      <c r="L434" s="629">
        <v>1.4929290728637137</v>
      </c>
      <c r="M434" s="629">
        <v>5692.8830769230781</v>
      </c>
      <c r="N434" s="629">
        <v>9</v>
      </c>
      <c r="O434" s="629">
        <v>51374.61</v>
      </c>
      <c r="P434" s="642">
        <v>1.0363634713144516</v>
      </c>
      <c r="Q434" s="630">
        <v>5708.29</v>
      </c>
    </row>
    <row r="435" spans="1:17" ht="14.4" customHeight="1" x14ac:dyDescent="0.3">
      <c r="A435" s="625" t="s">
        <v>518</v>
      </c>
      <c r="B435" s="626" t="s">
        <v>4112</v>
      </c>
      <c r="C435" s="626" t="s">
        <v>3664</v>
      </c>
      <c r="D435" s="626" t="s">
        <v>4202</v>
      </c>
      <c r="E435" s="626" t="s">
        <v>3688</v>
      </c>
      <c r="F435" s="629">
        <v>1</v>
      </c>
      <c r="G435" s="629">
        <v>3950</v>
      </c>
      <c r="H435" s="629">
        <v>1</v>
      </c>
      <c r="I435" s="629">
        <v>3950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518</v>
      </c>
      <c r="B436" s="626" t="s">
        <v>4112</v>
      </c>
      <c r="C436" s="626" t="s">
        <v>3664</v>
      </c>
      <c r="D436" s="626" t="s">
        <v>3687</v>
      </c>
      <c r="E436" s="626" t="s">
        <v>3688</v>
      </c>
      <c r="F436" s="629">
        <v>16</v>
      </c>
      <c r="G436" s="629">
        <v>60800</v>
      </c>
      <c r="H436" s="629">
        <v>1</v>
      </c>
      <c r="I436" s="629">
        <v>3800</v>
      </c>
      <c r="J436" s="629">
        <v>10</v>
      </c>
      <c r="K436" s="629">
        <v>39381.799999999996</v>
      </c>
      <c r="L436" s="629">
        <v>0.64772697368421051</v>
      </c>
      <c r="M436" s="629">
        <v>3938.1799999999994</v>
      </c>
      <c r="N436" s="629">
        <v>10</v>
      </c>
      <c r="O436" s="629">
        <v>39381.799999999996</v>
      </c>
      <c r="P436" s="642">
        <v>0.64772697368421051</v>
      </c>
      <c r="Q436" s="630">
        <v>3938.1799999999994</v>
      </c>
    </row>
    <row r="437" spans="1:17" ht="14.4" customHeight="1" x14ac:dyDescent="0.3">
      <c r="A437" s="625" t="s">
        <v>518</v>
      </c>
      <c r="B437" s="626" t="s">
        <v>4112</v>
      </c>
      <c r="C437" s="626" t="s">
        <v>3664</v>
      </c>
      <c r="D437" s="626" t="s">
        <v>3689</v>
      </c>
      <c r="E437" s="626" t="s">
        <v>3685</v>
      </c>
      <c r="F437" s="629">
        <v>1</v>
      </c>
      <c r="G437" s="629">
        <v>844</v>
      </c>
      <c r="H437" s="629">
        <v>1</v>
      </c>
      <c r="I437" s="629">
        <v>844</v>
      </c>
      <c r="J437" s="629"/>
      <c r="K437" s="629"/>
      <c r="L437" s="629"/>
      <c r="M437" s="629"/>
      <c r="N437" s="629"/>
      <c r="O437" s="629"/>
      <c r="P437" s="642"/>
      <c r="Q437" s="630"/>
    </row>
    <row r="438" spans="1:17" ht="14.4" customHeight="1" x14ac:dyDescent="0.3">
      <c r="A438" s="625" t="s">
        <v>518</v>
      </c>
      <c r="B438" s="626" t="s">
        <v>4112</v>
      </c>
      <c r="C438" s="626" t="s">
        <v>3664</v>
      </c>
      <c r="D438" s="626" t="s">
        <v>3694</v>
      </c>
      <c r="E438" s="626" t="s">
        <v>3695</v>
      </c>
      <c r="F438" s="629">
        <v>7</v>
      </c>
      <c r="G438" s="629">
        <v>26533.5</v>
      </c>
      <c r="H438" s="629">
        <v>1</v>
      </c>
      <c r="I438" s="629">
        <v>3790.5</v>
      </c>
      <c r="J438" s="629">
        <v>1</v>
      </c>
      <c r="K438" s="629">
        <v>3928.34</v>
      </c>
      <c r="L438" s="629">
        <v>0.14805208509996798</v>
      </c>
      <c r="M438" s="629">
        <v>3928.34</v>
      </c>
      <c r="N438" s="629">
        <v>3</v>
      </c>
      <c r="O438" s="629">
        <v>11785.02</v>
      </c>
      <c r="P438" s="642">
        <v>0.44415625529990393</v>
      </c>
      <c r="Q438" s="630">
        <v>3928.34</v>
      </c>
    </row>
    <row r="439" spans="1:17" ht="14.4" customHeight="1" x14ac:dyDescent="0.3">
      <c r="A439" s="625" t="s">
        <v>518</v>
      </c>
      <c r="B439" s="626" t="s">
        <v>4112</v>
      </c>
      <c r="C439" s="626" t="s">
        <v>3664</v>
      </c>
      <c r="D439" s="626" t="s">
        <v>3698</v>
      </c>
      <c r="E439" s="626" t="s">
        <v>3699</v>
      </c>
      <c r="F439" s="629">
        <v>3</v>
      </c>
      <c r="G439" s="629">
        <v>12694.5</v>
      </c>
      <c r="H439" s="629">
        <v>1</v>
      </c>
      <c r="I439" s="629">
        <v>4231.5</v>
      </c>
      <c r="J439" s="629">
        <v>1</v>
      </c>
      <c r="K439" s="629">
        <v>4385.37</v>
      </c>
      <c r="L439" s="629">
        <v>0.34545433061562092</v>
      </c>
      <c r="M439" s="629">
        <v>4385.37</v>
      </c>
      <c r="N439" s="629"/>
      <c r="O439" s="629"/>
      <c r="P439" s="642"/>
      <c r="Q439" s="630"/>
    </row>
    <row r="440" spans="1:17" ht="14.4" customHeight="1" x14ac:dyDescent="0.3">
      <c r="A440" s="625" t="s">
        <v>518</v>
      </c>
      <c r="B440" s="626" t="s">
        <v>4112</v>
      </c>
      <c r="C440" s="626" t="s">
        <v>3664</v>
      </c>
      <c r="D440" s="626" t="s">
        <v>4203</v>
      </c>
      <c r="E440" s="626" t="s">
        <v>4204</v>
      </c>
      <c r="F440" s="629">
        <v>1</v>
      </c>
      <c r="G440" s="629">
        <v>5071.5</v>
      </c>
      <c r="H440" s="629">
        <v>1</v>
      </c>
      <c r="I440" s="629">
        <v>5071.5</v>
      </c>
      <c r="J440" s="629">
        <v>1</v>
      </c>
      <c r="K440" s="629">
        <v>5255.92</v>
      </c>
      <c r="L440" s="629">
        <v>1.0363639948733117</v>
      </c>
      <c r="M440" s="629">
        <v>5255.92</v>
      </c>
      <c r="N440" s="629">
        <v>2</v>
      </c>
      <c r="O440" s="629">
        <v>10511.84</v>
      </c>
      <c r="P440" s="642">
        <v>2.0727279897466233</v>
      </c>
      <c r="Q440" s="630">
        <v>5255.92</v>
      </c>
    </row>
    <row r="441" spans="1:17" ht="14.4" customHeight="1" x14ac:dyDescent="0.3">
      <c r="A441" s="625" t="s">
        <v>518</v>
      </c>
      <c r="B441" s="626" t="s">
        <v>4112</v>
      </c>
      <c r="C441" s="626" t="s">
        <v>3664</v>
      </c>
      <c r="D441" s="626" t="s">
        <v>3700</v>
      </c>
      <c r="E441" s="626" t="s">
        <v>3701</v>
      </c>
      <c r="F441" s="629">
        <v>2</v>
      </c>
      <c r="G441" s="629">
        <v>7581</v>
      </c>
      <c r="H441" s="629">
        <v>1</v>
      </c>
      <c r="I441" s="629">
        <v>3790.5</v>
      </c>
      <c r="J441" s="629">
        <v>1</v>
      </c>
      <c r="K441" s="629">
        <v>3928.34</v>
      </c>
      <c r="L441" s="629">
        <v>0.5181822978498879</v>
      </c>
      <c r="M441" s="629">
        <v>3928.34</v>
      </c>
      <c r="N441" s="629">
        <v>5</v>
      </c>
      <c r="O441" s="629">
        <v>19641.7</v>
      </c>
      <c r="P441" s="642">
        <v>2.5909114892494394</v>
      </c>
      <c r="Q441" s="630">
        <v>3928.34</v>
      </c>
    </row>
    <row r="442" spans="1:17" ht="14.4" customHeight="1" x14ac:dyDescent="0.3">
      <c r="A442" s="625" t="s">
        <v>518</v>
      </c>
      <c r="B442" s="626" t="s">
        <v>4112</v>
      </c>
      <c r="C442" s="626" t="s">
        <v>3664</v>
      </c>
      <c r="D442" s="626" t="s">
        <v>3702</v>
      </c>
      <c r="E442" s="626" t="s">
        <v>3703</v>
      </c>
      <c r="F442" s="629">
        <v>1</v>
      </c>
      <c r="G442" s="629">
        <v>4231.5</v>
      </c>
      <c r="H442" s="629">
        <v>1</v>
      </c>
      <c r="I442" s="629">
        <v>4231.5</v>
      </c>
      <c r="J442" s="629"/>
      <c r="K442" s="629"/>
      <c r="L442" s="629"/>
      <c r="M442" s="629"/>
      <c r="N442" s="629"/>
      <c r="O442" s="629"/>
      <c r="P442" s="642"/>
      <c r="Q442" s="630"/>
    </row>
    <row r="443" spans="1:17" ht="14.4" customHeight="1" x14ac:dyDescent="0.3">
      <c r="A443" s="625" t="s">
        <v>518</v>
      </c>
      <c r="B443" s="626" t="s">
        <v>4112</v>
      </c>
      <c r="C443" s="626" t="s">
        <v>3664</v>
      </c>
      <c r="D443" s="626" t="s">
        <v>4205</v>
      </c>
      <c r="E443" s="626" t="s">
        <v>4206</v>
      </c>
      <c r="F443" s="629">
        <v>2</v>
      </c>
      <c r="G443" s="629">
        <v>7581</v>
      </c>
      <c r="H443" s="629">
        <v>1</v>
      </c>
      <c r="I443" s="629">
        <v>3790.5</v>
      </c>
      <c r="J443" s="629"/>
      <c r="K443" s="629"/>
      <c r="L443" s="629"/>
      <c r="M443" s="629"/>
      <c r="N443" s="629"/>
      <c r="O443" s="629"/>
      <c r="P443" s="642"/>
      <c r="Q443" s="630"/>
    </row>
    <row r="444" spans="1:17" ht="14.4" customHeight="1" x14ac:dyDescent="0.3">
      <c r="A444" s="625" t="s">
        <v>518</v>
      </c>
      <c r="B444" s="626" t="s">
        <v>4112</v>
      </c>
      <c r="C444" s="626" t="s">
        <v>3664</v>
      </c>
      <c r="D444" s="626" t="s">
        <v>3706</v>
      </c>
      <c r="E444" s="626" t="s">
        <v>3707</v>
      </c>
      <c r="F444" s="629"/>
      <c r="G444" s="629"/>
      <c r="H444" s="629"/>
      <c r="I444" s="629"/>
      <c r="J444" s="629">
        <v>1</v>
      </c>
      <c r="K444" s="629">
        <v>6520</v>
      </c>
      <c r="L444" s="629"/>
      <c r="M444" s="629">
        <v>6520</v>
      </c>
      <c r="N444" s="629"/>
      <c r="O444" s="629"/>
      <c r="P444" s="642"/>
      <c r="Q444" s="630"/>
    </row>
    <row r="445" spans="1:17" ht="14.4" customHeight="1" x14ac:dyDescent="0.3">
      <c r="A445" s="625" t="s">
        <v>518</v>
      </c>
      <c r="B445" s="626" t="s">
        <v>4112</v>
      </c>
      <c r="C445" s="626" t="s">
        <v>3664</v>
      </c>
      <c r="D445" s="626" t="s">
        <v>4207</v>
      </c>
      <c r="E445" s="626" t="s">
        <v>3712</v>
      </c>
      <c r="F445" s="629">
        <v>1</v>
      </c>
      <c r="G445" s="629">
        <v>19323.599999999999</v>
      </c>
      <c r="H445" s="629">
        <v>1</v>
      </c>
      <c r="I445" s="629">
        <v>19323.599999999999</v>
      </c>
      <c r="J445" s="629"/>
      <c r="K445" s="629"/>
      <c r="L445" s="629"/>
      <c r="M445" s="629"/>
      <c r="N445" s="629"/>
      <c r="O445" s="629"/>
      <c r="P445" s="642"/>
      <c r="Q445" s="630"/>
    </row>
    <row r="446" spans="1:17" ht="14.4" customHeight="1" x14ac:dyDescent="0.3">
      <c r="A446" s="625" t="s">
        <v>518</v>
      </c>
      <c r="B446" s="626" t="s">
        <v>4112</v>
      </c>
      <c r="C446" s="626" t="s">
        <v>3664</v>
      </c>
      <c r="D446" s="626" t="s">
        <v>4208</v>
      </c>
      <c r="E446" s="626" t="s">
        <v>3712</v>
      </c>
      <c r="F446" s="629">
        <v>6</v>
      </c>
      <c r="G446" s="629">
        <v>3384.6</v>
      </c>
      <c r="H446" s="629">
        <v>1</v>
      </c>
      <c r="I446" s="629">
        <v>564.1</v>
      </c>
      <c r="J446" s="629"/>
      <c r="K446" s="629"/>
      <c r="L446" s="629"/>
      <c r="M446" s="629"/>
      <c r="N446" s="629"/>
      <c r="O446" s="629"/>
      <c r="P446" s="642"/>
      <c r="Q446" s="630"/>
    </row>
    <row r="447" spans="1:17" ht="14.4" customHeight="1" x14ac:dyDescent="0.3">
      <c r="A447" s="625" t="s">
        <v>518</v>
      </c>
      <c r="B447" s="626" t="s">
        <v>4112</v>
      </c>
      <c r="C447" s="626" t="s">
        <v>3664</v>
      </c>
      <c r="D447" s="626" t="s">
        <v>3716</v>
      </c>
      <c r="E447" s="626" t="s">
        <v>3717</v>
      </c>
      <c r="F447" s="629">
        <v>17</v>
      </c>
      <c r="G447" s="629">
        <v>238566.09999999998</v>
      </c>
      <c r="H447" s="629">
        <v>1</v>
      </c>
      <c r="I447" s="629">
        <v>14033.3</v>
      </c>
      <c r="J447" s="629"/>
      <c r="K447" s="629"/>
      <c r="L447" s="629"/>
      <c r="M447" s="629"/>
      <c r="N447" s="629"/>
      <c r="O447" s="629"/>
      <c r="P447" s="642"/>
      <c r="Q447" s="630"/>
    </row>
    <row r="448" spans="1:17" ht="14.4" customHeight="1" x14ac:dyDescent="0.3">
      <c r="A448" s="625" t="s">
        <v>518</v>
      </c>
      <c r="B448" s="626" t="s">
        <v>4112</v>
      </c>
      <c r="C448" s="626" t="s">
        <v>3664</v>
      </c>
      <c r="D448" s="626" t="s">
        <v>3718</v>
      </c>
      <c r="E448" s="626" t="s">
        <v>3717</v>
      </c>
      <c r="F448" s="629">
        <v>8</v>
      </c>
      <c r="G448" s="629">
        <v>20672</v>
      </c>
      <c r="H448" s="629">
        <v>1</v>
      </c>
      <c r="I448" s="629">
        <v>2584</v>
      </c>
      <c r="J448" s="629"/>
      <c r="K448" s="629"/>
      <c r="L448" s="629"/>
      <c r="M448" s="629"/>
      <c r="N448" s="629"/>
      <c r="O448" s="629"/>
      <c r="P448" s="642"/>
      <c r="Q448" s="630"/>
    </row>
    <row r="449" spans="1:17" ht="14.4" customHeight="1" x14ac:dyDescent="0.3">
      <c r="A449" s="625" t="s">
        <v>518</v>
      </c>
      <c r="B449" s="626" t="s">
        <v>4112</v>
      </c>
      <c r="C449" s="626" t="s">
        <v>3664</v>
      </c>
      <c r="D449" s="626" t="s">
        <v>4209</v>
      </c>
      <c r="E449" s="626" t="s">
        <v>3717</v>
      </c>
      <c r="F449" s="629">
        <v>1</v>
      </c>
      <c r="G449" s="629">
        <v>1166</v>
      </c>
      <c r="H449" s="629">
        <v>1</v>
      </c>
      <c r="I449" s="629">
        <v>1166</v>
      </c>
      <c r="J449" s="629"/>
      <c r="K449" s="629"/>
      <c r="L449" s="629"/>
      <c r="M449" s="629"/>
      <c r="N449" s="629"/>
      <c r="O449" s="629"/>
      <c r="P449" s="642"/>
      <c r="Q449" s="630"/>
    </row>
    <row r="450" spans="1:17" ht="14.4" customHeight="1" x14ac:dyDescent="0.3">
      <c r="A450" s="625" t="s">
        <v>518</v>
      </c>
      <c r="B450" s="626" t="s">
        <v>4112</v>
      </c>
      <c r="C450" s="626" t="s">
        <v>3664</v>
      </c>
      <c r="D450" s="626" t="s">
        <v>3719</v>
      </c>
      <c r="E450" s="626" t="s">
        <v>3720</v>
      </c>
      <c r="F450" s="629">
        <v>1</v>
      </c>
      <c r="G450" s="629">
        <v>3236</v>
      </c>
      <c r="H450" s="629">
        <v>1</v>
      </c>
      <c r="I450" s="629">
        <v>3236</v>
      </c>
      <c r="J450" s="629">
        <v>3</v>
      </c>
      <c r="K450" s="629">
        <v>10061.01</v>
      </c>
      <c r="L450" s="629">
        <v>3.1090883807169347</v>
      </c>
      <c r="M450" s="629">
        <v>3353.67</v>
      </c>
      <c r="N450" s="629">
        <v>2</v>
      </c>
      <c r="O450" s="629">
        <v>6707.34</v>
      </c>
      <c r="P450" s="642">
        <v>2.0727255871446228</v>
      </c>
      <c r="Q450" s="630">
        <v>3353.67</v>
      </c>
    </row>
    <row r="451" spans="1:17" ht="14.4" customHeight="1" x14ac:dyDescent="0.3">
      <c r="A451" s="625" t="s">
        <v>518</v>
      </c>
      <c r="B451" s="626" t="s">
        <v>4112</v>
      </c>
      <c r="C451" s="626" t="s">
        <v>3664</v>
      </c>
      <c r="D451" s="626" t="s">
        <v>4210</v>
      </c>
      <c r="E451" s="626" t="s">
        <v>3722</v>
      </c>
      <c r="F451" s="629"/>
      <c r="G451" s="629"/>
      <c r="H451" s="629"/>
      <c r="I451" s="629"/>
      <c r="J451" s="629">
        <v>2</v>
      </c>
      <c r="K451" s="629">
        <v>28006.7</v>
      </c>
      <c r="L451" s="629"/>
      <c r="M451" s="629">
        <v>14003.35</v>
      </c>
      <c r="N451" s="629"/>
      <c r="O451" s="629"/>
      <c r="P451" s="642"/>
      <c r="Q451" s="630"/>
    </row>
    <row r="452" spans="1:17" ht="14.4" customHeight="1" x14ac:dyDescent="0.3">
      <c r="A452" s="625" t="s">
        <v>518</v>
      </c>
      <c r="B452" s="626" t="s">
        <v>4112</v>
      </c>
      <c r="C452" s="626" t="s">
        <v>3664</v>
      </c>
      <c r="D452" s="626" t="s">
        <v>3721</v>
      </c>
      <c r="E452" s="626" t="s">
        <v>3722</v>
      </c>
      <c r="F452" s="629"/>
      <c r="G452" s="629"/>
      <c r="H452" s="629"/>
      <c r="I452" s="629"/>
      <c r="J452" s="629">
        <v>1</v>
      </c>
      <c r="K452" s="629">
        <v>4150</v>
      </c>
      <c r="L452" s="629"/>
      <c r="M452" s="629">
        <v>4150</v>
      </c>
      <c r="N452" s="629"/>
      <c r="O452" s="629"/>
      <c r="P452" s="642"/>
      <c r="Q452" s="630"/>
    </row>
    <row r="453" spans="1:17" ht="14.4" customHeight="1" x14ac:dyDescent="0.3">
      <c r="A453" s="625" t="s">
        <v>518</v>
      </c>
      <c r="B453" s="626" t="s">
        <v>4112</v>
      </c>
      <c r="C453" s="626" t="s">
        <v>3664</v>
      </c>
      <c r="D453" s="626" t="s">
        <v>4211</v>
      </c>
      <c r="E453" s="626" t="s">
        <v>3717</v>
      </c>
      <c r="F453" s="629">
        <v>2</v>
      </c>
      <c r="G453" s="629">
        <v>17356</v>
      </c>
      <c r="H453" s="629">
        <v>1</v>
      </c>
      <c r="I453" s="629">
        <v>8678</v>
      </c>
      <c r="J453" s="629"/>
      <c r="K453" s="629"/>
      <c r="L453" s="629"/>
      <c r="M453" s="629"/>
      <c r="N453" s="629"/>
      <c r="O453" s="629"/>
      <c r="P453" s="642"/>
      <c r="Q453" s="630"/>
    </row>
    <row r="454" spans="1:17" ht="14.4" customHeight="1" x14ac:dyDescent="0.3">
      <c r="A454" s="625" t="s">
        <v>518</v>
      </c>
      <c r="B454" s="626" t="s">
        <v>4112</v>
      </c>
      <c r="C454" s="626" t="s">
        <v>3664</v>
      </c>
      <c r="D454" s="626" t="s">
        <v>4212</v>
      </c>
      <c r="E454" s="626" t="s">
        <v>4213</v>
      </c>
      <c r="F454" s="629"/>
      <c r="G454" s="629"/>
      <c r="H454" s="629"/>
      <c r="I454" s="629"/>
      <c r="J454" s="629">
        <v>1</v>
      </c>
      <c r="K454" s="629">
        <v>4618</v>
      </c>
      <c r="L454" s="629"/>
      <c r="M454" s="629">
        <v>4618</v>
      </c>
      <c r="N454" s="629"/>
      <c r="O454" s="629"/>
      <c r="P454" s="642"/>
      <c r="Q454" s="630"/>
    </row>
    <row r="455" spans="1:17" ht="14.4" customHeight="1" x14ac:dyDescent="0.3">
      <c r="A455" s="625" t="s">
        <v>518</v>
      </c>
      <c r="B455" s="626" t="s">
        <v>4112</v>
      </c>
      <c r="C455" s="626" t="s">
        <v>3664</v>
      </c>
      <c r="D455" s="626" t="s">
        <v>3727</v>
      </c>
      <c r="E455" s="626" t="s">
        <v>3728</v>
      </c>
      <c r="F455" s="629">
        <v>6</v>
      </c>
      <c r="G455" s="629">
        <v>27072</v>
      </c>
      <c r="H455" s="629">
        <v>1</v>
      </c>
      <c r="I455" s="629">
        <v>4512</v>
      </c>
      <c r="J455" s="629">
        <v>2</v>
      </c>
      <c r="K455" s="629">
        <v>9352</v>
      </c>
      <c r="L455" s="629">
        <v>0.34544917257683216</v>
      </c>
      <c r="M455" s="629">
        <v>4676</v>
      </c>
      <c r="N455" s="629">
        <v>1</v>
      </c>
      <c r="O455" s="629">
        <v>4676</v>
      </c>
      <c r="P455" s="642">
        <v>0.17272458628841608</v>
      </c>
      <c r="Q455" s="630">
        <v>4676</v>
      </c>
    </row>
    <row r="456" spans="1:17" ht="14.4" customHeight="1" x14ac:dyDescent="0.3">
      <c r="A456" s="625" t="s">
        <v>518</v>
      </c>
      <c r="B456" s="626" t="s">
        <v>4112</v>
      </c>
      <c r="C456" s="626" t="s">
        <v>3664</v>
      </c>
      <c r="D456" s="626" t="s">
        <v>3730</v>
      </c>
      <c r="E456" s="626" t="s">
        <v>3728</v>
      </c>
      <c r="F456" s="629">
        <v>1</v>
      </c>
      <c r="G456" s="629">
        <v>5619</v>
      </c>
      <c r="H456" s="629">
        <v>1</v>
      </c>
      <c r="I456" s="629">
        <v>5619</v>
      </c>
      <c r="J456" s="629">
        <v>2</v>
      </c>
      <c r="K456" s="629">
        <v>11442</v>
      </c>
      <c r="L456" s="629">
        <v>2.0363053924185799</v>
      </c>
      <c r="M456" s="629">
        <v>5721</v>
      </c>
      <c r="N456" s="629"/>
      <c r="O456" s="629"/>
      <c r="P456" s="642"/>
      <c r="Q456" s="630"/>
    </row>
    <row r="457" spans="1:17" ht="14.4" customHeight="1" x14ac:dyDescent="0.3">
      <c r="A457" s="625" t="s">
        <v>518</v>
      </c>
      <c r="B457" s="626" t="s">
        <v>4112</v>
      </c>
      <c r="C457" s="626" t="s">
        <v>3664</v>
      </c>
      <c r="D457" s="626" t="s">
        <v>3732</v>
      </c>
      <c r="E457" s="626" t="s">
        <v>3733</v>
      </c>
      <c r="F457" s="629">
        <v>28</v>
      </c>
      <c r="G457" s="629">
        <v>16016</v>
      </c>
      <c r="H457" s="629">
        <v>1</v>
      </c>
      <c r="I457" s="629">
        <v>572</v>
      </c>
      <c r="J457" s="629">
        <v>16</v>
      </c>
      <c r="K457" s="629">
        <v>9392</v>
      </c>
      <c r="L457" s="629">
        <v>0.58641358641358643</v>
      </c>
      <c r="M457" s="629">
        <v>587</v>
      </c>
      <c r="N457" s="629">
        <v>4</v>
      </c>
      <c r="O457" s="629">
        <v>2368</v>
      </c>
      <c r="P457" s="642">
        <v>0.14785214785214784</v>
      </c>
      <c r="Q457" s="630">
        <v>592</v>
      </c>
    </row>
    <row r="458" spans="1:17" ht="14.4" customHeight="1" x14ac:dyDescent="0.3">
      <c r="A458" s="625" t="s">
        <v>518</v>
      </c>
      <c r="B458" s="626" t="s">
        <v>4112</v>
      </c>
      <c r="C458" s="626" t="s">
        <v>3664</v>
      </c>
      <c r="D458" s="626" t="s">
        <v>3734</v>
      </c>
      <c r="E458" s="626" t="s">
        <v>3735</v>
      </c>
      <c r="F458" s="629"/>
      <c r="G458" s="629"/>
      <c r="H458" s="629"/>
      <c r="I458" s="629"/>
      <c r="J458" s="629"/>
      <c r="K458" s="629"/>
      <c r="L458" s="629"/>
      <c r="M458" s="629"/>
      <c r="N458" s="629">
        <v>1</v>
      </c>
      <c r="O458" s="629">
        <v>6593.35</v>
      </c>
      <c r="P458" s="642"/>
      <c r="Q458" s="630">
        <v>6593.35</v>
      </c>
    </row>
    <row r="459" spans="1:17" ht="14.4" customHeight="1" x14ac:dyDescent="0.3">
      <c r="A459" s="625" t="s">
        <v>518</v>
      </c>
      <c r="B459" s="626" t="s">
        <v>4112</v>
      </c>
      <c r="C459" s="626" t="s">
        <v>3664</v>
      </c>
      <c r="D459" s="626" t="s">
        <v>3736</v>
      </c>
      <c r="E459" s="626" t="s">
        <v>3735</v>
      </c>
      <c r="F459" s="629">
        <v>4</v>
      </c>
      <c r="G459" s="629">
        <v>16316</v>
      </c>
      <c r="H459" s="629">
        <v>1</v>
      </c>
      <c r="I459" s="629">
        <v>4079</v>
      </c>
      <c r="J459" s="629">
        <v>1</v>
      </c>
      <c r="K459" s="629">
        <v>4227.33</v>
      </c>
      <c r="L459" s="629">
        <v>0.25909107624417749</v>
      </c>
      <c r="M459" s="629">
        <v>4227.33</v>
      </c>
      <c r="N459" s="629">
        <v>2</v>
      </c>
      <c r="O459" s="629">
        <v>8454.66</v>
      </c>
      <c r="P459" s="642">
        <v>0.51818215248835497</v>
      </c>
      <c r="Q459" s="630">
        <v>4227.33</v>
      </c>
    </row>
    <row r="460" spans="1:17" ht="14.4" customHeight="1" x14ac:dyDescent="0.3">
      <c r="A460" s="625" t="s">
        <v>518</v>
      </c>
      <c r="B460" s="626" t="s">
        <v>4112</v>
      </c>
      <c r="C460" s="626" t="s">
        <v>3664</v>
      </c>
      <c r="D460" s="626" t="s">
        <v>3737</v>
      </c>
      <c r="E460" s="626" t="s">
        <v>3735</v>
      </c>
      <c r="F460" s="629">
        <v>2</v>
      </c>
      <c r="G460" s="629">
        <v>3819</v>
      </c>
      <c r="H460" s="629">
        <v>1</v>
      </c>
      <c r="I460" s="629">
        <v>1909.5</v>
      </c>
      <c r="J460" s="629">
        <v>2</v>
      </c>
      <c r="K460" s="629">
        <v>3957.88</v>
      </c>
      <c r="L460" s="629">
        <v>1.0363655407174652</v>
      </c>
      <c r="M460" s="629">
        <v>1978.94</v>
      </c>
      <c r="N460" s="629">
        <v>1</v>
      </c>
      <c r="O460" s="629">
        <v>1978.94</v>
      </c>
      <c r="P460" s="642">
        <v>0.51818277035873261</v>
      </c>
      <c r="Q460" s="630">
        <v>1978.94</v>
      </c>
    </row>
    <row r="461" spans="1:17" ht="14.4" customHeight="1" x14ac:dyDescent="0.3">
      <c r="A461" s="625" t="s">
        <v>518</v>
      </c>
      <c r="B461" s="626" t="s">
        <v>4112</v>
      </c>
      <c r="C461" s="626" t="s">
        <v>3664</v>
      </c>
      <c r="D461" s="626" t="s">
        <v>3738</v>
      </c>
      <c r="E461" s="626" t="s">
        <v>3739</v>
      </c>
      <c r="F461" s="629">
        <v>6</v>
      </c>
      <c r="G461" s="629">
        <v>75792</v>
      </c>
      <c r="H461" s="629">
        <v>1</v>
      </c>
      <c r="I461" s="629">
        <v>12632</v>
      </c>
      <c r="J461" s="629">
        <v>7</v>
      </c>
      <c r="K461" s="629">
        <v>91637</v>
      </c>
      <c r="L461" s="629">
        <v>1.2090590035887692</v>
      </c>
      <c r="M461" s="629">
        <v>13091</v>
      </c>
      <c r="N461" s="629">
        <v>6</v>
      </c>
      <c r="O461" s="629">
        <v>78546</v>
      </c>
      <c r="P461" s="642">
        <v>1.0363362887903738</v>
      </c>
      <c r="Q461" s="630">
        <v>13091</v>
      </c>
    </row>
    <row r="462" spans="1:17" ht="14.4" customHeight="1" x14ac:dyDescent="0.3">
      <c r="A462" s="625" t="s">
        <v>518</v>
      </c>
      <c r="B462" s="626" t="s">
        <v>4112</v>
      </c>
      <c r="C462" s="626" t="s">
        <v>3664</v>
      </c>
      <c r="D462" s="626" t="s">
        <v>3740</v>
      </c>
      <c r="E462" s="626" t="s">
        <v>3741</v>
      </c>
      <c r="F462" s="629">
        <v>2</v>
      </c>
      <c r="G462" s="629">
        <v>94918</v>
      </c>
      <c r="H462" s="629">
        <v>1</v>
      </c>
      <c r="I462" s="629">
        <v>47459</v>
      </c>
      <c r="J462" s="629">
        <v>1</v>
      </c>
      <c r="K462" s="629">
        <v>49184.78</v>
      </c>
      <c r="L462" s="629">
        <v>0.51818179902652817</v>
      </c>
      <c r="M462" s="629">
        <v>49184.78</v>
      </c>
      <c r="N462" s="629">
        <v>1</v>
      </c>
      <c r="O462" s="629">
        <v>49184.78</v>
      </c>
      <c r="P462" s="642">
        <v>0.51818179902652817</v>
      </c>
      <c r="Q462" s="630">
        <v>49184.78</v>
      </c>
    </row>
    <row r="463" spans="1:17" ht="14.4" customHeight="1" x14ac:dyDescent="0.3">
      <c r="A463" s="625" t="s">
        <v>518</v>
      </c>
      <c r="B463" s="626" t="s">
        <v>4112</v>
      </c>
      <c r="C463" s="626" t="s">
        <v>3664</v>
      </c>
      <c r="D463" s="626" t="s">
        <v>4214</v>
      </c>
      <c r="E463" s="626" t="s">
        <v>3743</v>
      </c>
      <c r="F463" s="629">
        <v>4</v>
      </c>
      <c r="G463" s="629">
        <v>8116</v>
      </c>
      <c r="H463" s="629">
        <v>1</v>
      </c>
      <c r="I463" s="629">
        <v>2029</v>
      </c>
      <c r="J463" s="629"/>
      <c r="K463" s="629"/>
      <c r="L463" s="629"/>
      <c r="M463" s="629"/>
      <c r="N463" s="629"/>
      <c r="O463" s="629"/>
      <c r="P463" s="642"/>
      <c r="Q463" s="630"/>
    </row>
    <row r="464" spans="1:17" ht="14.4" customHeight="1" x14ac:dyDescent="0.3">
      <c r="A464" s="625" t="s">
        <v>518</v>
      </c>
      <c r="B464" s="626" t="s">
        <v>4112</v>
      </c>
      <c r="C464" s="626" t="s">
        <v>3664</v>
      </c>
      <c r="D464" s="626" t="s">
        <v>3742</v>
      </c>
      <c r="E464" s="626" t="s">
        <v>3743</v>
      </c>
      <c r="F464" s="629">
        <v>12</v>
      </c>
      <c r="G464" s="629">
        <v>29796</v>
      </c>
      <c r="H464" s="629">
        <v>1</v>
      </c>
      <c r="I464" s="629">
        <v>2483</v>
      </c>
      <c r="J464" s="629"/>
      <c r="K464" s="629"/>
      <c r="L464" s="629"/>
      <c r="M464" s="629"/>
      <c r="N464" s="629"/>
      <c r="O464" s="629"/>
      <c r="P464" s="642"/>
      <c r="Q464" s="630"/>
    </row>
    <row r="465" spans="1:17" ht="14.4" customHeight="1" x14ac:dyDescent="0.3">
      <c r="A465" s="625" t="s">
        <v>518</v>
      </c>
      <c r="B465" s="626" t="s">
        <v>4112</v>
      </c>
      <c r="C465" s="626" t="s">
        <v>3664</v>
      </c>
      <c r="D465" s="626" t="s">
        <v>3744</v>
      </c>
      <c r="E465" s="626" t="s">
        <v>3745</v>
      </c>
      <c r="F465" s="629"/>
      <c r="G465" s="629"/>
      <c r="H465" s="629"/>
      <c r="I465" s="629"/>
      <c r="J465" s="629"/>
      <c r="K465" s="629"/>
      <c r="L465" s="629"/>
      <c r="M465" s="629"/>
      <c r="N465" s="629">
        <v>2</v>
      </c>
      <c r="O465" s="629">
        <v>6960</v>
      </c>
      <c r="P465" s="642"/>
      <c r="Q465" s="630">
        <v>3480</v>
      </c>
    </row>
    <row r="466" spans="1:17" ht="14.4" customHeight="1" x14ac:dyDescent="0.3">
      <c r="A466" s="625" t="s">
        <v>518</v>
      </c>
      <c r="B466" s="626" t="s">
        <v>4112</v>
      </c>
      <c r="C466" s="626" t="s">
        <v>3664</v>
      </c>
      <c r="D466" s="626" t="s">
        <v>3746</v>
      </c>
      <c r="E466" s="626" t="s">
        <v>3745</v>
      </c>
      <c r="F466" s="629"/>
      <c r="G466" s="629"/>
      <c r="H466" s="629"/>
      <c r="I466" s="629"/>
      <c r="J466" s="629"/>
      <c r="K466" s="629"/>
      <c r="L466" s="629"/>
      <c r="M466" s="629"/>
      <c r="N466" s="629">
        <v>2</v>
      </c>
      <c r="O466" s="629">
        <v>13920</v>
      </c>
      <c r="P466" s="642"/>
      <c r="Q466" s="630">
        <v>6960</v>
      </c>
    </row>
    <row r="467" spans="1:17" ht="14.4" customHeight="1" x14ac:dyDescent="0.3">
      <c r="A467" s="625" t="s">
        <v>518</v>
      </c>
      <c r="B467" s="626" t="s">
        <v>4112</v>
      </c>
      <c r="C467" s="626" t="s">
        <v>3664</v>
      </c>
      <c r="D467" s="626" t="s">
        <v>4215</v>
      </c>
      <c r="E467" s="626" t="s">
        <v>3794</v>
      </c>
      <c r="F467" s="629"/>
      <c r="G467" s="629"/>
      <c r="H467" s="629"/>
      <c r="I467" s="629"/>
      <c r="J467" s="629"/>
      <c r="K467" s="629"/>
      <c r="L467" s="629"/>
      <c r="M467" s="629"/>
      <c r="N467" s="629">
        <v>2</v>
      </c>
      <c r="O467" s="629">
        <v>83040</v>
      </c>
      <c r="P467" s="642"/>
      <c r="Q467" s="630">
        <v>41520</v>
      </c>
    </row>
    <row r="468" spans="1:17" ht="14.4" customHeight="1" x14ac:dyDescent="0.3">
      <c r="A468" s="625" t="s">
        <v>518</v>
      </c>
      <c r="B468" s="626" t="s">
        <v>4112</v>
      </c>
      <c r="C468" s="626" t="s">
        <v>3664</v>
      </c>
      <c r="D468" s="626" t="s">
        <v>4216</v>
      </c>
      <c r="E468" s="626" t="s">
        <v>4217</v>
      </c>
      <c r="F468" s="629">
        <v>2</v>
      </c>
      <c r="G468" s="629">
        <v>154436</v>
      </c>
      <c r="H468" s="629">
        <v>1</v>
      </c>
      <c r="I468" s="629">
        <v>77218</v>
      </c>
      <c r="J468" s="629">
        <v>6</v>
      </c>
      <c r="K468" s="629">
        <v>480155.57999999996</v>
      </c>
      <c r="L468" s="629">
        <v>3.1090910150483047</v>
      </c>
      <c r="M468" s="629">
        <v>80025.929999999993</v>
      </c>
      <c r="N468" s="629">
        <v>2</v>
      </c>
      <c r="O468" s="629">
        <v>160051.85999999999</v>
      </c>
      <c r="P468" s="642">
        <v>1.0363636716827682</v>
      </c>
      <c r="Q468" s="630">
        <v>80025.929999999993</v>
      </c>
    </row>
    <row r="469" spans="1:17" ht="14.4" customHeight="1" x14ac:dyDescent="0.3">
      <c r="A469" s="625" t="s">
        <v>518</v>
      </c>
      <c r="B469" s="626" t="s">
        <v>4112</v>
      </c>
      <c r="C469" s="626" t="s">
        <v>3664</v>
      </c>
      <c r="D469" s="626" t="s">
        <v>3755</v>
      </c>
      <c r="E469" s="626" t="s">
        <v>3756</v>
      </c>
      <c r="F469" s="629">
        <v>4</v>
      </c>
      <c r="G469" s="629">
        <v>7108</v>
      </c>
      <c r="H469" s="629">
        <v>1</v>
      </c>
      <c r="I469" s="629">
        <v>1777</v>
      </c>
      <c r="J469" s="629"/>
      <c r="K469" s="629"/>
      <c r="L469" s="629"/>
      <c r="M469" s="629"/>
      <c r="N469" s="629"/>
      <c r="O469" s="629"/>
      <c r="P469" s="642"/>
      <c r="Q469" s="630"/>
    </row>
    <row r="470" spans="1:17" ht="14.4" customHeight="1" x14ac:dyDescent="0.3">
      <c r="A470" s="625" t="s">
        <v>518</v>
      </c>
      <c r="B470" s="626" t="s">
        <v>4112</v>
      </c>
      <c r="C470" s="626" t="s">
        <v>3664</v>
      </c>
      <c r="D470" s="626" t="s">
        <v>3758</v>
      </c>
      <c r="E470" s="626" t="s">
        <v>3756</v>
      </c>
      <c r="F470" s="629">
        <v>1</v>
      </c>
      <c r="G470" s="629">
        <v>30037</v>
      </c>
      <c r="H470" s="629">
        <v>1</v>
      </c>
      <c r="I470" s="629">
        <v>30037</v>
      </c>
      <c r="J470" s="629"/>
      <c r="K470" s="629"/>
      <c r="L470" s="629"/>
      <c r="M470" s="629"/>
      <c r="N470" s="629"/>
      <c r="O470" s="629"/>
      <c r="P470" s="642"/>
      <c r="Q470" s="630"/>
    </row>
    <row r="471" spans="1:17" ht="14.4" customHeight="1" x14ac:dyDescent="0.3">
      <c r="A471" s="625" t="s">
        <v>518</v>
      </c>
      <c r="B471" s="626" t="s">
        <v>4112</v>
      </c>
      <c r="C471" s="626" t="s">
        <v>3664</v>
      </c>
      <c r="D471" s="626" t="s">
        <v>3759</v>
      </c>
      <c r="E471" s="626" t="s">
        <v>3760</v>
      </c>
      <c r="F471" s="629"/>
      <c r="G471" s="629"/>
      <c r="H471" s="629"/>
      <c r="I471" s="629"/>
      <c r="J471" s="629">
        <v>0</v>
      </c>
      <c r="K471" s="629">
        <v>0</v>
      </c>
      <c r="L471" s="629"/>
      <c r="M471" s="629"/>
      <c r="N471" s="629">
        <v>1</v>
      </c>
      <c r="O471" s="629">
        <v>5918.67</v>
      </c>
      <c r="P471" s="642"/>
      <c r="Q471" s="630">
        <v>5918.67</v>
      </c>
    </row>
    <row r="472" spans="1:17" ht="14.4" customHeight="1" x14ac:dyDescent="0.3">
      <c r="A472" s="625" t="s">
        <v>518</v>
      </c>
      <c r="B472" s="626" t="s">
        <v>4112</v>
      </c>
      <c r="C472" s="626" t="s">
        <v>3664</v>
      </c>
      <c r="D472" s="626" t="s">
        <v>3761</v>
      </c>
      <c r="E472" s="626" t="s">
        <v>3760</v>
      </c>
      <c r="F472" s="629">
        <v>2</v>
      </c>
      <c r="G472" s="629">
        <v>15992</v>
      </c>
      <c r="H472" s="629">
        <v>1</v>
      </c>
      <c r="I472" s="629">
        <v>7996</v>
      </c>
      <c r="J472" s="629"/>
      <c r="K472" s="629"/>
      <c r="L472" s="629"/>
      <c r="M472" s="629"/>
      <c r="N472" s="629"/>
      <c r="O472" s="629"/>
      <c r="P472" s="642"/>
      <c r="Q472" s="630"/>
    </row>
    <row r="473" spans="1:17" ht="14.4" customHeight="1" x14ac:dyDescent="0.3">
      <c r="A473" s="625" t="s">
        <v>518</v>
      </c>
      <c r="B473" s="626" t="s">
        <v>4112</v>
      </c>
      <c r="C473" s="626" t="s">
        <v>3664</v>
      </c>
      <c r="D473" s="626" t="s">
        <v>3762</v>
      </c>
      <c r="E473" s="626" t="s">
        <v>3760</v>
      </c>
      <c r="F473" s="629">
        <v>8</v>
      </c>
      <c r="G473" s="629">
        <v>22288</v>
      </c>
      <c r="H473" s="629">
        <v>1</v>
      </c>
      <c r="I473" s="629">
        <v>2786</v>
      </c>
      <c r="J473" s="629">
        <v>0</v>
      </c>
      <c r="K473" s="629">
        <v>0</v>
      </c>
      <c r="L473" s="629">
        <v>0</v>
      </c>
      <c r="M473" s="629"/>
      <c r="N473" s="629">
        <v>4</v>
      </c>
      <c r="O473" s="629">
        <v>11549.24</v>
      </c>
      <c r="P473" s="642">
        <v>0.51818198133524762</v>
      </c>
      <c r="Q473" s="630">
        <v>2887.31</v>
      </c>
    </row>
    <row r="474" spans="1:17" ht="14.4" customHeight="1" x14ac:dyDescent="0.3">
      <c r="A474" s="625" t="s">
        <v>518</v>
      </c>
      <c r="B474" s="626" t="s">
        <v>4112</v>
      </c>
      <c r="C474" s="626" t="s">
        <v>3664</v>
      </c>
      <c r="D474" s="626" t="s">
        <v>3763</v>
      </c>
      <c r="E474" s="626" t="s">
        <v>3764</v>
      </c>
      <c r="F474" s="629">
        <v>12</v>
      </c>
      <c r="G474" s="629">
        <v>155232</v>
      </c>
      <c r="H474" s="629">
        <v>1</v>
      </c>
      <c r="I474" s="629">
        <v>12936</v>
      </c>
      <c r="J474" s="629">
        <v>4</v>
      </c>
      <c r="K474" s="629">
        <v>53625.599999999999</v>
      </c>
      <c r="L474" s="629">
        <v>0.34545454545454546</v>
      </c>
      <c r="M474" s="629">
        <v>13406.4</v>
      </c>
      <c r="N474" s="629"/>
      <c r="O474" s="629"/>
      <c r="P474" s="642"/>
      <c r="Q474" s="630"/>
    </row>
    <row r="475" spans="1:17" ht="14.4" customHeight="1" x14ac:dyDescent="0.3">
      <c r="A475" s="625" t="s">
        <v>518</v>
      </c>
      <c r="B475" s="626" t="s">
        <v>4112</v>
      </c>
      <c r="C475" s="626" t="s">
        <v>3664</v>
      </c>
      <c r="D475" s="626" t="s">
        <v>3766</v>
      </c>
      <c r="E475" s="626" t="s">
        <v>3764</v>
      </c>
      <c r="F475" s="629">
        <v>12</v>
      </c>
      <c r="G475" s="629">
        <v>24840</v>
      </c>
      <c r="H475" s="629">
        <v>1</v>
      </c>
      <c r="I475" s="629">
        <v>2070</v>
      </c>
      <c r="J475" s="629">
        <v>4</v>
      </c>
      <c r="K475" s="629">
        <v>8581.08</v>
      </c>
      <c r="L475" s="629">
        <v>0.34545410628019324</v>
      </c>
      <c r="M475" s="629">
        <v>2145.27</v>
      </c>
      <c r="N475" s="629"/>
      <c r="O475" s="629"/>
      <c r="P475" s="642"/>
      <c r="Q475" s="630"/>
    </row>
    <row r="476" spans="1:17" ht="14.4" customHeight="1" x14ac:dyDescent="0.3">
      <c r="A476" s="625" t="s">
        <v>518</v>
      </c>
      <c r="B476" s="626" t="s">
        <v>4112</v>
      </c>
      <c r="C476" s="626" t="s">
        <v>3664</v>
      </c>
      <c r="D476" s="626" t="s">
        <v>3767</v>
      </c>
      <c r="E476" s="626" t="s">
        <v>3768</v>
      </c>
      <c r="F476" s="629">
        <v>1</v>
      </c>
      <c r="G476" s="629">
        <v>6610</v>
      </c>
      <c r="H476" s="629">
        <v>1</v>
      </c>
      <c r="I476" s="629">
        <v>6610</v>
      </c>
      <c r="J476" s="629"/>
      <c r="K476" s="629"/>
      <c r="L476" s="629"/>
      <c r="M476" s="629"/>
      <c r="N476" s="629"/>
      <c r="O476" s="629"/>
      <c r="P476" s="642"/>
      <c r="Q476" s="630"/>
    </row>
    <row r="477" spans="1:17" ht="14.4" customHeight="1" x14ac:dyDescent="0.3">
      <c r="A477" s="625" t="s">
        <v>518</v>
      </c>
      <c r="B477" s="626" t="s">
        <v>4112</v>
      </c>
      <c r="C477" s="626" t="s">
        <v>3664</v>
      </c>
      <c r="D477" s="626" t="s">
        <v>3770</v>
      </c>
      <c r="E477" s="626" t="s">
        <v>3771</v>
      </c>
      <c r="F477" s="629"/>
      <c r="G477" s="629"/>
      <c r="H477" s="629"/>
      <c r="I477" s="629"/>
      <c r="J477" s="629">
        <v>2</v>
      </c>
      <c r="K477" s="629">
        <v>9918</v>
      </c>
      <c r="L477" s="629"/>
      <c r="M477" s="629">
        <v>4959</v>
      </c>
      <c r="N477" s="629"/>
      <c r="O477" s="629"/>
      <c r="P477" s="642"/>
      <c r="Q477" s="630"/>
    </row>
    <row r="478" spans="1:17" ht="14.4" customHeight="1" x14ac:dyDescent="0.3">
      <c r="A478" s="625" t="s">
        <v>518</v>
      </c>
      <c r="B478" s="626" t="s">
        <v>4112</v>
      </c>
      <c r="C478" s="626" t="s">
        <v>3664</v>
      </c>
      <c r="D478" s="626" t="s">
        <v>4218</v>
      </c>
      <c r="E478" s="626" t="s">
        <v>4217</v>
      </c>
      <c r="F478" s="629">
        <v>1</v>
      </c>
      <c r="G478" s="629">
        <v>19590</v>
      </c>
      <c r="H478" s="629">
        <v>1</v>
      </c>
      <c r="I478" s="629">
        <v>19590</v>
      </c>
      <c r="J478" s="629">
        <v>3</v>
      </c>
      <c r="K478" s="629">
        <v>60907.08</v>
      </c>
      <c r="L478" s="629">
        <v>3.1090903522205209</v>
      </c>
      <c r="M478" s="629">
        <v>20302.36</v>
      </c>
      <c r="N478" s="629">
        <v>1</v>
      </c>
      <c r="O478" s="629">
        <v>20302.36</v>
      </c>
      <c r="P478" s="642">
        <v>1.0363634507401736</v>
      </c>
      <c r="Q478" s="630">
        <v>20302.36</v>
      </c>
    </row>
    <row r="479" spans="1:17" ht="14.4" customHeight="1" x14ac:dyDescent="0.3">
      <c r="A479" s="625" t="s">
        <v>518</v>
      </c>
      <c r="B479" s="626" t="s">
        <v>4112</v>
      </c>
      <c r="C479" s="626" t="s">
        <v>3664</v>
      </c>
      <c r="D479" s="626" t="s">
        <v>3781</v>
      </c>
      <c r="E479" s="626" t="s">
        <v>3782</v>
      </c>
      <c r="F479" s="629"/>
      <c r="G479" s="629"/>
      <c r="H479" s="629"/>
      <c r="I479" s="629"/>
      <c r="J479" s="629"/>
      <c r="K479" s="629"/>
      <c r="L479" s="629"/>
      <c r="M479" s="629"/>
      <c r="N479" s="629">
        <v>16</v>
      </c>
      <c r="O479" s="629">
        <v>130128</v>
      </c>
      <c r="P479" s="642"/>
      <c r="Q479" s="630">
        <v>8133</v>
      </c>
    </row>
    <row r="480" spans="1:17" ht="14.4" customHeight="1" x14ac:dyDescent="0.3">
      <c r="A480" s="625" t="s">
        <v>518</v>
      </c>
      <c r="B480" s="626" t="s">
        <v>4112</v>
      </c>
      <c r="C480" s="626" t="s">
        <v>3664</v>
      </c>
      <c r="D480" s="626" t="s">
        <v>3785</v>
      </c>
      <c r="E480" s="626" t="s">
        <v>3782</v>
      </c>
      <c r="F480" s="629"/>
      <c r="G480" s="629"/>
      <c r="H480" s="629"/>
      <c r="I480" s="629"/>
      <c r="J480" s="629">
        <v>3</v>
      </c>
      <c r="K480" s="629">
        <v>16644</v>
      </c>
      <c r="L480" s="629"/>
      <c r="M480" s="629">
        <v>5548</v>
      </c>
      <c r="N480" s="629">
        <v>8</v>
      </c>
      <c r="O480" s="629">
        <v>45992</v>
      </c>
      <c r="P480" s="642"/>
      <c r="Q480" s="630">
        <v>5749</v>
      </c>
    </row>
    <row r="481" spans="1:17" ht="14.4" customHeight="1" x14ac:dyDescent="0.3">
      <c r="A481" s="625" t="s">
        <v>518</v>
      </c>
      <c r="B481" s="626" t="s">
        <v>4112</v>
      </c>
      <c r="C481" s="626" t="s">
        <v>3664</v>
      </c>
      <c r="D481" s="626" t="s">
        <v>3786</v>
      </c>
      <c r="E481" s="626" t="s">
        <v>3784</v>
      </c>
      <c r="F481" s="629"/>
      <c r="G481" s="629"/>
      <c r="H481" s="629"/>
      <c r="I481" s="629"/>
      <c r="J481" s="629">
        <v>11</v>
      </c>
      <c r="K481" s="629">
        <v>28897</v>
      </c>
      <c r="L481" s="629"/>
      <c r="M481" s="629">
        <v>2627</v>
      </c>
      <c r="N481" s="629">
        <v>16</v>
      </c>
      <c r="O481" s="629">
        <v>43552</v>
      </c>
      <c r="P481" s="642"/>
      <c r="Q481" s="630">
        <v>2722</v>
      </c>
    </row>
    <row r="482" spans="1:17" ht="14.4" customHeight="1" x14ac:dyDescent="0.3">
      <c r="A482" s="625" t="s">
        <v>518</v>
      </c>
      <c r="B482" s="626" t="s">
        <v>4112</v>
      </c>
      <c r="C482" s="626" t="s">
        <v>3664</v>
      </c>
      <c r="D482" s="626" t="s">
        <v>3787</v>
      </c>
      <c r="E482" s="626" t="s">
        <v>3788</v>
      </c>
      <c r="F482" s="629"/>
      <c r="G482" s="629"/>
      <c r="H482" s="629"/>
      <c r="I482" s="629"/>
      <c r="J482" s="629">
        <v>5</v>
      </c>
      <c r="K482" s="629">
        <v>31868.2</v>
      </c>
      <c r="L482" s="629"/>
      <c r="M482" s="629">
        <v>6373.64</v>
      </c>
      <c r="N482" s="629"/>
      <c r="O482" s="629"/>
      <c r="P482" s="642"/>
      <c r="Q482" s="630"/>
    </row>
    <row r="483" spans="1:17" ht="14.4" customHeight="1" x14ac:dyDescent="0.3">
      <c r="A483" s="625" t="s">
        <v>518</v>
      </c>
      <c r="B483" s="626" t="s">
        <v>4112</v>
      </c>
      <c r="C483" s="626" t="s">
        <v>3664</v>
      </c>
      <c r="D483" s="626" t="s">
        <v>3789</v>
      </c>
      <c r="E483" s="626" t="s">
        <v>3788</v>
      </c>
      <c r="F483" s="629"/>
      <c r="G483" s="629"/>
      <c r="H483" s="629"/>
      <c r="I483" s="629"/>
      <c r="J483" s="629">
        <v>22</v>
      </c>
      <c r="K483" s="629">
        <v>133861.5</v>
      </c>
      <c r="L483" s="629"/>
      <c r="M483" s="629">
        <v>6084.613636363636</v>
      </c>
      <c r="N483" s="629">
        <v>13</v>
      </c>
      <c r="O483" s="629">
        <v>80122.25</v>
      </c>
      <c r="P483" s="642"/>
      <c r="Q483" s="630">
        <v>6163.25</v>
      </c>
    </row>
    <row r="484" spans="1:17" ht="14.4" customHeight="1" x14ac:dyDescent="0.3">
      <c r="A484" s="625" t="s">
        <v>518</v>
      </c>
      <c r="B484" s="626" t="s">
        <v>4112</v>
      </c>
      <c r="C484" s="626" t="s">
        <v>3664</v>
      </c>
      <c r="D484" s="626" t="s">
        <v>3790</v>
      </c>
      <c r="E484" s="626" t="s">
        <v>3788</v>
      </c>
      <c r="F484" s="629"/>
      <c r="G484" s="629"/>
      <c r="H484" s="629"/>
      <c r="I484" s="629"/>
      <c r="J484" s="629">
        <v>22</v>
      </c>
      <c r="K484" s="629">
        <v>23274.400000000001</v>
      </c>
      <c r="L484" s="629"/>
      <c r="M484" s="629">
        <v>1057.9272727272728</v>
      </c>
      <c r="N484" s="629">
        <v>13</v>
      </c>
      <c r="O484" s="629">
        <v>13930.8</v>
      </c>
      <c r="P484" s="642"/>
      <c r="Q484" s="630">
        <v>1071.5999999999999</v>
      </c>
    </row>
    <row r="485" spans="1:17" ht="14.4" customHeight="1" x14ac:dyDescent="0.3">
      <c r="A485" s="625" t="s">
        <v>518</v>
      </c>
      <c r="B485" s="626" t="s">
        <v>4112</v>
      </c>
      <c r="C485" s="626" t="s">
        <v>3664</v>
      </c>
      <c r="D485" s="626" t="s">
        <v>3791</v>
      </c>
      <c r="E485" s="626" t="s">
        <v>3792</v>
      </c>
      <c r="F485" s="629"/>
      <c r="G485" s="629"/>
      <c r="H485" s="629"/>
      <c r="I485" s="629"/>
      <c r="J485" s="629"/>
      <c r="K485" s="629"/>
      <c r="L485" s="629"/>
      <c r="M485" s="629"/>
      <c r="N485" s="629">
        <v>1</v>
      </c>
      <c r="O485" s="629">
        <v>17159.07</v>
      </c>
      <c r="P485" s="642"/>
      <c r="Q485" s="630">
        <v>17159.07</v>
      </c>
    </row>
    <row r="486" spans="1:17" ht="14.4" customHeight="1" x14ac:dyDescent="0.3">
      <c r="A486" s="625" t="s">
        <v>518</v>
      </c>
      <c r="B486" s="626" t="s">
        <v>4112</v>
      </c>
      <c r="C486" s="626" t="s">
        <v>3664</v>
      </c>
      <c r="D486" s="626" t="s">
        <v>4219</v>
      </c>
      <c r="E486" s="626" t="s">
        <v>3794</v>
      </c>
      <c r="F486" s="629"/>
      <c r="G486" s="629"/>
      <c r="H486" s="629"/>
      <c r="I486" s="629"/>
      <c r="J486" s="629">
        <v>1</v>
      </c>
      <c r="K486" s="629">
        <v>55245</v>
      </c>
      <c r="L486" s="629"/>
      <c r="M486" s="629">
        <v>55245</v>
      </c>
      <c r="N486" s="629"/>
      <c r="O486" s="629"/>
      <c r="P486" s="642"/>
      <c r="Q486" s="630"/>
    </row>
    <row r="487" spans="1:17" ht="14.4" customHeight="1" x14ac:dyDescent="0.3">
      <c r="A487" s="625" t="s">
        <v>518</v>
      </c>
      <c r="B487" s="626" t="s">
        <v>4112</v>
      </c>
      <c r="C487" s="626" t="s">
        <v>3664</v>
      </c>
      <c r="D487" s="626" t="s">
        <v>3793</v>
      </c>
      <c r="E487" s="626" t="s">
        <v>3794</v>
      </c>
      <c r="F487" s="629">
        <v>3</v>
      </c>
      <c r="G487" s="629">
        <v>181380</v>
      </c>
      <c r="H487" s="629">
        <v>1</v>
      </c>
      <c r="I487" s="629">
        <v>60460</v>
      </c>
      <c r="J487" s="629">
        <v>1</v>
      </c>
      <c r="K487" s="629">
        <v>62658</v>
      </c>
      <c r="L487" s="629">
        <v>0.34545153820707908</v>
      </c>
      <c r="M487" s="629">
        <v>62658</v>
      </c>
      <c r="N487" s="629">
        <v>1</v>
      </c>
      <c r="O487" s="629">
        <v>62658</v>
      </c>
      <c r="P487" s="642">
        <v>0.34545153820707908</v>
      </c>
      <c r="Q487" s="630">
        <v>62658</v>
      </c>
    </row>
    <row r="488" spans="1:17" ht="14.4" customHeight="1" x14ac:dyDescent="0.3">
      <c r="A488" s="625" t="s">
        <v>518</v>
      </c>
      <c r="B488" s="626" t="s">
        <v>4112</v>
      </c>
      <c r="C488" s="626" t="s">
        <v>3664</v>
      </c>
      <c r="D488" s="626" t="s">
        <v>3795</v>
      </c>
      <c r="E488" s="626" t="s">
        <v>3796</v>
      </c>
      <c r="F488" s="629">
        <v>6</v>
      </c>
      <c r="G488" s="629">
        <v>39930</v>
      </c>
      <c r="H488" s="629">
        <v>1</v>
      </c>
      <c r="I488" s="629">
        <v>6655</v>
      </c>
      <c r="J488" s="629">
        <v>2</v>
      </c>
      <c r="K488" s="629">
        <v>13794</v>
      </c>
      <c r="L488" s="629">
        <v>0.34545454545454546</v>
      </c>
      <c r="M488" s="629">
        <v>6897</v>
      </c>
      <c r="N488" s="629"/>
      <c r="O488" s="629"/>
      <c r="P488" s="642"/>
      <c r="Q488" s="630"/>
    </row>
    <row r="489" spans="1:17" ht="14.4" customHeight="1" x14ac:dyDescent="0.3">
      <c r="A489" s="625" t="s">
        <v>518</v>
      </c>
      <c r="B489" s="626" t="s">
        <v>4112</v>
      </c>
      <c r="C489" s="626" t="s">
        <v>3664</v>
      </c>
      <c r="D489" s="626" t="s">
        <v>4220</v>
      </c>
      <c r="E489" s="626" t="s">
        <v>3801</v>
      </c>
      <c r="F489" s="629"/>
      <c r="G489" s="629"/>
      <c r="H489" s="629"/>
      <c r="I489" s="629"/>
      <c r="J489" s="629"/>
      <c r="K489" s="629"/>
      <c r="L489" s="629"/>
      <c r="M489" s="629"/>
      <c r="N489" s="629">
        <v>1</v>
      </c>
      <c r="O489" s="629">
        <v>5059.53</v>
      </c>
      <c r="P489" s="642"/>
      <c r="Q489" s="630">
        <v>5059.53</v>
      </c>
    </row>
    <row r="490" spans="1:17" ht="14.4" customHeight="1" x14ac:dyDescent="0.3">
      <c r="A490" s="625" t="s">
        <v>518</v>
      </c>
      <c r="B490" s="626" t="s">
        <v>4112</v>
      </c>
      <c r="C490" s="626" t="s">
        <v>3664</v>
      </c>
      <c r="D490" s="626" t="s">
        <v>3800</v>
      </c>
      <c r="E490" s="626" t="s">
        <v>3801</v>
      </c>
      <c r="F490" s="629">
        <v>2</v>
      </c>
      <c r="G490" s="629">
        <v>6026</v>
      </c>
      <c r="H490" s="629">
        <v>1</v>
      </c>
      <c r="I490" s="629">
        <v>3013</v>
      </c>
      <c r="J490" s="629">
        <v>1</v>
      </c>
      <c r="K490" s="629">
        <v>3122.56</v>
      </c>
      <c r="L490" s="629">
        <v>0.51818121473614343</v>
      </c>
      <c r="M490" s="629">
        <v>3122.56</v>
      </c>
      <c r="N490" s="629"/>
      <c r="O490" s="629"/>
      <c r="P490" s="642"/>
      <c r="Q490" s="630"/>
    </row>
    <row r="491" spans="1:17" ht="14.4" customHeight="1" x14ac:dyDescent="0.3">
      <c r="A491" s="625" t="s">
        <v>518</v>
      </c>
      <c r="B491" s="626" t="s">
        <v>4112</v>
      </c>
      <c r="C491" s="626" t="s">
        <v>3664</v>
      </c>
      <c r="D491" s="626" t="s">
        <v>3803</v>
      </c>
      <c r="E491" s="626" t="s">
        <v>3801</v>
      </c>
      <c r="F491" s="629"/>
      <c r="G491" s="629"/>
      <c r="H491" s="629"/>
      <c r="I491" s="629"/>
      <c r="J491" s="629">
        <v>2</v>
      </c>
      <c r="K491" s="629">
        <v>11466.76</v>
      </c>
      <c r="L491" s="629"/>
      <c r="M491" s="629">
        <v>5733.38</v>
      </c>
      <c r="N491" s="629"/>
      <c r="O491" s="629"/>
      <c r="P491" s="642"/>
      <c r="Q491" s="630"/>
    </row>
    <row r="492" spans="1:17" ht="14.4" customHeight="1" x14ac:dyDescent="0.3">
      <c r="A492" s="625" t="s">
        <v>518</v>
      </c>
      <c r="B492" s="626" t="s">
        <v>4112</v>
      </c>
      <c r="C492" s="626" t="s">
        <v>3664</v>
      </c>
      <c r="D492" s="626" t="s">
        <v>4221</v>
      </c>
      <c r="E492" s="626" t="s">
        <v>4222</v>
      </c>
      <c r="F492" s="629">
        <v>3</v>
      </c>
      <c r="G492" s="629">
        <v>2467.1999999999998</v>
      </c>
      <c r="H492" s="629">
        <v>1</v>
      </c>
      <c r="I492" s="629">
        <v>822.4</v>
      </c>
      <c r="J492" s="629"/>
      <c r="K492" s="629"/>
      <c r="L492" s="629"/>
      <c r="M492" s="629"/>
      <c r="N492" s="629"/>
      <c r="O492" s="629"/>
      <c r="P492" s="642"/>
      <c r="Q492" s="630"/>
    </row>
    <row r="493" spans="1:17" ht="14.4" customHeight="1" x14ac:dyDescent="0.3">
      <c r="A493" s="625" t="s">
        <v>518</v>
      </c>
      <c r="B493" s="626" t="s">
        <v>4112</v>
      </c>
      <c r="C493" s="626" t="s">
        <v>3664</v>
      </c>
      <c r="D493" s="626" t="s">
        <v>4223</v>
      </c>
      <c r="E493" s="626" t="s">
        <v>4224</v>
      </c>
      <c r="F493" s="629">
        <v>1</v>
      </c>
      <c r="G493" s="629">
        <v>12421.6</v>
      </c>
      <c r="H493" s="629">
        <v>1</v>
      </c>
      <c r="I493" s="629">
        <v>12421.6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518</v>
      </c>
      <c r="B494" s="626" t="s">
        <v>4112</v>
      </c>
      <c r="C494" s="626" t="s">
        <v>3664</v>
      </c>
      <c r="D494" s="626" t="s">
        <v>4225</v>
      </c>
      <c r="E494" s="626" t="s">
        <v>4226</v>
      </c>
      <c r="F494" s="629">
        <v>1</v>
      </c>
      <c r="G494" s="629">
        <v>724</v>
      </c>
      <c r="H494" s="629">
        <v>1</v>
      </c>
      <c r="I494" s="629">
        <v>724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518</v>
      </c>
      <c r="B495" s="626" t="s">
        <v>4112</v>
      </c>
      <c r="C495" s="626" t="s">
        <v>3664</v>
      </c>
      <c r="D495" s="626" t="s">
        <v>3816</v>
      </c>
      <c r="E495" s="626" t="s">
        <v>3666</v>
      </c>
      <c r="F495" s="629">
        <v>0.6</v>
      </c>
      <c r="G495" s="629">
        <v>145.91999999999999</v>
      </c>
      <c r="H495" s="629">
        <v>1</v>
      </c>
      <c r="I495" s="629">
        <v>243.2</v>
      </c>
      <c r="J495" s="629"/>
      <c r="K495" s="629"/>
      <c r="L495" s="629"/>
      <c r="M495" s="629"/>
      <c r="N495" s="629"/>
      <c r="O495" s="629"/>
      <c r="P495" s="642"/>
      <c r="Q495" s="630"/>
    </row>
    <row r="496" spans="1:17" ht="14.4" customHeight="1" x14ac:dyDescent="0.3">
      <c r="A496" s="625" t="s">
        <v>518</v>
      </c>
      <c r="B496" s="626" t="s">
        <v>4112</v>
      </c>
      <c r="C496" s="626" t="s">
        <v>3664</v>
      </c>
      <c r="D496" s="626" t="s">
        <v>3817</v>
      </c>
      <c r="E496" s="626" t="s">
        <v>3666</v>
      </c>
      <c r="F496" s="629">
        <v>4</v>
      </c>
      <c r="G496" s="629">
        <v>7136</v>
      </c>
      <c r="H496" s="629">
        <v>1</v>
      </c>
      <c r="I496" s="629">
        <v>1784</v>
      </c>
      <c r="J496" s="629"/>
      <c r="K496" s="629"/>
      <c r="L496" s="629"/>
      <c r="M496" s="629"/>
      <c r="N496" s="629">
        <v>4</v>
      </c>
      <c r="O496" s="629">
        <v>7395.48</v>
      </c>
      <c r="P496" s="642">
        <v>1.0363621076233183</v>
      </c>
      <c r="Q496" s="630">
        <v>1848.87</v>
      </c>
    </row>
    <row r="497" spans="1:17" ht="14.4" customHeight="1" x14ac:dyDescent="0.3">
      <c r="A497" s="625" t="s">
        <v>518</v>
      </c>
      <c r="B497" s="626" t="s">
        <v>4112</v>
      </c>
      <c r="C497" s="626" t="s">
        <v>3664</v>
      </c>
      <c r="D497" s="626" t="s">
        <v>4227</v>
      </c>
      <c r="E497" s="626" t="s">
        <v>4228</v>
      </c>
      <c r="F497" s="629">
        <v>1</v>
      </c>
      <c r="G497" s="629">
        <v>2300</v>
      </c>
      <c r="H497" s="629">
        <v>1</v>
      </c>
      <c r="I497" s="629">
        <v>2300</v>
      </c>
      <c r="J497" s="629"/>
      <c r="K497" s="629"/>
      <c r="L497" s="629"/>
      <c r="M497" s="629"/>
      <c r="N497" s="629"/>
      <c r="O497" s="629"/>
      <c r="P497" s="642"/>
      <c r="Q497" s="630"/>
    </row>
    <row r="498" spans="1:17" ht="14.4" customHeight="1" x14ac:dyDescent="0.3">
      <c r="A498" s="625" t="s">
        <v>518</v>
      </c>
      <c r="B498" s="626" t="s">
        <v>4112</v>
      </c>
      <c r="C498" s="626" t="s">
        <v>3664</v>
      </c>
      <c r="D498" s="626" t="s">
        <v>4229</v>
      </c>
      <c r="E498" s="626" t="s">
        <v>4230</v>
      </c>
      <c r="F498" s="629">
        <v>1</v>
      </c>
      <c r="G498" s="629">
        <v>1780</v>
      </c>
      <c r="H498" s="629">
        <v>1</v>
      </c>
      <c r="I498" s="629">
        <v>1780</v>
      </c>
      <c r="J498" s="629"/>
      <c r="K498" s="629"/>
      <c r="L498" s="629"/>
      <c r="M498" s="629"/>
      <c r="N498" s="629"/>
      <c r="O498" s="629"/>
      <c r="P498" s="642"/>
      <c r="Q498" s="630"/>
    </row>
    <row r="499" spans="1:17" ht="14.4" customHeight="1" x14ac:dyDescent="0.3">
      <c r="A499" s="625" t="s">
        <v>518</v>
      </c>
      <c r="B499" s="626" t="s">
        <v>4112</v>
      </c>
      <c r="C499" s="626" t="s">
        <v>3664</v>
      </c>
      <c r="D499" s="626" t="s">
        <v>4231</v>
      </c>
      <c r="E499" s="626" t="s">
        <v>4232</v>
      </c>
      <c r="F499" s="629">
        <v>1</v>
      </c>
      <c r="G499" s="629">
        <v>8906</v>
      </c>
      <c r="H499" s="629">
        <v>1</v>
      </c>
      <c r="I499" s="629">
        <v>8906</v>
      </c>
      <c r="J499" s="629"/>
      <c r="K499" s="629"/>
      <c r="L499" s="629"/>
      <c r="M499" s="629"/>
      <c r="N499" s="629"/>
      <c r="O499" s="629"/>
      <c r="P499" s="642"/>
      <c r="Q499" s="630"/>
    </row>
    <row r="500" spans="1:17" ht="14.4" customHeight="1" x14ac:dyDescent="0.3">
      <c r="A500" s="625" t="s">
        <v>518</v>
      </c>
      <c r="B500" s="626" t="s">
        <v>4112</v>
      </c>
      <c r="C500" s="626" t="s">
        <v>3664</v>
      </c>
      <c r="D500" s="626" t="s">
        <v>4233</v>
      </c>
      <c r="E500" s="626" t="s">
        <v>4234</v>
      </c>
      <c r="F500" s="629">
        <v>3</v>
      </c>
      <c r="G500" s="629">
        <v>8682</v>
      </c>
      <c r="H500" s="629">
        <v>1</v>
      </c>
      <c r="I500" s="629">
        <v>2894</v>
      </c>
      <c r="J500" s="629"/>
      <c r="K500" s="629"/>
      <c r="L500" s="629"/>
      <c r="M500" s="629"/>
      <c r="N500" s="629"/>
      <c r="O500" s="629"/>
      <c r="P500" s="642"/>
      <c r="Q500" s="630"/>
    </row>
    <row r="501" spans="1:17" ht="14.4" customHeight="1" x14ac:dyDescent="0.3">
      <c r="A501" s="625" t="s">
        <v>518</v>
      </c>
      <c r="B501" s="626" t="s">
        <v>4112</v>
      </c>
      <c r="C501" s="626" t="s">
        <v>3664</v>
      </c>
      <c r="D501" s="626" t="s">
        <v>3818</v>
      </c>
      <c r="E501" s="626" t="s">
        <v>3819</v>
      </c>
      <c r="F501" s="629">
        <v>2</v>
      </c>
      <c r="G501" s="629">
        <v>2750</v>
      </c>
      <c r="H501" s="629">
        <v>1</v>
      </c>
      <c r="I501" s="629">
        <v>1375</v>
      </c>
      <c r="J501" s="629"/>
      <c r="K501" s="629"/>
      <c r="L501" s="629"/>
      <c r="M501" s="629"/>
      <c r="N501" s="629"/>
      <c r="O501" s="629"/>
      <c r="P501" s="642"/>
      <c r="Q501" s="630"/>
    </row>
    <row r="502" spans="1:17" ht="14.4" customHeight="1" x14ac:dyDescent="0.3">
      <c r="A502" s="625" t="s">
        <v>518</v>
      </c>
      <c r="B502" s="626" t="s">
        <v>4112</v>
      </c>
      <c r="C502" s="626" t="s">
        <v>3664</v>
      </c>
      <c r="D502" s="626" t="s">
        <v>4235</v>
      </c>
      <c r="E502" s="626" t="s">
        <v>4236</v>
      </c>
      <c r="F502" s="629">
        <v>1</v>
      </c>
      <c r="G502" s="629">
        <v>1560</v>
      </c>
      <c r="H502" s="629">
        <v>1</v>
      </c>
      <c r="I502" s="629">
        <v>1560</v>
      </c>
      <c r="J502" s="629"/>
      <c r="K502" s="629"/>
      <c r="L502" s="629"/>
      <c r="M502" s="629"/>
      <c r="N502" s="629"/>
      <c r="O502" s="629"/>
      <c r="P502" s="642"/>
      <c r="Q502" s="630"/>
    </row>
    <row r="503" spans="1:17" ht="14.4" customHeight="1" x14ac:dyDescent="0.3">
      <c r="A503" s="625" t="s">
        <v>518</v>
      </c>
      <c r="B503" s="626" t="s">
        <v>4112</v>
      </c>
      <c r="C503" s="626" t="s">
        <v>3664</v>
      </c>
      <c r="D503" s="626" t="s">
        <v>4237</v>
      </c>
      <c r="E503" s="626" t="s">
        <v>4238</v>
      </c>
      <c r="F503" s="629">
        <v>2</v>
      </c>
      <c r="G503" s="629">
        <v>824</v>
      </c>
      <c r="H503" s="629">
        <v>1</v>
      </c>
      <c r="I503" s="629">
        <v>412</v>
      </c>
      <c r="J503" s="629"/>
      <c r="K503" s="629"/>
      <c r="L503" s="629"/>
      <c r="M503" s="629"/>
      <c r="N503" s="629"/>
      <c r="O503" s="629"/>
      <c r="P503" s="642"/>
      <c r="Q503" s="630"/>
    </row>
    <row r="504" spans="1:17" ht="14.4" customHeight="1" x14ac:dyDescent="0.3">
      <c r="A504" s="625" t="s">
        <v>518</v>
      </c>
      <c r="B504" s="626" t="s">
        <v>4112</v>
      </c>
      <c r="C504" s="626" t="s">
        <v>3664</v>
      </c>
      <c r="D504" s="626" t="s">
        <v>4239</v>
      </c>
      <c r="E504" s="626" t="s">
        <v>4240</v>
      </c>
      <c r="F504" s="629">
        <v>2</v>
      </c>
      <c r="G504" s="629">
        <v>1032</v>
      </c>
      <c r="H504" s="629">
        <v>1</v>
      </c>
      <c r="I504" s="629">
        <v>516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518</v>
      </c>
      <c r="B505" s="626" t="s">
        <v>4112</v>
      </c>
      <c r="C505" s="626" t="s">
        <v>3664</v>
      </c>
      <c r="D505" s="626" t="s">
        <v>4241</v>
      </c>
      <c r="E505" s="626" t="s">
        <v>4242</v>
      </c>
      <c r="F505" s="629">
        <v>2</v>
      </c>
      <c r="G505" s="629">
        <v>2060</v>
      </c>
      <c r="H505" s="629">
        <v>1</v>
      </c>
      <c r="I505" s="629">
        <v>1030</v>
      </c>
      <c r="J505" s="629"/>
      <c r="K505" s="629"/>
      <c r="L505" s="629"/>
      <c r="M505" s="629"/>
      <c r="N505" s="629"/>
      <c r="O505" s="629"/>
      <c r="P505" s="642"/>
      <c r="Q505" s="630"/>
    </row>
    <row r="506" spans="1:17" ht="14.4" customHeight="1" x14ac:dyDescent="0.3">
      <c r="A506" s="625" t="s">
        <v>518</v>
      </c>
      <c r="B506" s="626" t="s">
        <v>4112</v>
      </c>
      <c r="C506" s="626" t="s">
        <v>3664</v>
      </c>
      <c r="D506" s="626" t="s">
        <v>4243</v>
      </c>
      <c r="E506" s="626" t="s">
        <v>4244</v>
      </c>
      <c r="F506" s="629">
        <v>3</v>
      </c>
      <c r="G506" s="629">
        <v>3447</v>
      </c>
      <c r="H506" s="629">
        <v>1</v>
      </c>
      <c r="I506" s="629">
        <v>1149</v>
      </c>
      <c r="J506" s="629"/>
      <c r="K506" s="629"/>
      <c r="L506" s="629"/>
      <c r="M506" s="629"/>
      <c r="N506" s="629"/>
      <c r="O506" s="629"/>
      <c r="P506" s="642"/>
      <c r="Q506" s="630"/>
    </row>
    <row r="507" spans="1:17" ht="14.4" customHeight="1" x14ac:dyDescent="0.3">
      <c r="A507" s="625" t="s">
        <v>518</v>
      </c>
      <c r="B507" s="626" t="s">
        <v>4112</v>
      </c>
      <c r="C507" s="626" t="s">
        <v>3664</v>
      </c>
      <c r="D507" s="626" t="s">
        <v>4245</v>
      </c>
      <c r="E507" s="626" t="s">
        <v>4244</v>
      </c>
      <c r="F507" s="629">
        <v>2</v>
      </c>
      <c r="G507" s="629">
        <v>2366</v>
      </c>
      <c r="H507" s="629">
        <v>1</v>
      </c>
      <c r="I507" s="629">
        <v>1183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518</v>
      </c>
      <c r="B508" s="626" t="s">
        <v>4112</v>
      </c>
      <c r="C508" s="626" t="s">
        <v>3664</v>
      </c>
      <c r="D508" s="626" t="s">
        <v>4246</v>
      </c>
      <c r="E508" s="626" t="s">
        <v>4244</v>
      </c>
      <c r="F508" s="629">
        <v>3</v>
      </c>
      <c r="G508" s="629">
        <v>3639</v>
      </c>
      <c r="H508" s="629">
        <v>1</v>
      </c>
      <c r="I508" s="629">
        <v>1213</v>
      </c>
      <c r="J508" s="629"/>
      <c r="K508" s="629"/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518</v>
      </c>
      <c r="B509" s="626" t="s">
        <v>4112</v>
      </c>
      <c r="C509" s="626" t="s">
        <v>3664</v>
      </c>
      <c r="D509" s="626" t="s">
        <v>4247</v>
      </c>
      <c r="E509" s="626" t="s">
        <v>4248</v>
      </c>
      <c r="F509" s="629"/>
      <c r="G509" s="629"/>
      <c r="H509" s="629"/>
      <c r="I509" s="629"/>
      <c r="J509" s="629">
        <v>1</v>
      </c>
      <c r="K509" s="629">
        <v>8073</v>
      </c>
      <c r="L509" s="629"/>
      <c r="M509" s="629">
        <v>8073</v>
      </c>
      <c r="N509" s="629"/>
      <c r="O509" s="629"/>
      <c r="P509" s="642"/>
      <c r="Q509" s="630"/>
    </row>
    <row r="510" spans="1:17" ht="14.4" customHeight="1" x14ac:dyDescent="0.3">
      <c r="A510" s="625" t="s">
        <v>518</v>
      </c>
      <c r="B510" s="626" t="s">
        <v>4112</v>
      </c>
      <c r="C510" s="626" t="s">
        <v>3664</v>
      </c>
      <c r="D510" s="626" t="s">
        <v>3826</v>
      </c>
      <c r="E510" s="626" t="s">
        <v>3827</v>
      </c>
      <c r="F510" s="629">
        <v>5</v>
      </c>
      <c r="G510" s="629">
        <v>43735</v>
      </c>
      <c r="H510" s="629">
        <v>1</v>
      </c>
      <c r="I510" s="629">
        <v>8747</v>
      </c>
      <c r="J510" s="629">
        <v>2</v>
      </c>
      <c r="K510" s="629">
        <v>17494</v>
      </c>
      <c r="L510" s="629">
        <v>0.4</v>
      </c>
      <c r="M510" s="629">
        <v>8747</v>
      </c>
      <c r="N510" s="629"/>
      <c r="O510" s="629"/>
      <c r="P510" s="642"/>
      <c r="Q510" s="630"/>
    </row>
    <row r="511" spans="1:17" ht="14.4" customHeight="1" x14ac:dyDescent="0.3">
      <c r="A511" s="625" t="s">
        <v>518</v>
      </c>
      <c r="B511" s="626" t="s">
        <v>4112</v>
      </c>
      <c r="C511" s="626" t="s">
        <v>3664</v>
      </c>
      <c r="D511" s="626" t="s">
        <v>4249</v>
      </c>
      <c r="E511" s="626" t="s">
        <v>3827</v>
      </c>
      <c r="F511" s="629">
        <v>7</v>
      </c>
      <c r="G511" s="629">
        <v>39270</v>
      </c>
      <c r="H511" s="629">
        <v>1</v>
      </c>
      <c r="I511" s="629">
        <v>5610</v>
      </c>
      <c r="J511" s="629"/>
      <c r="K511" s="629"/>
      <c r="L511" s="629"/>
      <c r="M511" s="629"/>
      <c r="N511" s="629">
        <v>2</v>
      </c>
      <c r="O511" s="629">
        <v>11220</v>
      </c>
      <c r="P511" s="642">
        <v>0.2857142857142857</v>
      </c>
      <c r="Q511" s="630">
        <v>5610</v>
      </c>
    </row>
    <row r="512" spans="1:17" ht="14.4" customHeight="1" x14ac:dyDescent="0.3">
      <c r="A512" s="625" t="s">
        <v>518</v>
      </c>
      <c r="B512" s="626" t="s">
        <v>4112</v>
      </c>
      <c r="C512" s="626" t="s">
        <v>3664</v>
      </c>
      <c r="D512" s="626" t="s">
        <v>4250</v>
      </c>
      <c r="E512" s="626" t="s">
        <v>3827</v>
      </c>
      <c r="F512" s="629">
        <v>1</v>
      </c>
      <c r="G512" s="629">
        <v>7973</v>
      </c>
      <c r="H512" s="629">
        <v>1</v>
      </c>
      <c r="I512" s="629">
        <v>7973</v>
      </c>
      <c r="J512" s="629">
        <v>1</v>
      </c>
      <c r="K512" s="629">
        <v>7973</v>
      </c>
      <c r="L512" s="629">
        <v>1</v>
      </c>
      <c r="M512" s="629">
        <v>7973</v>
      </c>
      <c r="N512" s="629"/>
      <c r="O512" s="629"/>
      <c r="P512" s="642"/>
      <c r="Q512" s="630"/>
    </row>
    <row r="513" spans="1:17" ht="14.4" customHeight="1" x14ac:dyDescent="0.3">
      <c r="A513" s="625" t="s">
        <v>518</v>
      </c>
      <c r="B513" s="626" t="s">
        <v>4112</v>
      </c>
      <c r="C513" s="626" t="s">
        <v>3664</v>
      </c>
      <c r="D513" s="626" t="s">
        <v>4251</v>
      </c>
      <c r="E513" s="626" t="s">
        <v>3827</v>
      </c>
      <c r="F513" s="629">
        <v>7</v>
      </c>
      <c r="G513" s="629">
        <v>43078</v>
      </c>
      <c r="H513" s="629">
        <v>1</v>
      </c>
      <c r="I513" s="629">
        <v>6154</v>
      </c>
      <c r="J513" s="629"/>
      <c r="K513" s="629"/>
      <c r="L513" s="629"/>
      <c r="M513" s="629"/>
      <c r="N513" s="629">
        <v>2</v>
      </c>
      <c r="O513" s="629">
        <v>12308</v>
      </c>
      <c r="P513" s="642">
        <v>0.2857142857142857</v>
      </c>
      <c r="Q513" s="630">
        <v>6154</v>
      </c>
    </row>
    <row r="514" spans="1:17" ht="14.4" customHeight="1" x14ac:dyDescent="0.3">
      <c r="A514" s="625" t="s">
        <v>518</v>
      </c>
      <c r="B514" s="626" t="s">
        <v>4112</v>
      </c>
      <c r="C514" s="626" t="s">
        <v>3664</v>
      </c>
      <c r="D514" s="626" t="s">
        <v>3828</v>
      </c>
      <c r="E514" s="626" t="s">
        <v>3829</v>
      </c>
      <c r="F514" s="629">
        <v>12</v>
      </c>
      <c r="G514" s="629">
        <v>35172</v>
      </c>
      <c r="H514" s="629">
        <v>1</v>
      </c>
      <c r="I514" s="629">
        <v>2931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518</v>
      </c>
      <c r="B515" s="626" t="s">
        <v>4112</v>
      </c>
      <c r="C515" s="626" t="s">
        <v>3664</v>
      </c>
      <c r="D515" s="626" t="s">
        <v>3836</v>
      </c>
      <c r="E515" s="626" t="s">
        <v>3837</v>
      </c>
      <c r="F515" s="629"/>
      <c r="G515" s="629"/>
      <c r="H515" s="629"/>
      <c r="I515" s="629"/>
      <c r="J515" s="629">
        <v>4</v>
      </c>
      <c r="K515" s="629">
        <v>58604.28</v>
      </c>
      <c r="L515" s="629"/>
      <c r="M515" s="629">
        <v>14651.07</v>
      </c>
      <c r="N515" s="629">
        <v>1</v>
      </c>
      <c r="O515" s="629">
        <v>14651.07</v>
      </c>
      <c r="P515" s="642"/>
      <c r="Q515" s="630">
        <v>14651.07</v>
      </c>
    </row>
    <row r="516" spans="1:17" ht="14.4" customHeight="1" x14ac:dyDescent="0.3">
      <c r="A516" s="625" t="s">
        <v>518</v>
      </c>
      <c r="B516" s="626" t="s">
        <v>4112</v>
      </c>
      <c r="C516" s="626" t="s">
        <v>3664</v>
      </c>
      <c r="D516" s="626" t="s">
        <v>3838</v>
      </c>
      <c r="E516" s="626" t="s">
        <v>3837</v>
      </c>
      <c r="F516" s="629"/>
      <c r="G516" s="629"/>
      <c r="H516" s="629"/>
      <c r="I516" s="629"/>
      <c r="J516" s="629"/>
      <c r="K516" s="629"/>
      <c r="L516" s="629"/>
      <c r="M516" s="629"/>
      <c r="N516" s="629">
        <v>1</v>
      </c>
      <c r="O516" s="629">
        <v>30769.64</v>
      </c>
      <c r="P516" s="642"/>
      <c r="Q516" s="630">
        <v>30769.64</v>
      </c>
    </row>
    <row r="517" spans="1:17" ht="14.4" customHeight="1" x14ac:dyDescent="0.3">
      <c r="A517" s="625" t="s">
        <v>518</v>
      </c>
      <c r="B517" s="626" t="s">
        <v>4112</v>
      </c>
      <c r="C517" s="626" t="s">
        <v>3664</v>
      </c>
      <c r="D517" s="626" t="s">
        <v>3839</v>
      </c>
      <c r="E517" s="626" t="s">
        <v>3837</v>
      </c>
      <c r="F517" s="629"/>
      <c r="G517" s="629"/>
      <c r="H517" s="629"/>
      <c r="I517" s="629"/>
      <c r="J517" s="629">
        <v>2</v>
      </c>
      <c r="K517" s="629">
        <v>8006.94</v>
      </c>
      <c r="L517" s="629"/>
      <c r="M517" s="629">
        <v>4003.47</v>
      </c>
      <c r="N517" s="629"/>
      <c r="O517" s="629"/>
      <c r="P517" s="642"/>
      <c r="Q517" s="630"/>
    </row>
    <row r="518" spans="1:17" ht="14.4" customHeight="1" x14ac:dyDescent="0.3">
      <c r="A518" s="625" t="s">
        <v>518</v>
      </c>
      <c r="B518" s="626" t="s">
        <v>4112</v>
      </c>
      <c r="C518" s="626" t="s">
        <v>3664</v>
      </c>
      <c r="D518" s="626" t="s">
        <v>3846</v>
      </c>
      <c r="E518" s="626" t="s">
        <v>3829</v>
      </c>
      <c r="F518" s="629">
        <v>12</v>
      </c>
      <c r="G518" s="629">
        <v>155004</v>
      </c>
      <c r="H518" s="629">
        <v>1</v>
      </c>
      <c r="I518" s="629">
        <v>12917</v>
      </c>
      <c r="J518" s="629"/>
      <c r="K518" s="629"/>
      <c r="L518" s="629"/>
      <c r="M518" s="629"/>
      <c r="N518" s="629"/>
      <c r="O518" s="629"/>
      <c r="P518" s="642"/>
      <c r="Q518" s="630"/>
    </row>
    <row r="519" spans="1:17" ht="14.4" customHeight="1" x14ac:dyDescent="0.3">
      <c r="A519" s="625" t="s">
        <v>518</v>
      </c>
      <c r="B519" s="626" t="s">
        <v>4112</v>
      </c>
      <c r="C519" s="626" t="s">
        <v>3664</v>
      </c>
      <c r="D519" s="626" t="s">
        <v>3847</v>
      </c>
      <c r="E519" s="626" t="s">
        <v>3848</v>
      </c>
      <c r="F519" s="629">
        <v>2</v>
      </c>
      <c r="G519" s="629">
        <v>1376</v>
      </c>
      <c r="H519" s="629">
        <v>1</v>
      </c>
      <c r="I519" s="629">
        <v>688</v>
      </c>
      <c r="J519" s="629"/>
      <c r="K519" s="629"/>
      <c r="L519" s="629"/>
      <c r="M519" s="629"/>
      <c r="N519" s="629"/>
      <c r="O519" s="629"/>
      <c r="P519" s="642"/>
      <c r="Q519" s="630"/>
    </row>
    <row r="520" spans="1:17" ht="14.4" customHeight="1" x14ac:dyDescent="0.3">
      <c r="A520" s="625" t="s">
        <v>518</v>
      </c>
      <c r="B520" s="626" t="s">
        <v>4112</v>
      </c>
      <c r="C520" s="626" t="s">
        <v>3664</v>
      </c>
      <c r="D520" s="626" t="s">
        <v>3851</v>
      </c>
      <c r="E520" s="626" t="s">
        <v>3852</v>
      </c>
      <c r="F520" s="629">
        <v>2</v>
      </c>
      <c r="G520" s="629">
        <v>11966</v>
      </c>
      <c r="H520" s="629">
        <v>1</v>
      </c>
      <c r="I520" s="629">
        <v>5983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518</v>
      </c>
      <c r="B521" s="626" t="s">
        <v>4112</v>
      </c>
      <c r="C521" s="626" t="s">
        <v>3664</v>
      </c>
      <c r="D521" s="626" t="s">
        <v>3853</v>
      </c>
      <c r="E521" s="626" t="s">
        <v>3852</v>
      </c>
      <c r="F521" s="629">
        <v>1</v>
      </c>
      <c r="G521" s="629">
        <v>6517</v>
      </c>
      <c r="H521" s="629">
        <v>1</v>
      </c>
      <c r="I521" s="629">
        <v>6517</v>
      </c>
      <c r="J521" s="629"/>
      <c r="K521" s="629"/>
      <c r="L521" s="629"/>
      <c r="M521" s="629"/>
      <c r="N521" s="629">
        <v>4</v>
      </c>
      <c r="O521" s="629">
        <v>26068</v>
      </c>
      <c r="P521" s="642">
        <v>4</v>
      </c>
      <c r="Q521" s="630">
        <v>6517</v>
      </c>
    </row>
    <row r="522" spans="1:17" ht="14.4" customHeight="1" x14ac:dyDescent="0.3">
      <c r="A522" s="625" t="s">
        <v>518</v>
      </c>
      <c r="B522" s="626" t="s">
        <v>4112</v>
      </c>
      <c r="C522" s="626" t="s">
        <v>3664</v>
      </c>
      <c r="D522" s="626" t="s">
        <v>3854</v>
      </c>
      <c r="E522" s="626" t="s">
        <v>3852</v>
      </c>
      <c r="F522" s="629">
        <v>1.2</v>
      </c>
      <c r="G522" s="629">
        <v>15512.4</v>
      </c>
      <c r="H522" s="629">
        <v>1</v>
      </c>
      <c r="I522" s="629">
        <v>12927</v>
      </c>
      <c r="J522" s="629"/>
      <c r="K522" s="629"/>
      <c r="L522" s="629"/>
      <c r="M522" s="629"/>
      <c r="N522" s="629"/>
      <c r="O522" s="629"/>
      <c r="P522" s="642"/>
      <c r="Q522" s="630"/>
    </row>
    <row r="523" spans="1:17" ht="14.4" customHeight="1" x14ac:dyDescent="0.3">
      <c r="A523" s="625" t="s">
        <v>518</v>
      </c>
      <c r="B523" s="626" t="s">
        <v>4112</v>
      </c>
      <c r="C523" s="626" t="s">
        <v>3664</v>
      </c>
      <c r="D523" s="626" t="s">
        <v>3857</v>
      </c>
      <c r="E523" s="626" t="s">
        <v>3837</v>
      </c>
      <c r="F523" s="629"/>
      <c r="G523" s="629"/>
      <c r="H523" s="629"/>
      <c r="I523" s="629"/>
      <c r="J523" s="629">
        <v>14</v>
      </c>
      <c r="K523" s="629">
        <v>58036.3</v>
      </c>
      <c r="L523" s="629"/>
      <c r="M523" s="629">
        <v>4145.45</v>
      </c>
      <c r="N523" s="629">
        <v>12</v>
      </c>
      <c r="O523" s="629">
        <v>49745.399999999994</v>
      </c>
      <c r="P523" s="642"/>
      <c r="Q523" s="630">
        <v>4145.45</v>
      </c>
    </row>
    <row r="524" spans="1:17" ht="14.4" customHeight="1" x14ac:dyDescent="0.3">
      <c r="A524" s="625" t="s">
        <v>518</v>
      </c>
      <c r="B524" s="626" t="s">
        <v>4112</v>
      </c>
      <c r="C524" s="626" t="s">
        <v>3664</v>
      </c>
      <c r="D524" s="626" t="s">
        <v>3860</v>
      </c>
      <c r="E524" s="626" t="s">
        <v>3861</v>
      </c>
      <c r="F524" s="629">
        <v>6</v>
      </c>
      <c r="G524" s="629">
        <v>22428</v>
      </c>
      <c r="H524" s="629">
        <v>1</v>
      </c>
      <c r="I524" s="629">
        <v>3738</v>
      </c>
      <c r="J524" s="629"/>
      <c r="K524" s="629"/>
      <c r="L524" s="629"/>
      <c r="M524" s="629"/>
      <c r="N524" s="629"/>
      <c r="O524" s="629"/>
      <c r="P524" s="642"/>
      <c r="Q524" s="630"/>
    </row>
    <row r="525" spans="1:17" ht="14.4" customHeight="1" x14ac:dyDescent="0.3">
      <c r="A525" s="625" t="s">
        <v>518</v>
      </c>
      <c r="B525" s="626" t="s">
        <v>4112</v>
      </c>
      <c r="C525" s="626" t="s">
        <v>3664</v>
      </c>
      <c r="D525" s="626" t="s">
        <v>4252</v>
      </c>
      <c r="E525" s="626" t="s">
        <v>4253</v>
      </c>
      <c r="F525" s="629">
        <v>1</v>
      </c>
      <c r="G525" s="629">
        <v>10153.6</v>
      </c>
      <c r="H525" s="629">
        <v>1</v>
      </c>
      <c r="I525" s="629">
        <v>10153.6</v>
      </c>
      <c r="J525" s="629"/>
      <c r="K525" s="629"/>
      <c r="L525" s="629"/>
      <c r="M525" s="629"/>
      <c r="N525" s="629"/>
      <c r="O525" s="629"/>
      <c r="P525" s="642"/>
      <c r="Q525" s="630"/>
    </row>
    <row r="526" spans="1:17" ht="14.4" customHeight="1" x14ac:dyDescent="0.3">
      <c r="A526" s="625" t="s">
        <v>518</v>
      </c>
      <c r="B526" s="626" t="s">
        <v>4112</v>
      </c>
      <c r="C526" s="626" t="s">
        <v>3664</v>
      </c>
      <c r="D526" s="626" t="s">
        <v>3875</v>
      </c>
      <c r="E526" s="626" t="s">
        <v>3876</v>
      </c>
      <c r="F526" s="629"/>
      <c r="G526" s="629"/>
      <c r="H526" s="629"/>
      <c r="I526" s="629"/>
      <c r="J526" s="629">
        <v>11</v>
      </c>
      <c r="K526" s="629">
        <v>165935</v>
      </c>
      <c r="L526" s="629"/>
      <c r="M526" s="629">
        <v>15085</v>
      </c>
      <c r="N526" s="629"/>
      <c r="O526" s="629"/>
      <c r="P526" s="642"/>
      <c r="Q526" s="630"/>
    </row>
    <row r="527" spans="1:17" ht="14.4" customHeight="1" x14ac:dyDescent="0.3">
      <c r="A527" s="625" t="s">
        <v>518</v>
      </c>
      <c r="B527" s="626" t="s">
        <v>4112</v>
      </c>
      <c r="C527" s="626" t="s">
        <v>3664</v>
      </c>
      <c r="D527" s="626" t="s">
        <v>3888</v>
      </c>
      <c r="E527" s="626" t="s">
        <v>3887</v>
      </c>
      <c r="F527" s="629"/>
      <c r="G527" s="629"/>
      <c r="H527" s="629"/>
      <c r="I527" s="629"/>
      <c r="J527" s="629">
        <v>4</v>
      </c>
      <c r="K527" s="629">
        <v>56660.08</v>
      </c>
      <c r="L527" s="629"/>
      <c r="M527" s="629">
        <v>14165.02</v>
      </c>
      <c r="N527" s="629">
        <v>6</v>
      </c>
      <c r="O527" s="629">
        <v>84990.12</v>
      </c>
      <c r="P527" s="642"/>
      <c r="Q527" s="630">
        <v>14165.019999999999</v>
      </c>
    </row>
    <row r="528" spans="1:17" ht="14.4" customHeight="1" x14ac:dyDescent="0.3">
      <c r="A528" s="625" t="s">
        <v>518</v>
      </c>
      <c r="B528" s="626" t="s">
        <v>4112</v>
      </c>
      <c r="C528" s="626" t="s">
        <v>3664</v>
      </c>
      <c r="D528" s="626" t="s">
        <v>3891</v>
      </c>
      <c r="E528" s="626" t="s">
        <v>3887</v>
      </c>
      <c r="F528" s="629"/>
      <c r="G528" s="629"/>
      <c r="H528" s="629"/>
      <c r="I528" s="629"/>
      <c r="J528" s="629">
        <v>4</v>
      </c>
      <c r="K528" s="629">
        <v>12855.04</v>
      </c>
      <c r="L528" s="629"/>
      <c r="M528" s="629">
        <v>3213.76</v>
      </c>
      <c r="N528" s="629">
        <v>6</v>
      </c>
      <c r="O528" s="629">
        <v>19282.560000000001</v>
      </c>
      <c r="P528" s="642"/>
      <c r="Q528" s="630">
        <v>3213.76</v>
      </c>
    </row>
    <row r="529" spans="1:17" ht="14.4" customHeight="1" x14ac:dyDescent="0.3">
      <c r="A529" s="625" t="s">
        <v>518</v>
      </c>
      <c r="B529" s="626" t="s">
        <v>4112</v>
      </c>
      <c r="C529" s="626" t="s">
        <v>3664</v>
      </c>
      <c r="D529" s="626" t="s">
        <v>3892</v>
      </c>
      <c r="E529" s="626" t="s">
        <v>3887</v>
      </c>
      <c r="F529" s="629"/>
      <c r="G529" s="629"/>
      <c r="H529" s="629"/>
      <c r="I529" s="629"/>
      <c r="J529" s="629"/>
      <c r="K529" s="629"/>
      <c r="L529" s="629"/>
      <c r="M529" s="629"/>
      <c r="N529" s="629">
        <v>2</v>
      </c>
      <c r="O529" s="629">
        <v>8570.7199999999993</v>
      </c>
      <c r="P529" s="642"/>
      <c r="Q529" s="630">
        <v>4285.3599999999997</v>
      </c>
    </row>
    <row r="530" spans="1:17" ht="14.4" customHeight="1" x14ac:dyDescent="0.3">
      <c r="A530" s="625" t="s">
        <v>518</v>
      </c>
      <c r="B530" s="626" t="s">
        <v>4112</v>
      </c>
      <c r="C530" s="626" t="s">
        <v>3664</v>
      </c>
      <c r="D530" s="626" t="s">
        <v>4254</v>
      </c>
      <c r="E530" s="626" t="s">
        <v>4255</v>
      </c>
      <c r="F530" s="629"/>
      <c r="G530" s="629"/>
      <c r="H530" s="629"/>
      <c r="I530" s="629"/>
      <c r="J530" s="629">
        <v>1</v>
      </c>
      <c r="K530" s="629">
        <v>11282</v>
      </c>
      <c r="L530" s="629"/>
      <c r="M530" s="629">
        <v>11282</v>
      </c>
      <c r="N530" s="629">
        <v>2</v>
      </c>
      <c r="O530" s="629">
        <v>22564</v>
      </c>
      <c r="P530" s="642"/>
      <c r="Q530" s="630">
        <v>11282</v>
      </c>
    </row>
    <row r="531" spans="1:17" ht="14.4" customHeight="1" x14ac:dyDescent="0.3">
      <c r="A531" s="625" t="s">
        <v>518</v>
      </c>
      <c r="B531" s="626" t="s">
        <v>4112</v>
      </c>
      <c r="C531" s="626" t="s">
        <v>3664</v>
      </c>
      <c r="D531" s="626" t="s">
        <v>3893</v>
      </c>
      <c r="E531" s="626" t="s">
        <v>3894</v>
      </c>
      <c r="F531" s="629"/>
      <c r="G531" s="629"/>
      <c r="H531" s="629"/>
      <c r="I531" s="629"/>
      <c r="J531" s="629">
        <v>1</v>
      </c>
      <c r="K531" s="629">
        <v>3072.82</v>
      </c>
      <c r="L531" s="629"/>
      <c r="M531" s="629">
        <v>3072.82</v>
      </c>
      <c r="N531" s="629"/>
      <c r="O531" s="629"/>
      <c r="P531" s="642"/>
      <c r="Q531" s="630"/>
    </row>
    <row r="532" spans="1:17" ht="14.4" customHeight="1" x14ac:dyDescent="0.3">
      <c r="A532" s="625" t="s">
        <v>518</v>
      </c>
      <c r="B532" s="626" t="s">
        <v>4112</v>
      </c>
      <c r="C532" s="626" t="s">
        <v>3664</v>
      </c>
      <c r="D532" s="626" t="s">
        <v>3895</v>
      </c>
      <c r="E532" s="626" t="s">
        <v>3894</v>
      </c>
      <c r="F532" s="629"/>
      <c r="G532" s="629"/>
      <c r="H532" s="629"/>
      <c r="I532" s="629"/>
      <c r="J532" s="629">
        <v>13</v>
      </c>
      <c r="K532" s="629">
        <v>6170.45</v>
      </c>
      <c r="L532" s="629"/>
      <c r="M532" s="629">
        <v>474.65</v>
      </c>
      <c r="N532" s="629"/>
      <c r="O532" s="629"/>
      <c r="P532" s="642"/>
      <c r="Q532" s="630"/>
    </row>
    <row r="533" spans="1:17" ht="14.4" customHeight="1" x14ac:dyDescent="0.3">
      <c r="A533" s="625" t="s">
        <v>518</v>
      </c>
      <c r="B533" s="626" t="s">
        <v>4112</v>
      </c>
      <c r="C533" s="626" t="s">
        <v>3664</v>
      </c>
      <c r="D533" s="626" t="s">
        <v>4256</v>
      </c>
      <c r="E533" s="626" t="s">
        <v>3894</v>
      </c>
      <c r="F533" s="629"/>
      <c r="G533" s="629"/>
      <c r="H533" s="629"/>
      <c r="I533" s="629"/>
      <c r="J533" s="629">
        <v>13</v>
      </c>
      <c r="K533" s="629">
        <v>1963</v>
      </c>
      <c r="L533" s="629"/>
      <c r="M533" s="629">
        <v>151</v>
      </c>
      <c r="N533" s="629"/>
      <c r="O533" s="629"/>
      <c r="P533" s="642"/>
      <c r="Q533" s="630"/>
    </row>
    <row r="534" spans="1:17" ht="14.4" customHeight="1" x14ac:dyDescent="0.3">
      <c r="A534" s="625" t="s">
        <v>518</v>
      </c>
      <c r="B534" s="626" t="s">
        <v>4112</v>
      </c>
      <c r="C534" s="626" t="s">
        <v>3664</v>
      </c>
      <c r="D534" s="626" t="s">
        <v>4257</v>
      </c>
      <c r="E534" s="626" t="s">
        <v>3894</v>
      </c>
      <c r="F534" s="629"/>
      <c r="G534" s="629"/>
      <c r="H534" s="629"/>
      <c r="I534" s="629"/>
      <c r="J534" s="629">
        <v>8</v>
      </c>
      <c r="K534" s="629">
        <v>1328</v>
      </c>
      <c r="L534" s="629"/>
      <c r="M534" s="629">
        <v>166</v>
      </c>
      <c r="N534" s="629"/>
      <c r="O534" s="629"/>
      <c r="P534" s="642"/>
      <c r="Q534" s="630"/>
    </row>
    <row r="535" spans="1:17" ht="14.4" customHeight="1" x14ac:dyDescent="0.3">
      <c r="A535" s="625" t="s">
        <v>518</v>
      </c>
      <c r="B535" s="626" t="s">
        <v>4112</v>
      </c>
      <c r="C535" s="626" t="s">
        <v>3664</v>
      </c>
      <c r="D535" s="626" t="s">
        <v>4258</v>
      </c>
      <c r="E535" s="626" t="s">
        <v>3894</v>
      </c>
      <c r="F535" s="629"/>
      <c r="G535" s="629"/>
      <c r="H535" s="629"/>
      <c r="I535" s="629"/>
      <c r="J535" s="629">
        <v>2</v>
      </c>
      <c r="K535" s="629">
        <v>604</v>
      </c>
      <c r="L535" s="629"/>
      <c r="M535" s="629">
        <v>302</v>
      </c>
      <c r="N535" s="629"/>
      <c r="O535" s="629"/>
      <c r="P535" s="642"/>
      <c r="Q535" s="630"/>
    </row>
    <row r="536" spans="1:17" ht="14.4" customHeight="1" x14ac:dyDescent="0.3">
      <c r="A536" s="625" t="s">
        <v>518</v>
      </c>
      <c r="B536" s="626" t="s">
        <v>4112</v>
      </c>
      <c r="C536" s="626" t="s">
        <v>3664</v>
      </c>
      <c r="D536" s="626" t="s">
        <v>4259</v>
      </c>
      <c r="E536" s="626" t="s">
        <v>3894</v>
      </c>
      <c r="F536" s="629"/>
      <c r="G536" s="629"/>
      <c r="H536" s="629"/>
      <c r="I536" s="629"/>
      <c r="J536" s="629">
        <v>2</v>
      </c>
      <c r="K536" s="629">
        <v>724</v>
      </c>
      <c r="L536" s="629"/>
      <c r="M536" s="629">
        <v>362</v>
      </c>
      <c r="N536" s="629"/>
      <c r="O536" s="629"/>
      <c r="P536" s="642"/>
      <c r="Q536" s="630"/>
    </row>
    <row r="537" spans="1:17" ht="14.4" customHeight="1" x14ac:dyDescent="0.3">
      <c r="A537" s="625" t="s">
        <v>518</v>
      </c>
      <c r="B537" s="626" t="s">
        <v>4112</v>
      </c>
      <c r="C537" s="626" t="s">
        <v>3664</v>
      </c>
      <c r="D537" s="626" t="s">
        <v>4260</v>
      </c>
      <c r="E537" s="626" t="s">
        <v>3894</v>
      </c>
      <c r="F537" s="629"/>
      <c r="G537" s="629"/>
      <c r="H537" s="629"/>
      <c r="I537" s="629"/>
      <c r="J537" s="629">
        <v>1</v>
      </c>
      <c r="K537" s="629">
        <v>404</v>
      </c>
      <c r="L537" s="629"/>
      <c r="M537" s="629">
        <v>404</v>
      </c>
      <c r="N537" s="629"/>
      <c r="O537" s="629"/>
      <c r="P537" s="642"/>
      <c r="Q537" s="630"/>
    </row>
    <row r="538" spans="1:17" ht="14.4" customHeight="1" x14ac:dyDescent="0.3">
      <c r="A538" s="625" t="s">
        <v>518</v>
      </c>
      <c r="B538" s="626" t="s">
        <v>4112</v>
      </c>
      <c r="C538" s="626" t="s">
        <v>3664</v>
      </c>
      <c r="D538" s="626" t="s">
        <v>4261</v>
      </c>
      <c r="E538" s="626" t="s">
        <v>3894</v>
      </c>
      <c r="F538" s="629"/>
      <c r="G538" s="629"/>
      <c r="H538" s="629"/>
      <c r="I538" s="629"/>
      <c r="J538" s="629">
        <v>1</v>
      </c>
      <c r="K538" s="629">
        <v>518</v>
      </c>
      <c r="L538" s="629"/>
      <c r="M538" s="629">
        <v>518</v>
      </c>
      <c r="N538" s="629"/>
      <c r="O538" s="629"/>
      <c r="P538" s="642"/>
      <c r="Q538" s="630"/>
    </row>
    <row r="539" spans="1:17" ht="14.4" customHeight="1" x14ac:dyDescent="0.3">
      <c r="A539" s="625" t="s">
        <v>518</v>
      </c>
      <c r="B539" s="626" t="s">
        <v>4112</v>
      </c>
      <c r="C539" s="626" t="s">
        <v>3664</v>
      </c>
      <c r="D539" s="626" t="s">
        <v>4262</v>
      </c>
      <c r="E539" s="626" t="s">
        <v>4263</v>
      </c>
      <c r="F539" s="629"/>
      <c r="G539" s="629"/>
      <c r="H539" s="629"/>
      <c r="I539" s="629"/>
      <c r="J539" s="629"/>
      <c r="K539" s="629"/>
      <c r="L539" s="629"/>
      <c r="M539" s="629"/>
      <c r="N539" s="629">
        <v>1</v>
      </c>
      <c r="O539" s="629">
        <v>796444.42</v>
      </c>
      <c r="P539" s="642"/>
      <c r="Q539" s="630">
        <v>796444.42</v>
      </c>
    </row>
    <row r="540" spans="1:17" ht="14.4" customHeight="1" x14ac:dyDescent="0.3">
      <c r="A540" s="625" t="s">
        <v>518</v>
      </c>
      <c r="B540" s="626" t="s">
        <v>4112</v>
      </c>
      <c r="C540" s="626" t="s">
        <v>3664</v>
      </c>
      <c r="D540" s="626" t="s">
        <v>3896</v>
      </c>
      <c r="E540" s="626" t="s">
        <v>3897</v>
      </c>
      <c r="F540" s="629">
        <v>1</v>
      </c>
      <c r="G540" s="629">
        <v>880560</v>
      </c>
      <c r="H540" s="629">
        <v>1</v>
      </c>
      <c r="I540" s="629">
        <v>880560</v>
      </c>
      <c r="J540" s="629">
        <v>3</v>
      </c>
      <c r="K540" s="629">
        <v>2737741.08</v>
      </c>
      <c r="L540" s="629">
        <v>3.1090908967020989</v>
      </c>
      <c r="M540" s="629">
        <v>912580.36</v>
      </c>
      <c r="N540" s="629"/>
      <c r="O540" s="629"/>
      <c r="P540" s="642"/>
      <c r="Q540" s="630"/>
    </row>
    <row r="541" spans="1:17" ht="14.4" customHeight="1" x14ac:dyDescent="0.3">
      <c r="A541" s="625" t="s">
        <v>518</v>
      </c>
      <c r="B541" s="626" t="s">
        <v>4112</v>
      </c>
      <c r="C541" s="626" t="s">
        <v>3664</v>
      </c>
      <c r="D541" s="626" t="s">
        <v>3898</v>
      </c>
      <c r="E541" s="626" t="s">
        <v>3899</v>
      </c>
      <c r="F541" s="629"/>
      <c r="G541" s="629"/>
      <c r="H541" s="629"/>
      <c r="I541" s="629"/>
      <c r="J541" s="629"/>
      <c r="K541" s="629"/>
      <c r="L541" s="629"/>
      <c r="M541" s="629"/>
      <c r="N541" s="629">
        <v>8</v>
      </c>
      <c r="O541" s="629">
        <v>26160</v>
      </c>
      <c r="P541" s="642"/>
      <c r="Q541" s="630">
        <v>3270</v>
      </c>
    </row>
    <row r="542" spans="1:17" ht="14.4" customHeight="1" x14ac:dyDescent="0.3">
      <c r="A542" s="625" t="s">
        <v>518</v>
      </c>
      <c r="B542" s="626" t="s">
        <v>4112</v>
      </c>
      <c r="C542" s="626" t="s">
        <v>3664</v>
      </c>
      <c r="D542" s="626" t="s">
        <v>3900</v>
      </c>
      <c r="E542" s="626" t="s">
        <v>3899</v>
      </c>
      <c r="F542" s="629"/>
      <c r="G542" s="629"/>
      <c r="H542" s="629"/>
      <c r="I542" s="629"/>
      <c r="J542" s="629"/>
      <c r="K542" s="629"/>
      <c r="L542" s="629"/>
      <c r="M542" s="629"/>
      <c r="N542" s="629">
        <v>4</v>
      </c>
      <c r="O542" s="629">
        <v>25244</v>
      </c>
      <c r="P542" s="642"/>
      <c r="Q542" s="630">
        <v>6311</v>
      </c>
    </row>
    <row r="543" spans="1:17" ht="14.4" customHeight="1" x14ac:dyDescent="0.3">
      <c r="A543" s="625" t="s">
        <v>518</v>
      </c>
      <c r="B543" s="626" t="s">
        <v>4112</v>
      </c>
      <c r="C543" s="626" t="s">
        <v>3664</v>
      </c>
      <c r="D543" s="626" t="s">
        <v>3901</v>
      </c>
      <c r="E543" s="626" t="s">
        <v>3899</v>
      </c>
      <c r="F543" s="629"/>
      <c r="G543" s="629"/>
      <c r="H543" s="629"/>
      <c r="I543" s="629"/>
      <c r="J543" s="629"/>
      <c r="K543" s="629"/>
      <c r="L543" s="629"/>
      <c r="M543" s="629"/>
      <c r="N543" s="629">
        <v>8</v>
      </c>
      <c r="O543" s="629">
        <v>80960</v>
      </c>
      <c r="P543" s="642"/>
      <c r="Q543" s="630">
        <v>10120</v>
      </c>
    </row>
    <row r="544" spans="1:17" ht="14.4" customHeight="1" x14ac:dyDescent="0.3">
      <c r="A544" s="625" t="s">
        <v>518</v>
      </c>
      <c r="B544" s="626" t="s">
        <v>4112</v>
      </c>
      <c r="C544" s="626" t="s">
        <v>3664</v>
      </c>
      <c r="D544" s="626" t="s">
        <v>4264</v>
      </c>
      <c r="E544" s="626" t="s">
        <v>3887</v>
      </c>
      <c r="F544" s="629"/>
      <c r="G544" s="629"/>
      <c r="H544" s="629"/>
      <c r="I544" s="629"/>
      <c r="J544" s="629">
        <v>2</v>
      </c>
      <c r="K544" s="629">
        <v>24323.46</v>
      </c>
      <c r="L544" s="629"/>
      <c r="M544" s="629">
        <v>12161.73</v>
      </c>
      <c r="N544" s="629"/>
      <c r="O544" s="629"/>
      <c r="P544" s="642"/>
      <c r="Q544" s="630"/>
    </row>
    <row r="545" spans="1:17" ht="14.4" customHeight="1" x14ac:dyDescent="0.3">
      <c r="A545" s="625" t="s">
        <v>518</v>
      </c>
      <c r="B545" s="626" t="s">
        <v>4112</v>
      </c>
      <c r="C545" s="626" t="s">
        <v>3664</v>
      </c>
      <c r="D545" s="626" t="s">
        <v>4265</v>
      </c>
      <c r="E545" s="626" t="s">
        <v>3815</v>
      </c>
      <c r="F545" s="629">
        <v>1</v>
      </c>
      <c r="G545" s="629">
        <v>12151</v>
      </c>
      <c r="H545" s="629">
        <v>1</v>
      </c>
      <c r="I545" s="629">
        <v>12151</v>
      </c>
      <c r="J545" s="629"/>
      <c r="K545" s="629"/>
      <c r="L545" s="629"/>
      <c r="M545" s="629"/>
      <c r="N545" s="629"/>
      <c r="O545" s="629"/>
      <c r="P545" s="642"/>
      <c r="Q545" s="630"/>
    </row>
    <row r="546" spans="1:17" ht="14.4" customHeight="1" x14ac:dyDescent="0.3">
      <c r="A546" s="625" t="s">
        <v>518</v>
      </c>
      <c r="B546" s="626" t="s">
        <v>4112</v>
      </c>
      <c r="C546" s="626" t="s">
        <v>3664</v>
      </c>
      <c r="D546" s="626" t="s">
        <v>4266</v>
      </c>
      <c r="E546" s="626" t="s">
        <v>3801</v>
      </c>
      <c r="F546" s="629">
        <v>1</v>
      </c>
      <c r="G546" s="629">
        <v>10153</v>
      </c>
      <c r="H546" s="629">
        <v>1</v>
      </c>
      <c r="I546" s="629">
        <v>10153</v>
      </c>
      <c r="J546" s="629"/>
      <c r="K546" s="629"/>
      <c r="L546" s="629"/>
      <c r="M546" s="629"/>
      <c r="N546" s="629"/>
      <c r="O546" s="629"/>
      <c r="P546" s="642"/>
      <c r="Q546" s="630"/>
    </row>
    <row r="547" spans="1:17" ht="14.4" customHeight="1" x14ac:dyDescent="0.3">
      <c r="A547" s="625" t="s">
        <v>518</v>
      </c>
      <c r="B547" s="626" t="s">
        <v>4112</v>
      </c>
      <c r="C547" s="626" t="s">
        <v>3664</v>
      </c>
      <c r="D547" s="626" t="s">
        <v>3916</v>
      </c>
      <c r="E547" s="626" t="s">
        <v>3794</v>
      </c>
      <c r="F547" s="629"/>
      <c r="G547" s="629"/>
      <c r="H547" s="629"/>
      <c r="I547" s="629"/>
      <c r="J547" s="629"/>
      <c r="K547" s="629"/>
      <c r="L547" s="629"/>
      <c r="M547" s="629"/>
      <c r="N547" s="629">
        <v>2</v>
      </c>
      <c r="O547" s="629">
        <v>114084</v>
      </c>
      <c r="P547" s="642"/>
      <c r="Q547" s="630">
        <v>57042</v>
      </c>
    </row>
    <row r="548" spans="1:17" ht="14.4" customHeight="1" x14ac:dyDescent="0.3">
      <c r="A548" s="625" t="s">
        <v>518</v>
      </c>
      <c r="B548" s="626" t="s">
        <v>4112</v>
      </c>
      <c r="C548" s="626" t="s">
        <v>3664</v>
      </c>
      <c r="D548" s="626" t="s">
        <v>4267</v>
      </c>
      <c r="E548" s="626" t="s">
        <v>3745</v>
      </c>
      <c r="F548" s="629"/>
      <c r="G548" s="629"/>
      <c r="H548" s="629"/>
      <c r="I548" s="629"/>
      <c r="J548" s="629"/>
      <c r="K548" s="629"/>
      <c r="L548" s="629"/>
      <c r="M548" s="629"/>
      <c r="N548" s="629">
        <v>1</v>
      </c>
      <c r="O548" s="629">
        <v>6425</v>
      </c>
      <c r="P548" s="642"/>
      <c r="Q548" s="630">
        <v>6425</v>
      </c>
    </row>
    <row r="549" spans="1:17" ht="14.4" customHeight="1" x14ac:dyDescent="0.3">
      <c r="A549" s="625" t="s">
        <v>518</v>
      </c>
      <c r="B549" s="626" t="s">
        <v>4112</v>
      </c>
      <c r="C549" s="626" t="s">
        <v>3471</v>
      </c>
      <c r="D549" s="626" t="s">
        <v>4268</v>
      </c>
      <c r="E549" s="626" t="s">
        <v>4269</v>
      </c>
      <c r="F549" s="629">
        <v>55</v>
      </c>
      <c r="G549" s="629">
        <v>1757580</v>
      </c>
      <c r="H549" s="629">
        <v>1</v>
      </c>
      <c r="I549" s="629">
        <v>31956</v>
      </c>
      <c r="J549" s="629">
        <v>53</v>
      </c>
      <c r="K549" s="629">
        <v>1693932</v>
      </c>
      <c r="L549" s="629">
        <v>0.96378657017034786</v>
      </c>
      <c r="M549" s="629">
        <v>31960.981132075471</v>
      </c>
      <c r="N549" s="629">
        <v>33</v>
      </c>
      <c r="O549" s="629">
        <v>1054874</v>
      </c>
      <c r="P549" s="642">
        <v>0.60018548231090474</v>
      </c>
      <c r="Q549" s="630">
        <v>31965.878787878788</v>
      </c>
    </row>
    <row r="550" spans="1:17" ht="14.4" customHeight="1" x14ac:dyDescent="0.3">
      <c r="A550" s="625" t="s">
        <v>518</v>
      </c>
      <c r="B550" s="626" t="s">
        <v>4112</v>
      </c>
      <c r="C550" s="626" t="s">
        <v>3471</v>
      </c>
      <c r="D550" s="626" t="s">
        <v>4270</v>
      </c>
      <c r="E550" s="626" t="s">
        <v>4271</v>
      </c>
      <c r="F550" s="629">
        <v>306</v>
      </c>
      <c r="G550" s="629">
        <v>8554536</v>
      </c>
      <c r="H550" s="629">
        <v>1</v>
      </c>
      <c r="I550" s="629">
        <v>27956</v>
      </c>
      <c r="J550" s="629">
        <v>303</v>
      </c>
      <c r="K550" s="629">
        <v>8472428</v>
      </c>
      <c r="L550" s="629">
        <v>0.99040181723473952</v>
      </c>
      <c r="M550" s="629">
        <v>27961.808580858087</v>
      </c>
      <c r="N550" s="629">
        <v>261</v>
      </c>
      <c r="O550" s="629">
        <v>7299086</v>
      </c>
      <c r="P550" s="642">
        <v>0.85324160188232301</v>
      </c>
      <c r="Q550" s="630">
        <v>27965.84674329502</v>
      </c>
    </row>
    <row r="551" spans="1:17" ht="14.4" customHeight="1" x14ac:dyDescent="0.3">
      <c r="A551" s="625" t="s">
        <v>518</v>
      </c>
      <c r="B551" s="626" t="s">
        <v>4112</v>
      </c>
      <c r="C551" s="626" t="s">
        <v>3471</v>
      </c>
      <c r="D551" s="626" t="s">
        <v>4272</v>
      </c>
      <c r="E551" s="626" t="s">
        <v>4273</v>
      </c>
      <c r="F551" s="629">
        <v>333</v>
      </c>
      <c r="G551" s="629">
        <v>7977348</v>
      </c>
      <c r="H551" s="629">
        <v>1</v>
      </c>
      <c r="I551" s="629">
        <v>23956</v>
      </c>
      <c r="J551" s="629">
        <v>346</v>
      </c>
      <c r="K551" s="629">
        <v>8290792</v>
      </c>
      <c r="L551" s="629">
        <v>1.0392917546031588</v>
      </c>
      <c r="M551" s="629">
        <v>23961.826589595377</v>
      </c>
      <c r="N551" s="629">
        <v>342</v>
      </c>
      <c r="O551" s="629">
        <v>8196268</v>
      </c>
      <c r="P551" s="642">
        <v>1.0274427040164225</v>
      </c>
      <c r="Q551" s="630">
        <v>23965.695906432749</v>
      </c>
    </row>
    <row r="552" spans="1:17" ht="14.4" customHeight="1" x14ac:dyDescent="0.3">
      <c r="A552" s="625" t="s">
        <v>518</v>
      </c>
      <c r="B552" s="626" t="s">
        <v>4112</v>
      </c>
      <c r="C552" s="626" t="s">
        <v>3471</v>
      </c>
      <c r="D552" s="626" t="s">
        <v>4274</v>
      </c>
      <c r="E552" s="626" t="s">
        <v>4275</v>
      </c>
      <c r="F552" s="629">
        <v>456</v>
      </c>
      <c r="G552" s="629">
        <v>5420472</v>
      </c>
      <c r="H552" s="629">
        <v>1</v>
      </c>
      <c r="I552" s="629">
        <v>11887</v>
      </c>
      <c r="J552" s="629">
        <v>495</v>
      </c>
      <c r="K552" s="629">
        <v>5886969</v>
      </c>
      <c r="L552" s="629">
        <v>1.0860620624919748</v>
      </c>
      <c r="M552" s="629">
        <v>11892.866666666667</v>
      </c>
      <c r="N552" s="629">
        <v>468</v>
      </c>
      <c r="O552" s="629">
        <v>5567668</v>
      </c>
      <c r="P552" s="642">
        <v>1.0271555687401392</v>
      </c>
      <c r="Q552" s="630">
        <v>11896.726495726496</v>
      </c>
    </row>
    <row r="553" spans="1:17" ht="14.4" customHeight="1" x14ac:dyDescent="0.3">
      <c r="A553" s="625" t="s">
        <v>518</v>
      </c>
      <c r="B553" s="626" t="s">
        <v>4112</v>
      </c>
      <c r="C553" s="626" t="s">
        <v>3471</v>
      </c>
      <c r="D553" s="626" t="s">
        <v>4276</v>
      </c>
      <c r="E553" s="626" t="s">
        <v>4277</v>
      </c>
      <c r="F553" s="629">
        <v>175</v>
      </c>
      <c r="G553" s="629">
        <v>1166550</v>
      </c>
      <c r="H553" s="629">
        <v>1</v>
      </c>
      <c r="I553" s="629">
        <v>6666</v>
      </c>
      <c r="J553" s="629">
        <v>180</v>
      </c>
      <c r="K553" s="629">
        <v>1200888</v>
      </c>
      <c r="L553" s="629">
        <v>1.0294355149800694</v>
      </c>
      <c r="M553" s="629">
        <v>6671.6</v>
      </c>
      <c r="N553" s="629">
        <v>245</v>
      </c>
      <c r="O553" s="629">
        <v>1635514</v>
      </c>
      <c r="P553" s="642">
        <v>1.402009343791522</v>
      </c>
      <c r="Q553" s="630">
        <v>6675.5673469387757</v>
      </c>
    </row>
    <row r="554" spans="1:17" ht="14.4" customHeight="1" x14ac:dyDescent="0.3">
      <c r="A554" s="625" t="s">
        <v>518</v>
      </c>
      <c r="B554" s="626" t="s">
        <v>4112</v>
      </c>
      <c r="C554" s="626" t="s">
        <v>3471</v>
      </c>
      <c r="D554" s="626" t="s">
        <v>4278</v>
      </c>
      <c r="E554" s="626" t="s">
        <v>4279</v>
      </c>
      <c r="F554" s="629">
        <v>56</v>
      </c>
      <c r="G554" s="629">
        <v>306096</v>
      </c>
      <c r="H554" s="629">
        <v>1</v>
      </c>
      <c r="I554" s="629">
        <v>5466</v>
      </c>
      <c r="J554" s="629">
        <v>40</v>
      </c>
      <c r="K554" s="629">
        <v>218920</v>
      </c>
      <c r="L554" s="629">
        <v>0.71520045998640946</v>
      </c>
      <c r="M554" s="629">
        <v>5473</v>
      </c>
      <c r="N554" s="629">
        <v>87</v>
      </c>
      <c r="O554" s="629">
        <v>476404</v>
      </c>
      <c r="P554" s="642">
        <v>1.5563875385499975</v>
      </c>
      <c r="Q554" s="630">
        <v>5475.9080459770112</v>
      </c>
    </row>
    <row r="555" spans="1:17" ht="14.4" customHeight="1" x14ac:dyDescent="0.3">
      <c r="A555" s="625" t="s">
        <v>518</v>
      </c>
      <c r="B555" s="626" t="s">
        <v>4112</v>
      </c>
      <c r="C555" s="626" t="s">
        <v>3471</v>
      </c>
      <c r="D555" s="626" t="s">
        <v>3472</v>
      </c>
      <c r="E555" s="626" t="s">
        <v>3473</v>
      </c>
      <c r="F555" s="629">
        <v>1</v>
      </c>
      <c r="G555" s="629">
        <v>75</v>
      </c>
      <c r="H555" s="629">
        <v>1</v>
      </c>
      <c r="I555" s="629">
        <v>75</v>
      </c>
      <c r="J555" s="629"/>
      <c r="K555" s="629"/>
      <c r="L555" s="629"/>
      <c r="M555" s="629"/>
      <c r="N555" s="629"/>
      <c r="O555" s="629"/>
      <c r="P555" s="642"/>
      <c r="Q555" s="630"/>
    </row>
    <row r="556" spans="1:17" ht="14.4" customHeight="1" x14ac:dyDescent="0.3">
      <c r="A556" s="625" t="s">
        <v>518</v>
      </c>
      <c r="B556" s="626" t="s">
        <v>4112</v>
      </c>
      <c r="C556" s="626" t="s">
        <v>3471</v>
      </c>
      <c r="D556" s="626" t="s">
        <v>3923</v>
      </c>
      <c r="E556" s="626" t="s">
        <v>3924</v>
      </c>
      <c r="F556" s="629">
        <v>11</v>
      </c>
      <c r="G556" s="629">
        <v>3047</v>
      </c>
      <c r="H556" s="629">
        <v>1</v>
      </c>
      <c r="I556" s="629">
        <v>277</v>
      </c>
      <c r="J556" s="629"/>
      <c r="K556" s="629"/>
      <c r="L556" s="629"/>
      <c r="M556" s="629"/>
      <c r="N556" s="629"/>
      <c r="O556" s="629"/>
      <c r="P556" s="642"/>
      <c r="Q556" s="630"/>
    </row>
    <row r="557" spans="1:17" ht="14.4" customHeight="1" x14ac:dyDescent="0.3">
      <c r="A557" s="625" t="s">
        <v>518</v>
      </c>
      <c r="B557" s="626" t="s">
        <v>4112</v>
      </c>
      <c r="C557" s="626" t="s">
        <v>3471</v>
      </c>
      <c r="D557" s="626" t="s">
        <v>4280</v>
      </c>
      <c r="E557" s="626" t="s">
        <v>4281</v>
      </c>
      <c r="F557" s="629">
        <v>1</v>
      </c>
      <c r="G557" s="629">
        <v>840</v>
      </c>
      <c r="H557" s="629">
        <v>1</v>
      </c>
      <c r="I557" s="629">
        <v>840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x14ac:dyDescent="0.3">
      <c r="A558" s="625" t="s">
        <v>518</v>
      </c>
      <c r="B558" s="626" t="s">
        <v>4112</v>
      </c>
      <c r="C558" s="626" t="s">
        <v>3471</v>
      </c>
      <c r="D558" s="626" t="s">
        <v>3578</v>
      </c>
      <c r="E558" s="626" t="s">
        <v>3579</v>
      </c>
      <c r="F558" s="629">
        <v>2</v>
      </c>
      <c r="G558" s="629">
        <v>6876</v>
      </c>
      <c r="H558" s="629">
        <v>1</v>
      </c>
      <c r="I558" s="629">
        <v>3438</v>
      </c>
      <c r="J558" s="629"/>
      <c r="K558" s="629"/>
      <c r="L558" s="629"/>
      <c r="M558" s="629"/>
      <c r="N558" s="629"/>
      <c r="O558" s="629"/>
      <c r="P558" s="642"/>
      <c r="Q558" s="630"/>
    </row>
    <row r="559" spans="1:17" ht="14.4" customHeight="1" x14ac:dyDescent="0.3">
      <c r="A559" s="625" t="s">
        <v>518</v>
      </c>
      <c r="B559" s="626" t="s">
        <v>4112</v>
      </c>
      <c r="C559" s="626" t="s">
        <v>3471</v>
      </c>
      <c r="D559" s="626" t="s">
        <v>4282</v>
      </c>
      <c r="E559" s="626" t="s">
        <v>4283</v>
      </c>
      <c r="F559" s="629">
        <v>2</v>
      </c>
      <c r="G559" s="629">
        <v>8150</v>
      </c>
      <c r="H559" s="629">
        <v>1</v>
      </c>
      <c r="I559" s="629">
        <v>4075</v>
      </c>
      <c r="J559" s="629"/>
      <c r="K559" s="629"/>
      <c r="L559" s="629"/>
      <c r="M559" s="629"/>
      <c r="N559" s="629"/>
      <c r="O559" s="629"/>
      <c r="P559" s="642"/>
      <c r="Q559" s="630"/>
    </row>
    <row r="560" spans="1:17" ht="14.4" customHeight="1" x14ac:dyDescent="0.3">
      <c r="A560" s="625" t="s">
        <v>518</v>
      </c>
      <c r="B560" s="626" t="s">
        <v>4112</v>
      </c>
      <c r="C560" s="626" t="s">
        <v>3471</v>
      </c>
      <c r="D560" s="626" t="s">
        <v>4284</v>
      </c>
      <c r="E560" s="626" t="s">
        <v>4285</v>
      </c>
      <c r="F560" s="629">
        <v>1</v>
      </c>
      <c r="G560" s="629">
        <v>5295</v>
      </c>
      <c r="H560" s="629">
        <v>1</v>
      </c>
      <c r="I560" s="629">
        <v>5295</v>
      </c>
      <c r="J560" s="629"/>
      <c r="K560" s="629"/>
      <c r="L560" s="629"/>
      <c r="M560" s="629"/>
      <c r="N560" s="629"/>
      <c r="O560" s="629"/>
      <c r="P560" s="642"/>
      <c r="Q560" s="630"/>
    </row>
    <row r="561" spans="1:17" ht="14.4" customHeight="1" x14ac:dyDescent="0.3">
      <c r="A561" s="625" t="s">
        <v>518</v>
      </c>
      <c r="B561" s="626" t="s">
        <v>4112</v>
      </c>
      <c r="C561" s="626" t="s">
        <v>3471</v>
      </c>
      <c r="D561" s="626" t="s">
        <v>4286</v>
      </c>
      <c r="E561" s="626" t="s">
        <v>4287</v>
      </c>
      <c r="F561" s="629">
        <v>1</v>
      </c>
      <c r="G561" s="629">
        <v>5338</v>
      </c>
      <c r="H561" s="629">
        <v>1</v>
      </c>
      <c r="I561" s="629">
        <v>5338</v>
      </c>
      <c r="J561" s="629"/>
      <c r="K561" s="629"/>
      <c r="L561" s="629"/>
      <c r="M561" s="629"/>
      <c r="N561" s="629"/>
      <c r="O561" s="629"/>
      <c r="P561" s="642"/>
      <c r="Q561" s="630"/>
    </row>
    <row r="562" spans="1:17" ht="14.4" customHeight="1" x14ac:dyDescent="0.3">
      <c r="A562" s="625" t="s">
        <v>518</v>
      </c>
      <c r="B562" s="626" t="s">
        <v>4112</v>
      </c>
      <c r="C562" s="626" t="s">
        <v>3471</v>
      </c>
      <c r="D562" s="626" t="s">
        <v>3927</v>
      </c>
      <c r="E562" s="626" t="s">
        <v>3928</v>
      </c>
      <c r="F562" s="629">
        <v>147</v>
      </c>
      <c r="G562" s="629">
        <v>98931</v>
      </c>
      <c r="H562" s="629">
        <v>1</v>
      </c>
      <c r="I562" s="629">
        <v>673</v>
      </c>
      <c r="J562" s="629">
        <v>147</v>
      </c>
      <c r="K562" s="629">
        <v>99363</v>
      </c>
      <c r="L562" s="629">
        <v>1.0043666798071382</v>
      </c>
      <c r="M562" s="629">
        <v>675.9387755102041</v>
      </c>
      <c r="N562" s="629">
        <v>162</v>
      </c>
      <c r="O562" s="629">
        <v>56724</v>
      </c>
      <c r="P562" s="642">
        <v>0.57336931800952173</v>
      </c>
      <c r="Q562" s="630">
        <v>350.14814814814815</v>
      </c>
    </row>
    <row r="563" spans="1:17" ht="14.4" customHeight="1" x14ac:dyDescent="0.3">
      <c r="A563" s="625" t="s">
        <v>518</v>
      </c>
      <c r="B563" s="626" t="s">
        <v>4112</v>
      </c>
      <c r="C563" s="626" t="s">
        <v>3471</v>
      </c>
      <c r="D563" s="626" t="s">
        <v>3494</v>
      </c>
      <c r="E563" s="626" t="s">
        <v>3495</v>
      </c>
      <c r="F563" s="629">
        <v>148</v>
      </c>
      <c r="G563" s="629">
        <v>50468</v>
      </c>
      <c r="H563" s="629">
        <v>1</v>
      </c>
      <c r="I563" s="629">
        <v>341</v>
      </c>
      <c r="J563" s="629">
        <v>144</v>
      </c>
      <c r="K563" s="629">
        <v>49247</v>
      </c>
      <c r="L563" s="629">
        <v>0.97580645161290325</v>
      </c>
      <c r="M563" s="629">
        <v>341.99305555555554</v>
      </c>
      <c r="N563" s="629">
        <v>148</v>
      </c>
      <c r="O563" s="629">
        <v>34336</v>
      </c>
      <c r="P563" s="642">
        <v>0.68035190615835772</v>
      </c>
      <c r="Q563" s="630">
        <v>232</v>
      </c>
    </row>
    <row r="564" spans="1:17" ht="14.4" customHeight="1" x14ac:dyDescent="0.3">
      <c r="A564" s="625" t="s">
        <v>518</v>
      </c>
      <c r="B564" s="626" t="s">
        <v>4112</v>
      </c>
      <c r="C564" s="626" t="s">
        <v>3471</v>
      </c>
      <c r="D564" s="626" t="s">
        <v>3931</v>
      </c>
      <c r="E564" s="626" t="s">
        <v>3932</v>
      </c>
      <c r="F564" s="629">
        <v>18</v>
      </c>
      <c r="G564" s="629">
        <v>77742</v>
      </c>
      <c r="H564" s="629">
        <v>1</v>
      </c>
      <c r="I564" s="629">
        <v>4319</v>
      </c>
      <c r="J564" s="629"/>
      <c r="K564" s="629"/>
      <c r="L564" s="629"/>
      <c r="M564" s="629"/>
      <c r="N564" s="629"/>
      <c r="O564" s="629"/>
      <c r="P564" s="642"/>
      <c r="Q564" s="630"/>
    </row>
    <row r="565" spans="1:17" ht="14.4" customHeight="1" x14ac:dyDescent="0.3">
      <c r="A565" s="625" t="s">
        <v>518</v>
      </c>
      <c r="B565" s="626" t="s">
        <v>4112</v>
      </c>
      <c r="C565" s="626" t="s">
        <v>3471</v>
      </c>
      <c r="D565" s="626" t="s">
        <v>3933</v>
      </c>
      <c r="E565" s="626" t="s">
        <v>3934</v>
      </c>
      <c r="F565" s="629">
        <v>25</v>
      </c>
      <c r="G565" s="629">
        <v>133300</v>
      </c>
      <c r="H565" s="629">
        <v>1</v>
      </c>
      <c r="I565" s="629">
        <v>5332</v>
      </c>
      <c r="J565" s="629"/>
      <c r="K565" s="629"/>
      <c r="L565" s="629"/>
      <c r="M565" s="629"/>
      <c r="N565" s="629"/>
      <c r="O565" s="629"/>
      <c r="P565" s="642"/>
      <c r="Q565" s="630"/>
    </row>
    <row r="566" spans="1:17" ht="14.4" customHeight="1" x14ac:dyDescent="0.3">
      <c r="A566" s="625" t="s">
        <v>518</v>
      </c>
      <c r="B566" s="626" t="s">
        <v>4112</v>
      </c>
      <c r="C566" s="626" t="s">
        <v>3471</v>
      </c>
      <c r="D566" s="626" t="s">
        <v>3935</v>
      </c>
      <c r="E566" s="626" t="s">
        <v>3936</v>
      </c>
      <c r="F566" s="629">
        <v>3</v>
      </c>
      <c r="G566" s="629">
        <v>13140</v>
      </c>
      <c r="H566" s="629">
        <v>1</v>
      </c>
      <c r="I566" s="629">
        <v>4380</v>
      </c>
      <c r="J566" s="629"/>
      <c r="K566" s="629"/>
      <c r="L566" s="629"/>
      <c r="M566" s="629"/>
      <c r="N566" s="629"/>
      <c r="O566" s="629"/>
      <c r="P566" s="642"/>
      <c r="Q566" s="630"/>
    </row>
    <row r="567" spans="1:17" ht="14.4" customHeight="1" x14ac:dyDescent="0.3">
      <c r="A567" s="625" t="s">
        <v>518</v>
      </c>
      <c r="B567" s="626" t="s">
        <v>4112</v>
      </c>
      <c r="C567" s="626" t="s">
        <v>3471</v>
      </c>
      <c r="D567" s="626" t="s">
        <v>3937</v>
      </c>
      <c r="E567" s="626" t="s">
        <v>3938</v>
      </c>
      <c r="F567" s="629">
        <v>1</v>
      </c>
      <c r="G567" s="629">
        <v>4733</v>
      </c>
      <c r="H567" s="629">
        <v>1</v>
      </c>
      <c r="I567" s="629">
        <v>4733</v>
      </c>
      <c r="J567" s="629"/>
      <c r="K567" s="629"/>
      <c r="L567" s="629"/>
      <c r="M567" s="629"/>
      <c r="N567" s="629"/>
      <c r="O567" s="629"/>
      <c r="P567" s="642"/>
      <c r="Q567" s="630"/>
    </row>
    <row r="568" spans="1:17" ht="14.4" customHeight="1" x14ac:dyDescent="0.3">
      <c r="A568" s="625" t="s">
        <v>518</v>
      </c>
      <c r="B568" s="626" t="s">
        <v>4112</v>
      </c>
      <c r="C568" s="626" t="s">
        <v>3471</v>
      </c>
      <c r="D568" s="626" t="s">
        <v>3939</v>
      </c>
      <c r="E568" s="626" t="s">
        <v>3940</v>
      </c>
      <c r="F568" s="629">
        <v>6</v>
      </c>
      <c r="G568" s="629">
        <v>67602</v>
      </c>
      <c r="H568" s="629">
        <v>1</v>
      </c>
      <c r="I568" s="629">
        <v>11267</v>
      </c>
      <c r="J568" s="629"/>
      <c r="K568" s="629"/>
      <c r="L568" s="629"/>
      <c r="M568" s="629"/>
      <c r="N568" s="629"/>
      <c r="O568" s="629"/>
      <c r="P568" s="642"/>
      <c r="Q568" s="630"/>
    </row>
    <row r="569" spans="1:17" ht="14.4" customHeight="1" x14ac:dyDescent="0.3">
      <c r="A569" s="625" t="s">
        <v>518</v>
      </c>
      <c r="B569" s="626" t="s">
        <v>4112</v>
      </c>
      <c r="C569" s="626" t="s">
        <v>3471</v>
      </c>
      <c r="D569" s="626" t="s">
        <v>3947</v>
      </c>
      <c r="E569" s="626" t="s">
        <v>3948</v>
      </c>
      <c r="F569" s="629">
        <v>32</v>
      </c>
      <c r="G569" s="629">
        <v>133280</v>
      </c>
      <c r="H569" s="629">
        <v>1</v>
      </c>
      <c r="I569" s="629">
        <v>4165</v>
      </c>
      <c r="J569" s="629"/>
      <c r="K569" s="629"/>
      <c r="L569" s="629"/>
      <c r="M569" s="629"/>
      <c r="N569" s="629"/>
      <c r="O569" s="629"/>
      <c r="P569" s="642"/>
      <c r="Q569" s="630"/>
    </row>
    <row r="570" spans="1:17" ht="14.4" customHeight="1" x14ac:dyDescent="0.3">
      <c r="A570" s="625" t="s">
        <v>518</v>
      </c>
      <c r="B570" s="626" t="s">
        <v>4112</v>
      </c>
      <c r="C570" s="626" t="s">
        <v>3471</v>
      </c>
      <c r="D570" s="626" t="s">
        <v>3949</v>
      </c>
      <c r="E570" s="626" t="s">
        <v>3950</v>
      </c>
      <c r="F570" s="629">
        <v>12</v>
      </c>
      <c r="G570" s="629">
        <v>79572</v>
      </c>
      <c r="H570" s="629">
        <v>1</v>
      </c>
      <c r="I570" s="629">
        <v>6631</v>
      </c>
      <c r="J570" s="629"/>
      <c r="K570" s="629"/>
      <c r="L570" s="629"/>
      <c r="M570" s="629"/>
      <c r="N570" s="629"/>
      <c r="O570" s="629"/>
      <c r="P570" s="642"/>
      <c r="Q570" s="630"/>
    </row>
    <row r="571" spans="1:17" ht="14.4" customHeight="1" x14ac:dyDescent="0.3">
      <c r="A571" s="625" t="s">
        <v>518</v>
      </c>
      <c r="B571" s="626" t="s">
        <v>4112</v>
      </c>
      <c r="C571" s="626" t="s">
        <v>3471</v>
      </c>
      <c r="D571" s="626" t="s">
        <v>3951</v>
      </c>
      <c r="E571" s="626" t="s">
        <v>3952</v>
      </c>
      <c r="F571" s="629">
        <v>2</v>
      </c>
      <c r="G571" s="629">
        <v>2890</v>
      </c>
      <c r="H571" s="629">
        <v>1</v>
      </c>
      <c r="I571" s="629">
        <v>1445</v>
      </c>
      <c r="J571" s="629"/>
      <c r="K571" s="629"/>
      <c r="L571" s="629"/>
      <c r="M571" s="629"/>
      <c r="N571" s="629"/>
      <c r="O571" s="629"/>
      <c r="P571" s="642"/>
      <c r="Q571" s="630"/>
    </row>
    <row r="572" spans="1:17" ht="14.4" customHeight="1" x14ac:dyDescent="0.3">
      <c r="A572" s="625" t="s">
        <v>518</v>
      </c>
      <c r="B572" s="626" t="s">
        <v>4112</v>
      </c>
      <c r="C572" s="626" t="s">
        <v>3471</v>
      </c>
      <c r="D572" s="626" t="s">
        <v>3953</v>
      </c>
      <c r="E572" s="626" t="s">
        <v>3954</v>
      </c>
      <c r="F572" s="629">
        <v>51</v>
      </c>
      <c r="G572" s="629">
        <v>198900</v>
      </c>
      <c r="H572" s="629">
        <v>1</v>
      </c>
      <c r="I572" s="629">
        <v>3900</v>
      </c>
      <c r="J572" s="629"/>
      <c r="K572" s="629"/>
      <c r="L572" s="629"/>
      <c r="M572" s="629"/>
      <c r="N572" s="629"/>
      <c r="O572" s="629"/>
      <c r="P572" s="642"/>
      <c r="Q572" s="630"/>
    </row>
    <row r="573" spans="1:17" ht="14.4" customHeight="1" x14ac:dyDescent="0.3">
      <c r="A573" s="625" t="s">
        <v>518</v>
      </c>
      <c r="B573" s="626" t="s">
        <v>4112</v>
      </c>
      <c r="C573" s="626" t="s">
        <v>3471</v>
      </c>
      <c r="D573" s="626" t="s">
        <v>3957</v>
      </c>
      <c r="E573" s="626" t="s">
        <v>3958</v>
      </c>
      <c r="F573" s="629">
        <v>16</v>
      </c>
      <c r="G573" s="629">
        <v>156144</v>
      </c>
      <c r="H573" s="629">
        <v>1</v>
      </c>
      <c r="I573" s="629">
        <v>9759</v>
      </c>
      <c r="J573" s="629"/>
      <c r="K573" s="629"/>
      <c r="L573" s="629"/>
      <c r="M573" s="629"/>
      <c r="N573" s="629"/>
      <c r="O573" s="629"/>
      <c r="P573" s="642"/>
      <c r="Q573" s="630"/>
    </row>
    <row r="574" spans="1:17" ht="14.4" customHeight="1" x14ac:dyDescent="0.3">
      <c r="A574" s="625" t="s">
        <v>518</v>
      </c>
      <c r="B574" s="626" t="s">
        <v>4112</v>
      </c>
      <c r="C574" s="626" t="s">
        <v>3471</v>
      </c>
      <c r="D574" s="626" t="s">
        <v>3959</v>
      </c>
      <c r="E574" s="626" t="s">
        <v>3960</v>
      </c>
      <c r="F574" s="629">
        <v>1</v>
      </c>
      <c r="G574" s="629">
        <v>10680</v>
      </c>
      <c r="H574" s="629">
        <v>1</v>
      </c>
      <c r="I574" s="629">
        <v>10680</v>
      </c>
      <c r="J574" s="629"/>
      <c r="K574" s="629"/>
      <c r="L574" s="629"/>
      <c r="M574" s="629"/>
      <c r="N574" s="629"/>
      <c r="O574" s="629"/>
      <c r="P574" s="642"/>
      <c r="Q574" s="630"/>
    </row>
    <row r="575" spans="1:17" ht="14.4" customHeight="1" x14ac:dyDescent="0.3">
      <c r="A575" s="625" t="s">
        <v>518</v>
      </c>
      <c r="B575" s="626" t="s">
        <v>4112</v>
      </c>
      <c r="C575" s="626" t="s">
        <v>3471</v>
      </c>
      <c r="D575" s="626" t="s">
        <v>4288</v>
      </c>
      <c r="E575" s="626" t="s">
        <v>4289</v>
      </c>
      <c r="F575" s="629">
        <v>1</v>
      </c>
      <c r="G575" s="629">
        <v>4001</v>
      </c>
      <c r="H575" s="629">
        <v>1</v>
      </c>
      <c r="I575" s="629">
        <v>4001</v>
      </c>
      <c r="J575" s="629"/>
      <c r="K575" s="629"/>
      <c r="L575" s="629"/>
      <c r="M575" s="629"/>
      <c r="N575" s="629"/>
      <c r="O575" s="629"/>
      <c r="P575" s="642"/>
      <c r="Q575" s="630"/>
    </row>
    <row r="576" spans="1:17" ht="14.4" customHeight="1" x14ac:dyDescent="0.3">
      <c r="A576" s="625" t="s">
        <v>518</v>
      </c>
      <c r="B576" s="626" t="s">
        <v>4112</v>
      </c>
      <c r="C576" s="626" t="s">
        <v>3471</v>
      </c>
      <c r="D576" s="626" t="s">
        <v>3961</v>
      </c>
      <c r="E576" s="626" t="s">
        <v>3962</v>
      </c>
      <c r="F576" s="629">
        <v>44</v>
      </c>
      <c r="G576" s="629">
        <v>96228</v>
      </c>
      <c r="H576" s="629">
        <v>1</v>
      </c>
      <c r="I576" s="629">
        <v>2187</v>
      </c>
      <c r="J576" s="629"/>
      <c r="K576" s="629"/>
      <c r="L576" s="629"/>
      <c r="M576" s="629"/>
      <c r="N576" s="629"/>
      <c r="O576" s="629"/>
      <c r="P576" s="642"/>
      <c r="Q576" s="630"/>
    </row>
    <row r="577" spans="1:17" ht="14.4" customHeight="1" x14ac:dyDescent="0.3">
      <c r="A577" s="625" t="s">
        <v>518</v>
      </c>
      <c r="B577" s="626" t="s">
        <v>4112</v>
      </c>
      <c r="C577" s="626" t="s">
        <v>3471</v>
      </c>
      <c r="D577" s="626" t="s">
        <v>3498</v>
      </c>
      <c r="E577" s="626" t="s">
        <v>3499</v>
      </c>
      <c r="F577" s="629">
        <v>2</v>
      </c>
      <c r="G577" s="629">
        <v>19730</v>
      </c>
      <c r="H577" s="629">
        <v>1</v>
      </c>
      <c r="I577" s="629">
        <v>9865</v>
      </c>
      <c r="J577" s="629"/>
      <c r="K577" s="629"/>
      <c r="L577" s="629"/>
      <c r="M577" s="629"/>
      <c r="N577" s="629"/>
      <c r="O577" s="629"/>
      <c r="P577" s="642"/>
      <c r="Q577" s="630"/>
    </row>
    <row r="578" spans="1:17" ht="14.4" customHeight="1" x14ac:dyDescent="0.3">
      <c r="A578" s="625" t="s">
        <v>518</v>
      </c>
      <c r="B578" s="626" t="s">
        <v>4112</v>
      </c>
      <c r="C578" s="626" t="s">
        <v>3471</v>
      </c>
      <c r="D578" s="626" t="s">
        <v>3965</v>
      </c>
      <c r="E578" s="626" t="s">
        <v>3966</v>
      </c>
      <c r="F578" s="629">
        <v>1</v>
      </c>
      <c r="G578" s="629">
        <v>4974</v>
      </c>
      <c r="H578" s="629">
        <v>1</v>
      </c>
      <c r="I578" s="629">
        <v>4974</v>
      </c>
      <c r="J578" s="629"/>
      <c r="K578" s="629"/>
      <c r="L578" s="629"/>
      <c r="M578" s="629"/>
      <c r="N578" s="629"/>
      <c r="O578" s="629"/>
      <c r="P578" s="642"/>
      <c r="Q578" s="630"/>
    </row>
    <row r="579" spans="1:17" ht="14.4" customHeight="1" x14ac:dyDescent="0.3">
      <c r="A579" s="625" t="s">
        <v>518</v>
      </c>
      <c r="B579" s="626" t="s">
        <v>4112</v>
      </c>
      <c r="C579" s="626" t="s">
        <v>3471</v>
      </c>
      <c r="D579" s="626" t="s">
        <v>3967</v>
      </c>
      <c r="E579" s="626" t="s">
        <v>3968</v>
      </c>
      <c r="F579" s="629">
        <v>1</v>
      </c>
      <c r="G579" s="629">
        <v>18537</v>
      </c>
      <c r="H579" s="629">
        <v>1</v>
      </c>
      <c r="I579" s="629">
        <v>18537</v>
      </c>
      <c r="J579" s="629"/>
      <c r="K579" s="629"/>
      <c r="L579" s="629"/>
      <c r="M579" s="629"/>
      <c r="N579" s="629"/>
      <c r="O579" s="629"/>
      <c r="P579" s="642"/>
      <c r="Q579" s="630"/>
    </row>
    <row r="580" spans="1:17" ht="14.4" customHeight="1" x14ac:dyDescent="0.3">
      <c r="A580" s="625" t="s">
        <v>518</v>
      </c>
      <c r="B580" s="626" t="s">
        <v>4112</v>
      </c>
      <c r="C580" s="626" t="s">
        <v>3471</v>
      </c>
      <c r="D580" s="626" t="s">
        <v>3971</v>
      </c>
      <c r="E580" s="626" t="s">
        <v>3972</v>
      </c>
      <c r="F580" s="629">
        <v>1</v>
      </c>
      <c r="G580" s="629">
        <v>10244</v>
      </c>
      <c r="H580" s="629">
        <v>1</v>
      </c>
      <c r="I580" s="629">
        <v>10244</v>
      </c>
      <c r="J580" s="629"/>
      <c r="K580" s="629"/>
      <c r="L580" s="629"/>
      <c r="M580" s="629"/>
      <c r="N580" s="629"/>
      <c r="O580" s="629"/>
      <c r="P580" s="642"/>
      <c r="Q580" s="630"/>
    </row>
    <row r="581" spans="1:17" ht="14.4" customHeight="1" x14ac:dyDescent="0.3">
      <c r="A581" s="625" t="s">
        <v>518</v>
      </c>
      <c r="B581" s="626" t="s">
        <v>4112</v>
      </c>
      <c r="C581" s="626" t="s">
        <v>3471</v>
      </c>
      <c r="D581" s="626" t="s">
        <v>3973</v>
      </c>
      <c r="E581" s="626" t="s">
        <v>3974</v>
      </c>
      <c r="F581" s="629">
        <v>18</v>
      </c>
      <c r="G581" s="629">
        <v>221238</v>
      </c>
      <c r="H581" s="629">
        <v>1</v>
      </c>
      <c r="I581" s="629">
        <v>12291</v>
      </c>
      <c r="J581" s="629"/>
      <c r="K581" s="629"/>
      <c r="L581" s="629"/>
      <c r="M581" s="629"/>
      <c r="N581" s="629"/>
      <c r="O581" s="629"/>
      <c r="P581" s="642"/>
      <c r="Q581" s="630"/>
    </row>
    <row r="582" spans="1:17" ht="14.4" customHeight="1" x14ac:dyDescent="0.3">
      <c r="A582" s="625" t="s">
        <v>518</v>
      </c>
      <c r="B582" s="626" t="s">
        <v>4112</v>
      </c>
      <c r="C582" s="626" t="s">
        <v>3471</v>
      </c>
      <c r="D582" s="626" t="s">
        <v>4014</v>
      </c>
      <c r="E582" s="626" t="s">
        <v>4015</v>
      </c>
      <c r="F582" s="629">
        <v>398</v>
      </c>
      <c r="G582" s="629">
        <v>67660</v>
      </c>
      <c r="H582" s="629">
        <v>1</v>
      </c>
      <c r="I582" s="629">
        <v>170</v>
      </c>
      <c r="J582" s="629"/>
      <c r="K582" s="629"/>
      <c r="L582" s="629"/>
      <c r="M582" s="629"/>
      <c r="N582" s="629"/>
      <c r="O582" s="629"/>
      <c r="P582" s="642"/>
      <c r="Q582" s="630"/>
    </row>
    <row r="583" spans="1:17" ht="14.4" customHeight="1" x14ac:dyDescent="0.3">
      <c r="A583" s="625" t="s">
        <v>518</v>
      </c>
      <c r="B583" s="626" t="s">
        <v>4112</v>
      </c>
      <c r="C583" s="626" t="s">
        <v>3471</v>
      </c>
      <c r="D583" s="626" t="s">
        <v>4016</v>
      </c>
      <c r="E583" s="626" t="s">
        <v>4017</v>
      </c>
      <c r="F583" s="629">
        <v>1</v>
      </c>
      <c r="G583" s="629">
        <v>9388</v>
      </c>
      <c r="H583" s="629">
        <v>1</v>
      </c>
      <c r="I583" s="629">
        <v>9388</v>
      </c>
      <c r="J583" s="629"/>
      <c r="K583" s="629"/>
      <c r="L583" s="629"/>
      <c r="M583" s="629"/>
      <c r="N583" s="629"/>
      <c r="O583" s="629"/>
      <c r="P583" s="642"/>
      <c r="Q583" s="630"/>
    </row>
    <row r="584" spans="1:17" ht="14.4" customHeight="1" x14ac:dyDescent="0.3">
      <c r="A584" s="625" t="s">
        <v>518</v>
      </c>
      <c r="B584" s="626" t="s">
        <v>4112</v>
      </c>
      <c r="C584" s="626" t="s">
        <v>3471</v>
      </c>
      <c r="D584" s="626" t="s">
        <v>4018</v>
      </c>
      <c r="E584" s="626" t="s">
        <v>4019</v>
      </c>
      <c r="F584" s="629">
        <v>8</v>
      </c>
      <c r="G584" s="629">
        <v>2392</v>
      </c>
      <c r="H584" s="629">
        <v>1</v>
      </c>
      <c r="I584" s="629">
        <v>299</v>
      </c>
      <c r="J584" s="629"/>
      <c r="K584" s="629"/>
      <c r="L584" s="629"/>
      <c r="M584" s="629"/>
      <c r="N584" s="629"/>
      <c r="O584" s="629"/>
      <c r="P584" s="642"/>
      <c r="Q584" s="630"/>
    </row>
    <row r="585" spans="1:17" ht="14.4" customHeight="1" x14ac:dyDescent="0.3">
      <c r="A585" s="625" t="s">
        <v>518</v>
      </c>
      <c r="B585" s="626" t="s">
        <v>4112</v>
      </c>
      <c r="C585" s="626" t="s">
        <v>3471</v>
      </c>
      <c r="D585" s="626" t="s">
        <v>3573</v>
      </c>
      <c r="E585" s="626" t="s">
        <v>3574</v>
      </c>
      <c r="F585" s="629">
        <v>2</v>
      </c>
      <c r="G585" s="629">
        <v>9012</v>
      </c>
      <c r="H585" s="629">
        <v>1</v>
      </c>
      <c r="I585" s="629">
        <v>4506</v>
      </c>
      <c r="J585" s="629"/>
      <c r="K585" s="629"/>
      <c r="L585" s="629"/>
      <c r="M585" s="629"/>
      <c r="N585" s="629"/>
      <c r="O585" s="629"/>
      <c r="P585" s="642"/>
      <c r="Q585" s="630"/>
    </row>
    <row r="586" spans="1:17" ht="14.4" customHeight="1" x14ac:dyDescent="0.3">
      <c r="A586" s="625" t="s">
        <v>518</v>
      </c>
      <c r="B586" s="626" t="s">
        <v>4112</v>
      </c>
      <c r="C586" s="626" t="s">
        <v>3471</v>
      </c>
      <c r="D586" s="626" t="s">
        <v>4020</v>
      </c>
      <c r="E586" s="626" t="s">
        <v>4021</v>
      </c>
      <c r="F586" s="629">
        <v>1</v>
      </c>
      <c r="G586" s="629">
        <v>1423</v>
      </c>
      <c r="H586" s="629">
        <v>1</v>
      </c>
      <c r="I586" s="629">
        <v>1423</v>
      </c>
      <c r="J586" s="629"/>
      <c r="K586" s="629"/>
      <c r="L586" s="629"/>
      <c r="M586" s="629"/>
      <c r="N586" s="629"/>
      <c r="O586" s="629"/>
      <c r="P586" s="642"/>
      <c r="Q586" s="630"/>
    </row>
    <row r="587" spans="1:17" ht="14.4" customHeight="1" x14ac:dyDescent="0.3">
      <c r="A587" s="625" t="s">
        <v>518</v>
      </c>
      <c r="B587" s="626" t="s">
        <v>4112</v>
      </c>
      <c r="C587" s="626" t="s">
        <v>3471</v>
      </c>
      <c r="D587" s="626" t="s">
        <v>4032</v>
      </c>
      <c r="E587" s="626" t="s">
        <v>4033</v>
      </c>
      <c r="F587" s="629">
        <v>29</v>
      </c>
      <c r="G587" s="629">
        <v>149785</v>
      </c>
      <c r="H587" s="629">
        <v>1</v>
      </c>
      <c r="I587" s="629">
        <v>5165</v>
      </c>
      <c r="J587" s="629"/>
      <c r="K587" s="629"/>
      <c r="L587" s="629"/>
      <c r="M587" s="629"/>
      <c r="N587" s="629"/>
      <c r="O587" s="629"/>
      <c r="P587" s="642"/>
      <c r="Q587" s="630"/>
    </row>
    <row r="588" spans="1:17" ht="14.4" customHeight="1" x14ac:dyDescent="0.3">
      <c r="A588" s="625" t="s">
        <v>518</v>
      </c>
      <c r="B588" s="626" t="s">
        <v>4112</v>
      </c>
      <c r="C588" s="626" t="s">
        <v>3471</v>
      </c>
      <c r="D588" s="626" t="s">
        <v>3582</v>
      </c>
      <c r="E588" s="626" t="s">
        <v>3583</v>
      </c>
      <c r="F588" s="629">
        <v>5</v>
      </c>
      <c r="G588" s="629">
        <v>550</v>
      </c>
      <c r="H588" s="629">
        <v>1</v>
      </c>
      <c r="I588" s="629">
        <v>110</v>
      </c>
      <c r="J588" s="629"/>
      <c r="K588" s="629"/>
      <c r="L588" s="629"/>
      <c r="M588" s="629"/>
      <c r="N588" s="629"/>
      <c r="O588" s="629"/>
      <c r="P588" s="642"/>
      <c r="Q588" s="630"/>
    </row>
    <row r="589" spans="1:17" ht="14.4" customHeight="1" x14ac:dyDescent="0.3">
      <c r="A589" s="625" t="s">
        <v>518</v>
      </c>
      <c r="B589" s="626" t="s">
        <v>4112</v>
      </c>
      <c r="C589" s="626" t="s">
        <v>3471</v>
      </c>
      <c r="D589" s="626" t="s">
        <v>4036</v>
      </c>
      <c r="E589" s="626" t="s">
        <v>4037</v>
      </c>
      <c r="F589" s="629">
        <v>2</v>
      </c>
      <c r="G589" s="629">
        <v>8462</v>
      </c>
      <c r="H589" s="629">
        <v>1</v>
      </c>
      <c r="I589" s="629">
        <v>4231</v>
      </c>
      <c r="J589" s="629"/>
      <c r="K589" s="629"/>
      <c r="L589" s="629"/>
      <c r="M589" s="629"/>
      <c r="N589" s="629"/>
      <c r="O589" s="629"/>
      <c r="P589" s="642"/>
      <c r="Q589" s="630"/>
    </row>
    <row r="590" spans="1:17" ht="14.4" customHeight="1" x14ac:dyDescent="0.3">
      <c r="A590" s="625" t="s">
        <v>518</v>
      </c>
      <c r="B590" s="626" t="s">
        <v>4112</v>
      </c>
      <c r="C590" s="626" t="s">
        <v>3471</v>
      </c>
      <c r="D590" s="626" t="s">
        <v>4038</v>
      </c>
      <c r="E590" s="626" t="s">
        <v>4039</v>
      </c>
      <c r="F590" s="629">
        <v>41</v>
      </c>
      <c r="G590" s="629">
        <v>144730</v>
      </c>
      <c r="H590" s="629">
        <v>1</v>
      </c>
      <c r="I590" s="629">
        <v>3530</v>
      </c>
      <c r="J590" s="629"/>
      <c r="K590" s="629"/>
      <c r="L590" s="629"/>
      <c r="M590" s="629"/>
      <c r="N590" s="629"/>
      <c r="O590" s="629"/>
      <c r="P590" s="642"/>
      <c r="Q590" s="630"/>
    </row>
    <row r="591" spans="1:17" ht="14.4" customHeight="1" x14ac:dyDescent="0.3">
      <c r="A591" s="625" t="s">
        <v>518</v>
      </c>
      <c r="B591" s="626" t="s">
        <v>4112</v>
      </c>
      <c r="C591" s="626" t="s">
        <v>3471</v>
      </c>
      <c r="D591" s="626" t="s">
        <v>4040</v>
      </c>
      <c r="E591" s="626" t="s">
        <v>4041</v>
      </c>
      <c r="F591" s="629">
        <v>43</v>
      </c>
      <c r="G591" s="629">
        <v>52718</v>
      </c>
      <c r="H591" s="629">
        <v>1</v>
      </c>
      <c r="I591" s="629">
        <v>1226</v>
      </c>
      <c r="J591" s="629"/>
      <c r="K591" s="629"/>
      <c r="L591" s="629"/>
      <c r="M591" s="629"/>
      <c r="N591" s="629"/>
      <c r="O591" s="629"/>
      <c r="P591" s="642"/>
      <c r="Q591" s="630"/>
    </row>
    <row r="592" spans="1:17" ht="14.4" customHeight="1" x14ac:dyDescent="0.3">
      <c r="A592" s="625" t="s">
        <v>518</v>
      </c>
      <c r="B592" s="626" t="s">
        <v>4112</v>
      </c>
      <c r="C592" s="626" t="s">
        <v>3471</v>
      </c>
      <c r="D592" s="626" t="s">
        <v>4044</v>
      </c>
      <c r="E592" s="626" t="s">
        <v>4045</v>
      </c>
      <c r="F592" s="629">
        <v>13</v>
      </c>
      <c r="G592" s="629">
        <v>19123</v>
      </c>
      <c r="H592" s="629">
        <v>1</v>
      </c>
      <c r="I592" s="629">
        <v>1471</v>
      </c>
      <c r="J592" s="629"/>
      <c r="K592" s="629"/>
      <c r="L592" s="629"/>
      <c r="M592" s="629"/>
      <c r="N592" s="629"/>
      <c r="O592" s="629"/>
      <c r="P592" s="642"/>
      <c r="Q592" s="630"/>
    </row>
    <row r="593" spans="1:17" ht="14.4" customHeight="1" x14ac:dyDescent="0.3">
      <c r="A593" s="625" t="s">
        <v>518</v>
      </c>
      <c r="B593" s="626" t="s">
        <v>4112</v>
      </c>
      <c r="C593" s="626" t="s">
        <v>3471</v>
      </c>
      <c r="D593" s="626" t="s">
        <v>4046</v>
      </c>
      <c r="E593" s="626" t="s">
        <v>4047</v>
      </c>
      <c r="F593" s="629">
        <v>3</v>
      </c>
      <c r="G593" s="629">
        <v>10590</v>
      </c>
      <c r="H593" s="629">
        <v>1</v>
      </c>
      <c r="I593" s="629">
        <v>3530</v>
      </c>
      <c r="J593" s="629"/>
      <c r="K593" s="629"/>
      <c r="L593" s="629"/>
      <c r="M593" s="629"/>
      <c r="N593" s="629"/>
      <c r="O593" s="629"/>
      <c r="P593" s="642"/>
      <c r="Q593" s="630"/>
    </row>
    <row r="594" spans="1:17" ht="14.4" customHeight="1" x14ac:dyDescent="0.3">
      <c r="A594" s="625" t="s">
        <v>518</v>
      </c>
      <c r="B594" s="626" t="s">
        <v>4112</v>
      </c>
      <c r="C594" s="626" t="s">
        <v>3471</v>
      </c>
      <c r="D594" s="626" t="s">
        <v>4048</v>
      </c>
      <c r="E594" s="626" t="s">
        <v>4049</v>
      </c>
      <c r="F594" s="629">
        <v>13</v>
      </c>
      <c r="G594" s="629">
        <v>34411</v>
      </c>
      <c r="H594" s="629">
        <v>1</v>
      </c>
      <c r="I594" s="629">
        <v>2647</v>
      </c>
      <c r="J594" s="629"/>
      <c r="K594" s="629"/>
      <c r="L594" s="629"/>
      <c r="M594" s="629"/>
      <c r="N594" s="629"/>
      <c r="O594" s="629"/>
      <c r="P594" s="642"/>
      <c r="Q594" s="630"/>
    </row>
    <row r="595" spans="1:17" ht="14.4" customHeight="1" x14ac:dyDescent="0.3">
      <c r="A595" s="625" t="s">
        <v>518</v>
      </c>
      <c r="B595" s="626" t="s">
        <v>4112</v>
      </c>
      <c r="C595" s="626" t="s">
        <v>3471</v>
      </c>
      <c r="D595" s="626" t="s">
        <v>4050</v>
      </c>
      <c r="E595" s="626" t="s">
        <v>4051</v>
      </c>
      <c r="F595" s="629">
        <v>3</v>
      </c>
      <c r="G595" s="629">
        <v>6924</v>
      </c>
      <c r="H595" s="629">
        <v>1</v>
      </c>
      <c r="I595" s="629">
        <v>2308</v>
      </c>
      <c r="J595" s="629"/>
      <c r="K595" s="629"/>
      <c r="L595" s="629"/>
      <c r="M595" s="629"/>
      <c r="N595" s="629"/>
      <c r="O595" s="629"/>
      <c r="P595" s="642"/>
      <c r="Q595" s="630"/>
    </row>
    <row r="596" spans="1:17" ht="14.4" customHeight="1" x14ac:dyDescent="0.3">
      <c r="A596" s="625" t="s">
        <v>518</v>
      </c>
      <c r="B596" s="626" t="s">
        <v>4112</v>
      </c>
      <c r="C596" s="626" t="s">
        <v>3471</v>
      </c>
      <c r="D596" s="626" t="s">
        <v>4052</v>
      </c>
      <c r="E596" s="626" t="s">
        <v>4053</v>
      </c>
      <c r="F596" s="629">
        <v>11</v>
      </c>
      <c r="G596" s="629">
        <v>14740</v>
      </c>
      <c r="H596" s="629">
        <v>1</v>
      </c>
      <c r="I596" s="629">
        <v>1340</v>
      </c>
      <c r="J596" s="629"/>
      <c r="K596" s="629"/>
      <c r="L596" s="629"/>
      <c r="M596" s="629"/>
      <c r="N596" s="629"/>
      <c r="O596" s="629"/>
      <c r="P596" s="642"/>
      <c r="Q596" s="630"/>
    </row>
    <row r="597" spans="1:17" ht="14.4" customHeight="1" x14ac:dyDescent="0.3">
      <c r="A597" s="625" t="s">
        <v>518</v>
      </c>
      <c r="B597" s="626" t="s">
        <v>4112</v>
      </c>
      <c r="C597" s="626" t="s">
        <v>3471</v>
      </c>
      <c r="D597" s="626" t="s">
        <v>4054</v>
      </c>
      <c r="E597" s="626" t="s">
        <v>4055</v>
      </c>
      <c r="F597" s="629">
        <v>13</v>
      </c>
      <c r="G597" s="629">
        <v>14131</v>
      </c>
      <c r="H597" s="629">
        <v>1</v>
      </c>
      <c r="I597" s="629">
        <v>1087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518</v>
      </c>
      <c r="B598" s="626" t="s">
        <v>4112</v>
      </c>
      <c r="C598" s="626" t="s">
        <v>3471</v>
      </c>
      <c r="D598" s="626" t="s">
        <v>4056</v>
      </c>
      <c r="E598" s="626" t="s">
        <v>4057</v>
      </c>
      <c r="F598" s="629">
        <v>7</v>
      </c>
      <c r="G598" s="629">
        <v>4564</v>
      </c>
      <c r="H598" s="629">
        <v>1</v>
      </c>
      <c r="I598" s="629">
        <v>652</v>
      </c>
      <c r="J598" s="629"/>
      <c r="K598" s="629"/>
      <c r="L598" s="629"/>
      <c r="M598" s="629"/>
      <c r="N598" s="629"/>
      <c r="O598" s="629"/>
      <c r="P598" s="642"/>
      <c r="Q598" s="630"/>
    </row>
    <row r="599" spans="1:17" ht="14.4" customHeight="1" x14ac:dyDescent="0.3">
      <c r="A599" s="625" t="s">
        <v>518</v>
      </c>
      <c r="B599" s="626" t="s">
        <v>4112</v>
      </c>
      <c r="C599" s="626" t="s">
        <v>3471</v>
      </c>
      <c r="D599" s="626" t="s">
        <v>4058</v>
      </c>
      <c r="E599" s="626" t="s">
        <v>4059</v>
      </c>
      <c r="F599" s="629">
        <v>3</v>
      </c>
      <c r="G599" s="629">
        <v>18162</v>
      </c>
      <c r="H599" s="629">
        <v>1</v>
      </c>
      <c r="I599" s="629">
        <v>6054</v>
      </c>
      <c r="J599" s="629"/>
      <c r="K599" s="629"/>
      <c r="L599" s="629"/>
      <c r="M599" s="629"/>
      <c r="N599" s="629"/>
      <c r="O599" s="629"/>
      <c r="P599" s="642"/>
      <c r="Q599" s="630"/>
    </row>
    <row r="600" spans="1:17" ht="14.4" customHeight="1" x14ac:dyDescent="0.3">
      <c r="A600" s="625" t="s">
        <v>518</v>
      </c>
      <c r="B600" s="626" t="s">
        <v>4112</v>
      </c>
      <c r="C600" s="626" t="s">
        <v>3471</v>
      </c>
      <c r="D600" s="626" t="s">
        <v>4060</v>
      </c>
      <c r="E600" s="626" t="s">
        <v>4061</v>
      </c>
      <c r="F600" s="629">
        <v>9</v>
      </c>
      <c r="G600" s="629">
        <v>47313</v>
      </c>
      <c r="H600" s="629">
        <v>1</v>
      </c>
      <c r="I600" s="629">
        <v>5257</v>
      </c>
      <c r="J600" s="629"/>
      <c r="K600" s="629"/>
      <c r="L600" s="629"/>
      <c r="M600" s="629"/>
      <c r="N600" s="629"/>
      <c r="O600" s="629"/>
      <c r="P600" s="642"/>
      <c r="Q600" s="630"/>
    </row>
    <row r="601" spans="1:17" ht="14.4" customHeight="1" x14ac:dyDescent="0.3">
      <c r="A601" s="625" t="s">
        <v>518</v>
      </c>
      <c r="B601" s="626" t="s">
        <v>4112</v>
      </c>
      <c r="C601" s="626" t="s">
        <v>3471</v>
      </c>
      <c r="D601" s="626" t="s">
        <v>4062</v>
      </c>
      <c r="E601" s="626" t="s">
        <v>4063</v>
      </c>
      <c r="F601" s="629">
        <v>22</v>
      </c>
      <c r="G601" s="629">
        <v>9570</v>
      </c>
      <c r="H601" s="629">
        <v>1</v>
      </c>
      <c r="I601" s="629">
        <v>435</v>
      </c>
      <c r="J601" s="629"/>
      <c r="K601" s="629"/>
      <c r="L601" s="629"/>
      <c r="M601" s="629"/>
      <c r="N601" s="629"/>
      <c r="O601" s="629"/>
      <c r="P601" s="642"/>
      <c r="Q601" s="630"/>
    </row>
    <row r="602" spans="1:17" ht="14.4" customHeight="1" x14ac:dyDescent="0.3">
      <c r="A602" s="625" t="s">
        <v>518</v>
      </c>
      <c r="B602" s="626" t="s">
        <v>4112</v>
      </c>
      <c r="C602" s="626" t="s">
        <v>3471</v>
      </c>
      <c r="D602" s="626" t="s">
        <v>4064</v>
      </c>
      <c r="E602" s="626" t="s">
        <v>4065</v>
      </c>
      <c r="F602" s="629">
        <v>12</v>
      </c>
      <c r="G602" s="629">
        <v>45300</v>
      </c>
      <c r="H602" s="629">
        <v>1</v>
      </c>
      <c r="I602" s="629">
        <v>3775</v>
      </c>
      <c r="J602" s="629"/>
      <c r="K602" s="629"/>
      <c r="L602" s="629"/>
      <c r="M602" s="629"/>
      <c r="N602" s="629"/>
      <c r="O602" s="629"/>
      <c r="P602" s="642"/>
      <c r="Q602" s="630"/>
    </row>
    <row r="603" spans="1:17" ht="14.4" customHeight="1" x14ac:dyDescent="0.3">
      <c r="A603" s="625" t="s">
        <v>518</v>
      </c>
      <c r="B603" s="626" t="s">
        <v>4112</v>
      </c>
      <c r="C603" s="626" t="s">
        <v>3471</v>
      </c>
      <c r="D603" s="626" t="s">
        <v>4066</v>
      </c>
      <c r="E603" s="626" t="s">
        <v>4067</v>
      </c>
      <c r="F603" s="629">
        <v>31</v>
      </c>
      <c r="G603" s="629">
        <v>10106</v>
      </c>
      <c r="H603" s="629">
        <v>1</v>
      </c>
      <c r="I603" s="629">
        <v>326</v>
      </c>
      <c r="J603" s="629"/>
      <c r="K603" s="629"/>
      <c r="L603" s="629"/>
      <c r="M603" s="629"/>
      <c r="N603" s="629"/>
      <c r="O603" s="629"/>
      <c r="P603" s="642"/>
      <c r="Q603" s="630"/>
    </row>
    <row r="604" spans="1:17" ht="14.4" customHeight="1" x14ac:dyDescent="0.3">
      <c r="A604" s="625" t="s">
        <v>518</v>
      </c>
      <c r="B604" s="626" t="s">
        <v>4112</v>
      </c>
      <c r="C604" s="626" t="s">
        <v>3471</v>
      </c>
      <c r="D604" s="626" t="s">
        <v>4072</v>
      </c>
      <c r="E604" s="626" t="s">
        <v>4073</v>
      </c>
      <c r="F604" s="629">
        <v>21</v>
      </c>
      <c r="G604" s="629">
        <v>36876</v>
      </c>
      <c r="H604" s="629">
        <v>1</v>
      </c>
      <c r="I604" s="629">
        <v>1756</v>
      </c>
      <c r="J604" s="629"/>
      <c r="K604" s="629"/>
      <c r="L604" s="629"/>
      <c r="M604" s="629"/>
      <c r="N604" s="629"/>
      <c r="O604" s="629"/>
      <c r="P604" s="642"/>
      <c r="Q604" s="630"/>
    </row>
    <row r="605" spans="1:17" ht="14.4" customHeight="1" x14ac:dyDescent="0.3">
      <c r="A605" s="625" t="s">
        <v>518</v>
      </c>
      <c r="B605" s="626" t="s">
        <v>4112</v>
      </c>
      <c r="C605" s="626" t="s">
        <v>3471</v>
      </c>
      <c r="D605" s="626" t="s">
        <v>3584</v>
      </c>
      <c r="E605" s="626" t="s">
        <v>3585</v>
      </c>
      <c r="F605" s="629">
        <v>1</v>
      </c>
      <c r="G605" s="629">
        <v>3998</v>
      </c>
      <c r="H605" s="629">
        <v>1</v>
      </c>
      <c r="I605" s="629">
        <v>3998</v>
      </c>
      <c r="J605" s="629"/>
      <c r="K605" s="629"/>
      <c r="L605" s="629"/>
      <c r="M605" s="629"/>
      <c r="N605" s="629"/>
      <c r="O605" s="629"/>
      <c r="P605" s="642"/>
      <c r="Q605" s="630"/>
    </row>
    <row r="606" spans="1:17" ht="14.4" customHeight="1" x14ac:dyDescent="0.3">
      <c r="A606" s="625" t="s">
        <v>518</v>
      </c>
      <c r="B606" s="626" t="s">
        <v>4112</v>
      </c>
      <c r="C606" s="626" t="s">
        <v>3471</v>
      </c>
      <c r="D606" s="626" t="s">
        <v>4076</v>
      </c>
      <c r="E606" s="626" t="s">
        <v>4077</v>
      </c>
      <c r="F606" s="629">
        <v>1</v>
      </c>
      <c r="G606" s="629">
        <v>1907</v>
      </c>
      <c r="H606" s="629">
        <v>1</v>
      </c>
      <c r="I606" s="629">
        <v>1907</v>
      </c>
      <c r="J606" s="629"/>
      <c r="K606" s="629"/>
      <c r="L606" s="629"/>
      <c r="M606" s="629"/>
      <c r="N606" s="629"/>
      <c r="O606" s="629"/>
      <c r="P606" s="642"/>
      <c r="Q606" s="630"/>
    </row>
    <row r="607" spans="1:17" ht="14.4" customHeight="1" x14ac:dyDescent="0.3">
      <c r="A607" s="625" t="s">
        <v>518</v>
      </c>
      <c r="B607" s="626" t="s">
        <v>4112</v>
      </c>
      <c r="C607" s="626" t="s">
        <v>3471</v>
      </c>
      <c r="D607" s="626" t="s">
        <v>4290</v>
      </c>
      <c r="E607" s="626" t="s">
        <v>4291</v>
      </c>
      <c r="F607" s="629">
        <v>1</v>
      </c>
      <c r="G607" s="629">
        <v>2263</v>
      </c>
      <c r="H607" s="629">
        <v>1</v>
      </c>
      <c r="I607" s="629">
        <v>2263</v>
      </c>
      <c r="J607" s="629"/>
      <c r="K607" s="629"/>
      <c r="L607" s="629"/>
      <c r="M607" s="629"/>
      <c r="N607" s="629"/>
      <c r="O607" s="629"/>
      <c r="P607" s="642"/>
      <c r="Q607" s="630"/>
    </row>
    <row r="608" spans="1:17" ht="14.4" customHeight="1" x14ac:dyDescent="0.3">
      <c r="A608" s="625" t="s">
        <v>518</v>
      </c>
      <c r="B608" s="626" t="s">
        <v>4112</v>
      </c>
      <c r="C608" s="626" t="s">
        <v>3471</v>
      </c>
      <c r="D608" s="626" t="s">
        <v>4292</v>
      </c>
      <c r="E608" s="626" t="s">
        <v>4293</v>
      </c>
      <c r="F608" s="629">
        <v>1</v>
      </c>
      <c r="G608" s="629">
        <v>407</v>
      </c>
      <c r="H608" s="629">
        <v>1</v>
      </c>
      <c r="I608" s="629">
        <v>407</v>
      </c>
      <c r="J608" s="629"/>
      <c r="K608" s="629"/>
      <c r="L608" s="629"/>
      <c r="M608" s="629"/>
      <c r="N608" s="629"/>
      <c r="O608" s="629"/>
      <c r="P608" s="642"/>
      <c r="Q608" s="630"/>
    </row>
    <row r="609" spans="1:17" ht="14.4" customHeight="1" x14ac:dyDescent="0.3">
      <c r="A609" s="625" t="s">
        <v>518</v>
      </c>
      <c r="B609" s="626" t="s">
        <v>4112</v>
      </c>
      <c r="C609" s="626" t="s">
        <v>3471</v>
      </c>
      <c r="D609" s="626" t="s">
        <v>4294</v>
      </c>
      <c r="E609" s="626" t="s">
        <v>4295</v>
      </c>
      <c r="F609" s="629">
        <v>1</v>
      </c>
      <c r="G609" s="629">
        <v>92</v>
      </c>
      <c r="H609" s="629">
        <v>1</v>
      </c>
      <c r="I609" s="629">
        <v>92</v>
      </c>
      <c r="J609" s="629"/>
      <c r="K609" s="629"/>
      <c r="L609" s="629"/>
      <c r="M609" s="629"/>
      <c r="N609" s="629"/>
      <c r="O609" s="629"/>
      <c r="P609" s="642"/>
      <c r="Q609" s="630"/>
    </row>
    <row r="610" spans="1:17" ht="14.4" customHeight="1" x14ac:dyDescent="0.3">
      <c r="A610" s="625" t="s">
        <v>518</v>
      </c>
      <c r="B610" s="626" t="s">
        <v>4112</v>
      </c>
      <c r="C610" s="626" t="s">
        <v>3471</v>
      </c>
      <c r="D610" s="626" t="s">
        <v>4080</v>
      </c>
      <c r="E610" s="626" t="s">
        <v>4081</v>
      </c>
      <c r="F610" s="629">
        <v>1</v>
      </c>
      <c r="G610" s="629">
        <v>281</v>
      </c>
      <c r="H610" s="629">
        <v>1</v>
      </c>
      <c r="I610" s="629">
        <v>281</v>
      </c>
      <c r="J610" s="629"/>
      <c r="K610" s="629"/>
      <c r="L610" s="629"/>
      <c r="M610" s="629"/>
      <c r="N610" s="629"/>
      <c r="O610" s="629"/>
      <c r="P610" s="642"/>
      <c r="Q610" s="630"/>
    </row>
    <row r="611" spans="1:17" ht="14.4" customHeight="1" x14ac:dyDescent="0.3">
      <c r="A611" s="625" t="s">
        <v>518</v>
      </c>
      <c r="B611" s="626" t="s">
        <v>4112</v>
      </c>
      <c r="C611" s="626" t="s">
        <v>3471</v>
      </c>
      <c r="D611" s="626" t="s">
        <v>4296</v>
      </c>
      <c r="E611" s="626" t="s">
        <v>4297</v>
      </c>
      <c r="F611" s="629">
        <v>1</v>
      </c>
      <c r="G611" s="629">
        <v>579</v>
      </c>
      <c r="H611" s="629">
        <v>1</v>
      </c>
      <c r="I611" s="629">
        <v>579</v>
      </c>
      <c r="J611" s="629"/>
      <c r="K611" s="629"/>
      <c r="L611" s="629"/>
      <c r="M611" s="629"/>
      <c r="N611" s="629"/>
      <c r="O611" s="629"/>
      <c r="P611" s="642"/>
      <c r="Q611" s="630"/>
    </row>
    <row r="612" spans="1:17" ht="14.4" customHeight="1" x14ac:dyDescent="0.3">
      <c r="A612" s="625" t="s">
        <v>518</v>
      </c>
      <c r="B612" s="626" t="s">
        <v>4112</v>
      </c>
      <c r="C612" s="626" t="s">
        <v>3471</v>
      </c>
      <c r="D612" s="626" t="s">
        <v>4082</v>
      </c>
      <c r="E612" s="626" t="s">
        <v>4083</v>
      </c>
      <c r="F612" s="629">
        <v>1</v>
      </c>
      <c r="G612" s="629">
        <v>1397</v>
      </c>
      <c r="H612" s="629">
        <v>1</v>
      </c>
      <c r="I612" s="629">
        <v>1397</v>
      </c>
      <c r="J612" s="629"/>
      <c r="K612" s="629"/>
      <c r="L612" s="629"/>
      <c r="M612" s="629"/>
      <c r="N612" s="629"/>
      <c r="O612" s="629"/>
      <c r="P612" s="642"/>
      <c r="Q612" s="630"/>
    </row>
    <row r="613" spans="1:17" ht="14.4" customHeight="1" x14ac:dyDescent="0.3">
      <c r="A613" s="625" t="s">
        <v>518</v>
      </c>
      <c r="B613" s="626" t="s">
        <v>4112</v>
      </c>
      <c r="C613" s="626" t="s">
        <v>3471</v>
      </c>
      <c r="D613" s="626" t="s">
        <v>4084</v>
      </c>
      <c r="E613" s="626" t="s">
        <v>4085</v>
      </c>
      <c r="F613" s="629">
        <v>1</v>
      </c>
      <c r="G613" s="629">
        <v>2994</v>
      </c>
      <c r="H613" s="629">
        <v>1</v>
      </c>
      <c r="I613" s="629">
        <v>2994</v>
      </c>
      <c r="J613" s="629"/>
      <c r="K613" s="629"/>
      <c r="L613" s="629"/>
      <c r="M613" s="629"/>
      <c r="N613" s="629"/>
      <c r="O613" s="629"/>
      <c r="P613" s="642"/>
      <c r="Q613" s="630"/>
    </row>
    <row r="614" spans="1:17" ht="14.4" customHeight="1" x14ac:dyDescent="0.3">
      <c r="A614" s="625" t="s">
        <v>518</v>
      </c>
      <c r="B614" s="626" t="s">
        <v>4112</v>
      </c>
      <c r="C614" s="626" t="s">
        <v>3471</v>
      </c>
      <c r="D614" s="626" t="s">
        <v>4086</v>
      </c>
      <c r="E614" s="626" t="s">
        <v>4087</v>
      </c>
      <c r="F614" s="629">
        <v>33</v>
      </c>
      <c r="G614" s="629">
        <v>26268</v>
      </c>
      <c r="H614" s="629">
        <v>1</v>
      </c>
      <c r="I614" s="629">
        <v>796</v>
      </c>
      <c r="J614" s="629">
        <v>29</v>
      </c>
      <c r="K614" s="629">
        <v>23184</v>
      </c>
      <c r="L614" s="629">
        <v>0.88259479214253078</v>
      </c>
      <c r="M614" s="629">
        <v>799.44827586206895</v>
      </c>
      <c r="N614" s="629">
        <v>18</v>
      </c>
      <c r="O614" s="629">
        <v>14502</v>
      </c>
      <c r="P614" s="642">
        <v>0.55207857469164001</v>
      </c>
      <c r="Q614" s="630">
        <v>805.66666666666663</v>
      </c>
    </row>
    <row r="615" spans="1:17" ht="14.4" customHeight="1" x14ac:dyDescent="0.3">
      <c r="A615" s="625" t="s">
        <v>518</v>
      </c>
      <c r="B615" s="626" t="s">
        <v>4112</v>
      </c>
      <c r="C615" s="626" t="s">
        <v>3471</v>
      </c>
      <c r="D615" s="626" t="s">
        <v>4090</v>
      </c>
      <c r="E615" s="626" t="s">
        <v>4091</v>
      </c>
      <c r="F615" s="629">
        <v>1</v>
      </c>
      <c r="G615" s="629">
        <v>1517</v>
      </c>
      <c r="H615" s="629">
        <v>1</v>
      </c>
      <c r="I615" s="629">
        <v>1517</v>
      </c>
      <c r="J615" s="629"/>
      <c r="K615" s="629"/>
      <c r="L615" s="629"/>
      <c r="M615" s="629"/>
      <c r="N615" s="629"/>
      <c r="O615" s="629"/>
      <c r="P615" s="642"/>
      <c r="Q615" s="630"/>
    </row>
    <row r="616" spans="1:17" ht="14.4" customHeight="1" x14ac:dyDescent="0.3">
      <c r="A616" s="625" t="s">
        <v>518</v>
      </c>
      <c r="B616" s="626" t="s">
        <v>4112</v>
      </c>
      <c r="C616" s="626" t="s">
        <v>3471</v>
      </c>
      <c r="D616" s="626" t="s">
        <v>4094</v>
      </c>
      <c r="E616" s="626" t="s">
        <v>4095</v>
      </c>
      <c r="F616" s="629">
        <v>24</v>
      </c>
      <c r="G616" s="629">
        <v>17616</v>
      </c>
      <c r="H616" s="629">
        <v>1</v>
      </c>
      <c r="I616" s="629">
        <v>734</v>
      </c>
      <c r="J616" s="629"/>
      <c r="K616" s="629"/>
      <c r="L616" s="629"/>
      <c r="M616" s="629"/>
      <c r="N616" s="629"/>
      <c r="O616" s="629"/>
      <c r="P616" s="642"/>
      <c r="Q616" s="630"/>
    </row>
    <row r="617" spans="1:17" ht="14.4" customHeight="1" x14ac:dyDescent="0.3">
      <c r="A617" s="625" t="s">
        <v>518</v>
      </c>
      <c r="B617" s="626" t="s">
        <v>4112</v>
      </c>
      <c r="C617" s="626" t="s">
        <v>3471</v>
      </c>
      <c r="D617" s="626" t="s">
        <v>4096</v>
      </c>
      <c r="E617" s="626" t="s">
        <v>4097</v>
      </c>
      <c r="F617" s="629">
        <v>0</v>
      </c>
      <c r="G617" s="629">
        <v>0</v>
      </c>
      <c r="H617" s="629"/>
      <c r="I617" s="629"/>
      <c r="J617" s="629">
        <v>0</v>
      </c>
      <c r="K617" s="629">
        <v>0</v>
      </c>
      <c r="L617" s="629"/>
      <c r="M617" s="629"/>
      <c r="N617" s="629">
        <v>0</v>
      </c>
      <c r="O617" s="629">
        <v>0</v>
      </c>
      <c r="P617" s="642"/>
      <c r="Q617" s="630"/>
    </row>
    <row r="618" spans="1:17" ht="14.4" customHeight="1" x14ac:dyDescent="0.3">
      <c r="A618" s="625" t="s">
        <v>518</v>
      </c>
      <c r="B618" s="626" t="s">
        <v>4112</v>
      </c>
      <c r="C618" s="626" t="s">
        <v>3471</v>
      </c>
      <c r="D618" s="626" t="s">
        <v>4098</v>
      </c>
      <c r="E618" s="626" t="s">
        <v>4099</v>
      </c>
      <c r="F618" s="629">
        <v>620</v>
      </c>
      <c r="G618" s="629">
        <v>0</v>
      </c>
      <c r="H618" s="629"/>
      <c r="I618" s="629">
        <v>0</v>
      </c>
      <c r="J618" s="629">
        <v>567</v>
      </c>
      <c r="K618" s="629">
        <v>0</v>
      </c>
      <c r="L618" s="629"/>
      <c r="M618" s="629">
        <v>0</v>
      </c>
      <c r="N618" s="629">
        <v>417</v>
      </c>
      <c r="O618" s="629">
        <v>0</v>
      </c>
      <c r="P618" s="642"/>
      <c r="Q618" s="630">
        <v>0</v>
      </c>
    </row>
    <row r="619" spans="1:17" ht="14.4" customHeight="1" x14ac:dyDescent="0.3">
      <c r="A619" s="625" t="s">
        <v>518</v>
      </c>
      <c r="B619" s="626" t="s">
        <v>4112</v>
      </c>
      <c r="C619" s="626" t="s">
        <v>3471</v>
      </c>
      <c r="D619" s="626" t="s">
        <v>4100</v>
      </c>
      <c r="E619" s="626" t="s">
        <v>4101</v>
      </c>
      <c r="F619" s="629">
        <v>329</v>
      </c>
      <c r="G619" s="629">
        <v>0</v>
      </c>
      <c r="H619" s="629"/>
      <c r="I619" s="629">
        <v>0</v>
      </c>
      <c r="J619" s="629">
        <v>265</v>
      </c>
      <c r="K619" s="629">
        <v>0</v>
      </c>
      <c r="L619" s="629"/>
      <c r="M619" s="629">
        <v>0</v>
      </c>
      <c r="N619" s="629">
        <v>420</v>
      </c>
      <c r="O619" s="629">
        <v>0</v>
      </c>
      <c r="P619" s="642"/>
      <c r="Q619" s="630">
        <v>0</v>
      </c>
    </row>
    <row r="620" spans="1:17" ht="14.4" customHeight="1" x14ac:dyDescent="0.3">
      <c r="A620" s="625" t="s">
        <v>518</v>
      </c>
      <c r="B620" s="626" t="s">
        <v>4112</v>
      </c>
      <c r="C620" s="626" t="s">
        <v>3471</v>
      </c>
      <c r="D620" s="626" t="s">
        <v>3514</v>
      </c>
      <c r="E620" s="626" t="s">
        <v>3515</v>
      </c>
      <c r="F620" s="629">
        <v>475</v>
      </c>
      <c r="G620" s="629">
        <v>0</v>
      </c>
      <c r="H620" s="629"/>
      <c r="I620" s="629">
        <v>0</v>
      </c>
      <c r="J620" s="629">
        <v>609</v>
      </c>
      <c r="K620" s="629">
        <v>0</v>
      </c>
      <c r="L620" s="629"/>
      <c r="M620" s="629">
        <v>0</v>
      </c>
      <c r="N620" s="629">
        <v>494</v>
      </c>
      <c r="O620" s="629">
        <v>0</v>
      </c>
      <c r="P620" s="642"/>
      <c r="Q620" s="630">
        <v>0</v>
      </c>
    </row>
    <row r="621" spans="1:17" ht="14.4" customHeight="1" x14ac:dyDescent="0.3">
      <c r="A621" s="625" t="s">
        <v>518</v>
      </c>
      <c r="B621" s="626" t="s">
        <v>4112</v>
      </c>
      <c r="C621" s="626" t="s">
        <v>3471</v>
      </c>
      <c r="D621" s="626" t="s">
        <v>4298</v>
      </c>
      <c r="E621" s="626" t="s">
        <v>4299</v>
      </c>
      <c r="F621" s="629">
        <v>28</v>
      </c>
      <c r="G621" s="629">
        <v>0</v>
      </c>
      <c r="H621" s="629"/>
      <c r="I621" s="629">
        <v>0</v>
      </c>
      <c r="J621" s="629">
        <v>35</v>
      </c>
      <c r="K621" s="629">
        <v>0</v>
      </c>
      <c r="L621" s="629"/>
      <c r="M621" s="629">
        <v>0</v>
      </c>
      <c r="N621" s="629">
        <v>32</v>
      </c>
      <c r="O621" s="629">
        <v>0</v>
      </c>
      <c r="P621" s="642"/>
      <c r="Q621" s="630">
        <v>0</v>
      </c>
    </row>
    <row r="622" spans="1:17" ht="14.4" customHeight="1" x14ac:dyDescent="0.3">
      <c r="A622" s="625" t="s">
        <v>518</v>
      </c>
      <c r="B622" s="626" t="s">
        <v>4112</v>
      </c>
      <c r="C622" s="626" t="s">
        <v>3471</v>
      </c>
      <c r="D622" s="626" t="s">
        <v>4300</v>
      </c>
      <c r="E622" s="626" t="s">
        <v>4301</v>
      </c>
      <c r="F622" s="629">
        <v>19</v>
      </c>
      <c r="G622" s="629">
        <v>0</v>
      </c>
      <c r="H622" s="629"/>
      <c r="I622" s="629">
        <v>0</v>
      </c>
      <c r="J622" s="629">
        <v>20</v>
      </c>
      <c r="K622" s="629">
        <v>0</v>
      </c>
      <c r="L622" s="629"/>
      <c r="M622" s="629">
        <v>0</v>
      </c>
      <c r="N622" s="629">
        <v>12</v>
      </c>
      <c r="O622" s="629">
        <v>0</v>
      </c>
      <c r="P622" s="642"/>
      <c r="Q622" s="630">
        <v>0</v>
      </c>
    </row>
    <row r="623" spans="1:17" ht="14.4" customHeight="1" x14ac:dyDescent="0.3">
      <c r="A623" s="625" t="s">
        <v>518</v>
      </c>
      <c r="B623" s="626" t="s">
        <v>4112</v>
      </c>
      <c r="C623" s="626" t="s">
        <v>3471</v>
      </c>
      <c r="D623" s="626" t="s">
        <v>4302</v>
      </c>
      <c r="E623" s="626" t="s">
        <v>4299</v>
      </c>
      <c r="F623" s="629">
        <v>55</v>
      </c>
      <c r="G623" s="629">
        <v>0</v>
      </c>
      <c r="H623" s="629"/>
      <c r="I623" s="629">
        <v>0</v>
      </c>
      <c r="J623" s="629">
        <v>42</v>
      </c>
      <c r="K623" s="629">
        <v>0</v>
      </c>
      <c r="L623" s="629"/>
      <c r="M623" s="629">
        <v>0</v>
      </c>
      <c r="N623" s="629">
        <v>43</v>
      </c>
      <c r="O623" s="629">
        <v>0</v>
      </c>
      <c r="P623" s="642"/>
      <c r="Q623" s="630">
        <v>0</v>
      </c>
    </row>
    <row r="624" spans="1:17" ht="14.4" customHeight="1" x14ac:dyDescent="0.3">
      <c r="A624" s="625" t="s">
        <v>518</v>
      </c>
      <c r="B624" s="626" t="s">
        <v>4112</v>
      </c>
      <c r="C624" s="626" t="s">
        <v>3471</v>
      </c>
      <c r="D624" s="626" t="s">
        <v>4102</v>
      </c>
      <c r="E624" s="626" t="s">
        <v>4103</v>
      </c>
      <c r="F624" s="629">
        <v>8</v>
      </c>
      <c r="G624" s="629">
        <v>0</v>
      </c>
      <c r="H624" s="629"/>
      <c r="I624" s="629">
        <v>0</v>
      </c>
      <c r="J624" s="629">
        <v>69</v>
      </c>
      <c r="K624" s="629">
        <v>0</v>
      </c>
      <c r="L624" s="629"/>
      <c r="M624" s="629">
        <v>0</v>
      </c>
      <c r="N624" s="629">
        <v>64</v>
      </c>
      <c r="O624" s="629">
        <v>0</v>
      </c>
      <c r="P624" s="642"/>
      <c r="Q624" s="630">
        <v>0</v>
      </c>
    </row>
    <row r="625" spans="1:17" ht="14.4" customHeight="1" x14ac:dyDescent="0.3">
      <c r="A625" s="625" t="s">
        <v>518</v>
      </c>
      <c r="B625" s="626" t="s">
        <v>4112</v>
      </c>
      <c r="C625" s="626" t="s">
        <v>3471</v>
      </c>
      <c r="D625" s="626" t="s">
        <v>4106</v>
      </c>
      <c r="E625" s="626" t="s">
        <v>4107</v>
      </c>
      <c r="F625" s="629">
        <v>57</v>
      </c>
      <c r="G625" s="629">
        <v>0</v>
      </c>
      <c r="H625" s="629"/>
      <c r="I625" s="629">
        <v>0</v>
      </c>
      <c r="J625" s="629">
        <v>23</v>
      </c>
      <c r="K625" s="629">
        <v>0</v>
      </c>
      <c r="L625" s="629"/>
      <c r="M625" s="629">
        <v>0</v>
      </c>
      <c r="N625" s="629">
        <v>30</v>
      </c>
      <c r="O625" s="629">
        <v>0</v>
      </c>
      <c r="P625" s="642"/>
      <c r="Q625" s="630">
        <v>0</v>
      </c>
    </row>
    <row r="626" spans="1:17" ht="14.4" customHeight="1" x14ac:dyDescent="0.3">
      <c r="A626" s="625" t="s">
        <v>518</v>
      </c>
      <c r="B626" s="626" t="s">
        <v>4112</v>
      </c>
      <c r="C626" s="626" t="s">
        <v>3471</v>
      </c>
      <c r="D626" s="626" t="s">
        <v>4303</v>
      </c>
      <c r="E626" s="626" t="s">
        <v>4299</v>
      </c>
      <c r="F626" s="629">
        <v>10</v>
      </c>
      <c r="G626" s="629">
        <v>0</v>
      </c>
      <c r="H626" s="629"/>
      <c r="I626" s="629">
        <v>0</v>
      </c>
      <c r="J626" s="629">
        <v>11</v>
      </c>
      <c r="K626" s="629">
        <v>0</v>
      </c>
      <c r="L626" s="629"/>
      <c r="M626" s="629">
        <v>0</v>
      </c>
      <c r="N626" s="629">
        <v>3</v>
      </c>
      <c r="O626" s="629">
        <v>0</v>
      </c>
      <c r="P626" s="642"/>
      <c r="Q626" s="630">
        <v>0</v>
      </c>
    </row>
    <row r="627" spans="1:17" ht="14.4" customHeight="1" x14ac:dyDescent="0.3">
      <c r="A627" s="625" t="s">
        <v>518</v>
      </c>
      <c r="B627" s="626" t="s">
        <v>4112</v>
      </c>
      <c r="C627" s="626" t="s">
        <v>3471</v>
      </c>
      <c r="D627" s="626" t="s">
        <v>4304</v>
      </c>
      <c r="E627" s="626" t="s">
        <v>4299</v>
      </c>
      <c r="F627" s="629">
        <v>1</v>
      </c>
      <c r="G627" s="629">
        <v>0</v>
      </c>
      <c r="H627" s="629"/>
      <c r="I627" s="629">
        <v>0</v>
      </c>
      <c r="J627" s="629">
        <v>1</v>
      </c>
      <c r="K627" s="629">
        <v>0</v>
      </c>
      <c r="L627" s="629"/>
      <c r="M627" s="629">
        <v>0</v>
      </c>
      <c r="N627" s="629">
        <v>2</v>
      </c>
      <c r="O627" s="629">
        <v>0</v>
      </c>
      <c r="P627" s="642"/>
      <c r="Q627" s="630">
        <v>0</v>
      </c>
    </row>
    <row r="628" spans="1:17" ht="14.4" customHeight="1" x14ac:dyDescent="0.3">
      <c r="A628" s="625" t="s">
        <v>518</v>
      </c>
      <c r="B628" s="626" t="s">
        <v>4112</v>
      </c>
      <c r="C628" s="626" t="s">
        <v>3471</v>
      </c>
      <c r="D628" s="626" t="s">
        <v>4108</v>
      </c>
      <c r="E628" s="626" t="s">
        <v>4109</v>
      </c>
      <c r="F628" s="629">
        <v>1</v>
      </c>
      <c r="G628" s="629">
        <v>0</v>
      </c>
      <c r="H628" s="629"/>
      <c r="I628" s="629">
        <v>0</v>
      </c>
      <c r="J628" s="629"/>
      <c r="K628" s="629"/>
      <c r="L628" s="629"/>
      <c r="M628" s="629"/>
      <c r="N628" s="629"/>
      <c r="O628" s="629"/>
      <c r="P628" s="642"/>
      <c r="Q628" s="630"/>
    </row>
    <row r="629" spans="1:17" ht="14.4" customHeight="1" x14ac:dyDescent="0.3">
      <c r="A629" s="625" t="s">
        <v>518</v>
      </c>
      <c r="B629" s="626" t="s">
        <v>4305</v>
      </c>
      <c r="C629" s="626" t="s">
        <v>3471</v>
      </c>
      <c r="D629" s="626" t="s">
        <v>4280</v>
      </c>
      <c r="E629" s="626" t="s">
        <v>4281</v>
      </c>
      <c r="F629" s="629"/>
      <c r="G629" s="629"/>
      <c r="H629" s="629"/>
      <c r="I629" s="629"/>
      <c r="J629" s="629"/>
      <c r="K629" s="629"/>
      <c r="L629" s="629"/>
      <c r="M629" s="629"/>
      <c r="N629" s="629">
        <v>1</v>
      </c>
      <c r="O629" s="629">
        <v>845</v>
      </c>
      <c r="P629" s="642"/>
      <c r="Q629" s="630">
        <v>845</v>
      </c>
    </row>
    <row r="630" spans="1:17" ht="14.4" customHeight="1" x14ac:dyDescent="0.3">
      <c r="A630" s="625" t="s">
        <v>518</v>
      </c>
      <c r="B630" s="626" t="s">
        <v>4305</v>
      </c>
      <c r="C630" s="626" t="s">
        <v>3471</v>
      </c>
      <c r="D630" s="626" t="s">
        <v>4306</v>
      </c>
      <c r="E630" s="626" t="s">
        <v>4307</v>
      </c>
      <c r="F630" s="629"/>
      <c r="G630" s="629"/>
      <c r="H630" s="629"/>
      <c r="I630" s="629"/>
      <c r="J630" s="629"/>
      <c r="K630" s="629"/>
      <c r="L630" s="629"/>
      <c r="M630" s="629"/>
      <c r="N630" s="629">
        <v>1</v>
      </c>
      <c r="O630" s="629">
        <v>2396</v>
      </c>
      <c r="P630" s="642"/>
      <c r="Q630" s="630">
        <v>2396</v>
      </c>
    </row>
    <row r="631" spans="1:17" ht="14.4" customHeight="1" x14ac:dyDescent="0.3">
      <c r="A631" s="625" t="s">
        <v>518</v>
      </c>
      <c r="B631" s="626" t="s">
        <v>4305</v>
      </c>
      <c r="C631" s="626" t="s">
        <v>3471</v>
      </c>
      <c r="D631" s="626" t="s">
        <v>4308</v>
      </c>
      <c r="E631" s="626" t="s">
        <v>4309</v>
      </c>
      <c r="F631" s="629"/>
      <c r="G631" s="629"/>
      <c r="H631" s="629"/>
      <c r="I631" s="629"/>
      <c r="J631" s="629"/>
      <c r="K631" s="629"/>
      <c r="L631" s="629"/>
      <c r="M631" s="629"/>
      <c r="N631" s="629">
        <v>1</v>
      </c>
      <c r="O631" s="629">
        <v>3982</v>
      </c>
      <c r="P631" s="642"/>
      <c r="Q631" s="630">
        <v>3982</v>
      </c>
    </row>
    <row r="632" spans="1:17" ht="14.4" customHeight="1" x14ac:dyDescent="0.3">
      <c r="A632" s="625" t="s">
        <v>518</v>
      </c>
      <c r="B632" s="626" t="s">
        <v>4305</v>
      </c>
      <c r="C632" s="626" t="s">
        <v>3471</v>
      </c>
      <c r="D632" s="626" t="s">
        <v>4310</v>
      </c>
      <c r="E632" s="626" t="s">
        <v>4311</v>
      </c>
      <c r="F632" s="629"/>
      <c r="G632" s="629"/>
      <c r="H632" s="629"/>
      <c r="I632" s="629"/>
      <c r="J632" s="629"/>
      <c r="K632" s="629"/>
      <c r="L632" s="629"/>
      <c r="M632" s="629"/>
      <c r="N632" s="629">
        <v>1</v>
      </c>
      <c r="O632" s="629">
        <v>1186</v>
      </c>
      <c r="P632" s="642"/>
      <c r="Q632" s="630">
        <v>1186</v>
      </c>
    </row>
    <row r="633" spans="1:17" ht="14.4" customHeight="1" x14ac:dyDescent="0.3">
      <c r="A633" s="625" t="s">
        <v>518</v>
      </c>
      <c r="B633" s="626" t="s">
        <v>4312</v>
      </c>
      <c r="C633" s="626" t="s">
        <v>3471</v>
      </c>
      <c r="D633" s="626" t="s">
        <v>4026</v>
      </c>
      <c r="E633" s="626" t="s">
        <v>4027</v>
      </c>
      <c r="F633" s="629"/>
      <c r="G633" s="629"/>
      <c r="H633" s="629"/>
      <c r="I633" s="629"/>
      <c r="J633" s="629">
        <v>6</v>
      </c>
      <c r="K633" s="629">
        <v>14346</v>
      </c>
      <c r="L633" s="629"/>
      <c r="M633" s="629">
        <v>2391</v>
      </c>
      <c r="N633" s="629"/>
      <c r="O633" s="629"/>
      <c r="P633" s="642"/>
      <c r="Q633" s="630"/>
    </row>
    <row r="634" spans="1:17" ht="14.4" customHeight="1" x14ac:dyDescent="0.3">
      <c r="A634" s="625" t="s">
        <v>518</v>
      </c>
      <c r="B634" s="626" t="s">
        <v>4312</v>
      </c>
      <c r="C634" s="626" t="s">
        <v>3471</v>
      </c>
      <c r="D634" s="626" t="s">
        <v>4028</v>
      </c>
      <c r="E634" s="626" t="s">
        <v>4029</v>
      </c>
      <c r="F634" s="629"/>
      <c r="G634" s="629"/>
      <c r="H634" s="629"/>
      <c r="I634" s="629"/>
      <c r="J634" s="629">
        <v>2</v>
      </c>
      <c r="K634" s="629">
        <v>1186</v>
      </c>
      <c r="L634" s="629"/>
      <c r="M634" s="629">
        <v>593</v>
      </c>
      <c r="N634" s="629"/>
      <c r="O634" s="629"/>
      <c r="P634" s="642"/>
      <c r="Q634" s="630"/>
    </row>
    <row r="635" spans="1:17" ht="14.4" customHeight="1" x14ac:dyDescent="0.3">
      <c r="A635" s="625" t="s">
        <v>518</v>
      </c>
      <c r="B635" s="626" t="s">
        <v>4312</v>
      </c>
      <c r="C635" s="626" t="s">
        <v>3471</v>
      </c>
      <c r="D635" s="626" t="s">
        <v>4313</v>
      </c>
      <c r="E635" s="626" t="s">
        <v>4314</v>
      </c>
      <c r="F635" s="629"/>
      <c r="G635" s="629"/>
      <c r="H635" s="629"/>
      <c r="I635" s="629"/>
      <c r="J635" s="629">
        <v>1</v>
      </c>
      <c r="K635" s="629">
        <v>3108</v>
      </c>
      <c r="L635" s="629"/>
      <c r="M635" s="629">
        <v>3108</v>
      </c>
      <c r="N635" s="629"/>
      <c r="O635" s="629"/>
      <c r="P635" s="642"/>
      <c r="Q635" s="630"/>
    </row>
    <row r="636" spans="1:17" ht="14.4" customHeight="1" x14ac:dyDescent="0.3">
      <c r="A636" s="625" t="s">
        <v>518</v>
      </c>
      <c r="B636" s="626" t="s">
        <v>4315</v>
      </c>
      <c r="C636" s="626" t="s">
        <v>3471</v>
      </c>
      <c r="D636" s="626" t="s">
        <v>4072</v>
      </c>
      <c r="E636" s="626" t="s">
        <v>4073</v>
      </c>
      <c r="F636" s="629"/>
      <c r="G636" s="629"/>
      <c r="H636" s="629"/>
      <c r="I636" s="629"/>
      <c r="J636" s="629"/>
      <c r="K636" s="629"/>
      <c r="L636" s="629"/>
      <c r="M636" s="629"/>
      <c r="N636" s="629">
        <v>25</v>
      </c>
      <c r="O636" s="629">
        <v>44225</v>
      </c>
      <c r="P636" s="642"/>
      <c r="Q636" s="630">
        <v>1769</v>
      </c>
    </row>
    <row r="637" spans="1:17" ht="14.4" customHeight="1" x14ac:dyDescent="0.3">
      <c r="A637" s="625" t="s">
        <v>518</v>
      </c>
      <c r="B637" s="626" t="s">
        <v>4315</v>
      </c>
      <c r="C637" s="626" t="s">
        <v>3471</v>
      </c>
      <c r="D637" s="626" t="s">
        <v>4316</v>
      </c>
      <c r="E637" s="626" t="s">
        <v>4317</v>
      </c>
      <c r="F637" s="629"/>
      <c r="G637" s="629"/>
      <c r="H637" s="629"/>
      <c r="I637" s="629"/>
      <c r="J637" s="629"/>
      <c r="K637" s="629"/>
      <c r="L637" s="629"/>
      <c r="M637" s="629"/>
      <c r="N637" s="629">
        <v>1</v>
      </c>
      <c r="O637" s="629">
        <v>902</v>
      </c>
      <c r="P637" s="642"/>
      <c r="Q637" s="630">
        <v>902</v>
      </c>
    </row>
    <row r="638" spans="1:17" ht="14.4" customHeight="1" x14ac:dyDescent="0.3">
      <c r="A638" s="625" t="s">
        <v>518</v>
      </c>
      <c r="B638" s="626" t="s">
        <v>4315</v>
      </c>
      <c r="C638" s="626" t="s">
        <v>3471</v>
      </c>
      <c r="D638" s="626" t="s">
        <v>4076</v>
      </c>
      <c r="E638" s="626" t="s">
        <v>4077</v>
      </c>
      <c r="F638" s="629"/>
      <c r="G638" s="629"/>
      <c r="H638" s="629"/>
      <c r="I638" s="629"/>
      <c r="J638" s="629"/>
      <c r="K638" s="629"/>
      <c r="L638" s="629"/>
      <c r="M638" s="629"/>
      <c r="N638" s="629">
        <v>1</v>
      </c>
      <c r="O638" s="629">
        <v>1920</v>
      </c>
      <c r="P638" s="642"/>
      <c r="Q638" s="630">
        <v>1920</v>
      </c>
    </row>
    <row r="639" spans="1:17" ht="14.4" customHeight="1" x14ac:dyDescent="0.3">
      <c r="A639" s="625" t="s">
        <v>518</v>
      </c>
      <c r="B639" s="626" t="s">
        <v>4318</v>
      </c>
      <c r="C639" s="626" t="s">
        <v>3471</v>
      </c>
      <c r="D639" s="626" t="s">
        <v>3472</v>
      </c>
      <c r="E639" s="626" t="s">
        <v>3473</v>
      </c>
      <c r="F639" s="629"/>
      <c r="G639" s="629"/>
      <c r="H639" s="629"/>
      <c r="I639" s="629"/>
      <c r="J639" s="629">
        <v>1</v>
      </c>
      <c r="K639" s="629">
        <v>75</v>
      </c>
      <c r="L639" s="629"/>
      <c r="M639" s="629">
        <v>75</v>
      </c>
      <c r="N639" s="629">
        <v>2</v>
      </c>
      <c r="O639" s="629">
        <v>162</v>
      </c>
      <c r="P639" s="642"/>
      <c r="Q639" s="630">
        <v>81</v>
      </c>
    </row>
    <row r="640" spans="1:17" ht="14.4" customHeight="1" x14ac:dyDescent="0.3">
      <c r="A640" s="625" t="s">
        <v>518</v>
      </c>
      <c r="B640" s="626" t="s">
        <v>4318</v>
      </c>
      <c r="C640" s="626" t="s">
        <v>3471</v>
      </c>
      <c r="D640" s="626" t="s">
        <v>4292</v>
      </c>
      <c r="E640" s="626" t="s">
        <v>4293</v>
      </c>
      <c r="F640" s="629"/>
      <c r="G640" s="629"/>
      <c r="H640" s="629"/>
      <c r="I640" s="629"/>
      <c r="J640" s="629">
        <v>3</v>
      </c>
      <c r="K640" s="629">
        <v>1227</v>
      </c>
      <c r="L640" s="629"/>
      <c r="M640" s="629">
        <v>409</v>
      </c>
      <c r="N640" s="629">
        <v>3</v>
      </c>
      <c r="O640" s="629">
        <v>1236</v>
      </c>
      <c r="P640" s="642"/>
      <c r="Q640" s="630">
        <v>412</v>
      </c>
    </row>
    <row r="641" spans="1:17" ht="14.4" customHeight="1" x14ac:dyDescent="0.3">
      <c r="A641" s="625" t="s">
        <v>518</v>
      </c>
      <c r="B641" s="626" t="s">
        <v>4318</v>
      </c>
      <c r="C641" s="626" t="s">
        <v>3471</v>
      </c>
      <c r="D641" s="626" t="s">
        <v>4294</v>
      </c>
      <c r="E641" s="626" t="s">
        <v>4295</v>
      </c>
      <c r="F641" s="629"/>
      <c r="G641" s="629"/>
      <c r="H641" s="629"/>
      <c r="I641" s="629"/>
      <c r="J641" s="629">
        <v>2</v>
      </c>
      <c r="K641" s="629">
        <v>186</v>
      </c>
      <c r="L641" s="629"/>
      <c r="M641" s="629">
        <v>93</v>
      </c>
      <c r="N641" s="629"/>
      <c r="O641" s="629"/>
      <c r="P641" s="642"/>
      <c r="Q641" s="630"/>
    </row>
    <row r="642" spans="1:17" ht="14.4" customHeight="1" x14ac:dyDescent="0.3">
      <c r="A642" s="625" t="s">
        <v>518</v>
      </c>
      <c r="B642" s="626" t="s">
        <v>4318</v>
      </c>
      <c r="C642" s="626" t="s">
        <v>3471</v>
      </c>
      <c r="D642" s="626" t="s">
        <v>4080</v>
      </c>
      <c r="E642" s="626" t="s">
        <v>4081</v>
      </c>
      <c r="F642" s="629"/>
      <c r="G642" s="629"/>
      <c r="H642" s="629"/>
      <c r="I642" s="629"/>
      <c r="J642" s="629"/>
      <c r="K642" s="629"/>
      <c r="L642" s="629"/>
      <c r="M642" s="629"/>
      <c r="N642" s="629">
        <v>7</v>
      </c>
      <c r="O642" s="629">
        <v>1988</v>
      </c>
      <c r="P642" s="642"/>
      <c r="Q642" s="630">
        <v>284</v>
      </c>
    </row>
    <row r="643" spans="1:17" ht="14.4" customHeight="1" x14ac:dyDescent="0.3">
      <c r="A643" s="625" t="s">
        <v>518</v>
      </c>
      <c r="B643" s="626" t="s">
        <v>4318</v>
      </c>
      <c r="C643" s="626" t="s">
        <v>3471</v>
      </c>
      <c r="D643" s="626" t="s">
        <v>4296</v>
      </c>
      <c r="E643" s="626" t="s">
        <v>4297</v>
      </c>
      <c r="F643" s="629"/>
      <c r="G643" s="629"/>
      <c r="H643" s="629"/>
      <c r="I643" s="629"/>
      <c r="J643" s="629">
        <v>10</v>
      </c>
      <c r="K643" s="629">
        <v>5830</v>
      </c>
      <c r="L643" s="629"/>
      <c r="M643" s="629">
        <v>583</v>
      </c>
      <c r="N643" s="629">
        <v>2</v>
      </c>
      <c r="O643" s="629">
        <v>1174</v>
      </c>
      <c r="P643" s="642"/>
      <c r="Q643" s="630">
        <v>587</v>
      </c>
    </row>
    <row r="644" spans="1:17" ht="14.4" customHeight="1" x14ac:dyDescent="0.3">
      <c r="A644" s="625" t="s">
        <v>518</v>
      </c>
      <c r="B644" s="626" t="s">
        <v>4318</v>
      </c>
      <c r="C644" s="626" t="s">
        <v>3471</v>
      </c>
      <c r="D644" s="626" t="s">
        <v>4082</v>
      </c>
      <c r="E644" s="626" t="s">
        <v>4083</v>
      </c>
      <c r="F644" s="629"/>
      <c r="G644" s="629"/>
      <c r="H644" s="629"/>
      <c r="I644" s="629"/>
      <c r="J644" s="629">
        <v>7</v>
      </c>
      <c r="K644" s="629">
        <v>9842</v>
      </c>
      <c r="L644" s="629"/>
      <c r="M644" s="629">
        <v>1406</v>
      </c>
      <c r="N644" s="629">
        <v>5</v>
      </c>
      <c r="O644" s="629">
        <v>7090</v>
      </c>
      <c r="P644" s="642"/>
      <c r="Q644" s="630">
        <v>1418</v>
      </c>
    </row>
    <row r="645" spans="1:17" ht="14.4" customHeight="1" x14ac:dyDescent="0.3">
      <c r="A645" s="625" t="s">
        <v>518</v>
      </c>
      <c r="B645" s="626" t="s">
        <v>4318</v>
      </c>
      <c r="C645" s="626" t="s">
        <v>3471</v>
      </c>
      <c r="D645" s="626" t="s">
        <v>4319</v>
      </c>
      <c r="E645" s="626" t="s">
        <v>4320</v>
      </c>
      <c r="F645" s="629"/>
      <c r="G645" s="629"/>
      <c r="H645" s="629"/>
      <c r="I645" s="629"/>
      <c r="J645" s="629">
        <v>7</v>
      </c>
      <c r="K645" s="629">
        <v>6020</v>
      </c>
      <c r="L645" s="629"/>
      <c r="M645" s="629">
        <v>860</v>
      </c>
      <c r="N645" s="629">
        <v>5</v>
      </c>
      <c r="O645" s="629">
        <v>4335</v>
      </c>
      <c r="P645" s="642"/>
      <c r="Q645" s="630">
        <v>867</v>
      </c>
    </row>
    <row r="646" spans="1:17" ht="14.4" customHeight="1" x14ac:dyDescent="0.3">
      <c r="A646" s="625" t="s">
        <v>518</v>
      </c>
      <c r="B646" s="626" t="s">
        <v>4318</v>
      </c>
      <c r="C646" s="626" t="s">
        <v>3471</v>
      </c>
      <c r="D646" s="626" t="s">
        <v>4084</v>
      </c>
      <c r="E646" s="626" t="s">
        <v>4085</v>
      </c>
      <c r="F646" s="629"/>
      <c r="G646" s="629"/>
      <c r="H646" s="629"/>
      <c r="I646" s="629"/>
      <c r="J646" s="629">
        <v>11</v>
      </c>
      <c r="K646" s="629">
        <v>33132</v>
      </c>
      <c r="L646" s="629"/>
      <c r="M646" s="629">
        <v>3012</v>
      </c>
      <c r="N646" s="629">
        <v>5</v>
      </c>
      <c r="O646" s="629">
        <v>15175</v>
      </c>
      <c r="P646" s="642"/>
      <c r="Q646" s="630">
        <v>3035</v>
      </c>
    </row>
    <row r="647" spans="1:17" ht="14.4" customHeight="1" x14ac:dyDescent="0.3">
      <c r="A647" s="625" t="s">
        <v>518</v>
      </c>
      <c r="B647" s="626" t="s">
        <v>4321</v>
      </c>
      <c r="C647" s="626" t="s">
        <v>3471</v>
      </c>
      <c r="D647" s="626" t="s">
        <v>4094</v>
      </c>
      <c r="E647" s="626" t="s">
        <v>4095</v>
      </c>
      <c r="F647" s="629"/>
      <c r="G647" s="629"/>
      <c r="H647" s="629"/>
      <c r="I647" s="629"/>
      <c r="J647" s="629"/>
      <c r="K647" s="629"/>
      <c r="L647" s="629"/>
      <c r="M647" s="629"/>
      <c r="N647" s="629">
        <v>346</v>
      </c>
      <c r="O647" s="629">
        <v>256732</v>
      </c>
      <c r="P647" s="642"/>
      <c r="Q647" s="630">
        <v>742</v>
      </c>
    </row>
    <row r="648" spans="1:17" ht="14.4" customHeight="1" x14ac:dyDescent="0.3">
      <c r="A648" s="625" t="s">
        <v>4322</v>
      </c>
      <c r="B648" s="626" t="s">
        <v>3467</v>
      </c>
      <c r="C648" s="626" t="s">
        <v>3471</v>
      </c>
      <c r="D648" s="626" t="s">
        <v>3480</v>
      </c>
      <c r="E648" s="626" t="s">
        <v>3481</v>
      </c>
      <c r="F648" s="629"/>
      <c r="G648" s="629"/>
      <c r="H648" s="629"/>
      <c r="I648" s="629"/>
      <c r="J648" s="629"/>
      <c r="K648" s="629"/>
      <c r="L648" s="629"/>
      <c r="M648" s="629"/>
      <c r="N648" s="629">
        <v>1</v>
      </c>
      <c r="O648" s="629">
        <v>5</v>
      </c>
      <c r="P648" s="642"/>
      <c r="Q648" s="630">
        <v>5</v>
      </c>
    </row>
    <row r="649" spans="1:17" ht="14.4" customHeight="1" x14ac:dyDescent="0.3">
      <c r="A649" s="625" t="s">
        <v>4322</v>
      </c>
      <c r="B649" s="626" t="s">
        <v>3467</v>
      </c>
      <c r="C649" s="626" t="s">
        <v>3471</v>
      </c>
      <c r="D649" s="626" t="s">
        <v>3484</v>
      </c>
      <c r="E649" s="626" t="s">
        <v>3485</v>
      </c>
      <c r="F649" s="629"/>
      <c r="G649" s="629"/>
      <c r="H649" s="629"/>
      <c r="I649" s="629"/>
      <c r="J649" s="629"/>
      <c r="K649" s="629"/>
      <c r="L649" s="629"/>
      <c r="M649" s="629"/>
      <c r="N649" s="629">
        <v>3</v>
      </c>
      <c r="O649" s="629">
        <v>106</v>
      </c>
      <c r="P649" s="642"/>
      <c r="Q649" s="630">
        <v>35.333333333333336</v>
      </c>
    </row>
    <row r="650" spans="1:17" ht="14.4" customHeight="1" x14ac:dyDescent="0.3">
      <c r="A650" s="625" t="s">
        <v>4322</v>
      </c>
      <c r="B650" s="626" t="s">
        <v>3467</v>
      </c>
      <c r="C650" s="626" t="s">
        <v>3471</v>
      </c>
      <c r="D650" s="626" t="s">
        <v>3494</v>
      </c>
      <c r="E650" s="626" t="s">
        <v>3495</v>
      </c>
      <c r="F650" s="629">
        <v>5</v>
      </c>
      <c r="G650" s="629">
        <v>1705</v>
      </c>
      <c r="H650" s="629">
        <v>1</v>
      </c>
      <c r="I650" s="629">
        <v>341</v>
      </c>
      <c r="J650" s="629">
        <v>20</v>
      </c>
      <c r="K650" s="629">
        <v>6840</v>
      </c>
      <c r="L650" s="629">
        <v>4.0117302052785924</v>
      </c>
      <c r="M650" s="629">
        <v>342</v>
      </c>
      <c r="N650" s="629">
        <v>24</v>
      </c>
      <c r="O650" s="629">
        <v>5568</v>
      </c>
      <c r="P650" s="642">
        <v>3.2656891495601172</v>
      </c>
      <c r="Q650" s="630">
        <v>232</v>
      </c>
    </row>
    <row r="651" spans="1:17" ht="14.4" customHeight="1" x14ac:dyDescent="0.3">
      <c r="A651" s="625" t="s">
        <v>4322</v>
      </c>
      <c r="B651" s="626" t="s">
        <v>3467</v>
      </c>
      <c r="C651" s="626" t="s">
        <v>3471</v>
      </c>
      <c r="D651" s="626" t="s">
        <v>3496</v>
      </c>
      <c r="E651" s="626" t="s">
        <v>3497</v>
      </c>
      <c r="F651" s="629">
        <v>34</v>
      </c>
      <c r="G651" s="629">
        <v>5780</v>
      </c>
      <c r="H651" s="629">
        <v>1</v>
      </c>
      <c r="I651" s="629">
        <v>170</v>
      </c>
      <c r="J651" s="629">
        <v>34</v>
      </c>
      <c r="K651" s="629">
        <v>5814</v>
      </c>
      <c r="L651" s="629">
        <v>1.0058823529411764</v>
      </c>
      <c r="M651" s="629">
        <v>171</v>
      </c>
      <c r="N651" s="629">
        <v>34</v>
      </c>
      <c r="O651" s="629">
        <v>3944</v>
      </c>
      <c r="P651" s="642">
        <v>0.68235294117647061</v>
      </c>
      <c r="Q651" s="630">
        <v>116</v>
      </c>
    </row>
    <row r="652" spans="1:17" ht="14.4" customHeight="1" x14ac:dyDescent="0.3">
      <c r="A652" s="625" t="s">
        <v>4322</v>
      </c>
      <c r="B652" s="626" t="s">
        <v>3467</v>
      </c>
      <c r="C652" s="626" t="s">
        <v>3471</v>
      </c>
      <c r="D652" s="626" t="s">
        <v>3512</v>
      </c>
      <c r="E652" s="626" t="s">
        <v>3513</v>
      </c>
      <c r="F652" s="629">
        <v>1</v>
      </c>
      <c r="G652" s="629">
        <v>0</v>
      </c>
      <c r="H652" s="629"/>
      <c r="I652" s="629">
        <v>0</v>
      </c>
      <c r="J652" s="629"/>
      <c r="K652" s="629"/>
      <c r="L652" s="629"/>
      <c r="M652" s="629"/>
      <c r="N652" s="629">
        <v>1</v>
      </c>
      <c r="O652" s="629">
        <v>0</v>
      </c>
      <c r="P652" s="642"/>
      <c r="Q652" s="630">
        <v>0</v>
      </c>
    </row>
    <row r="653" spans="1:17" ht="14.4" customHeight="1" x14ac:dyDescent="0.3">
      <c r="A653" s="625" t="s">
        <v>4322</v>
      </c>
      <c r="B653" s="626" t="s">
        <v>3588</v>
      </c>
      <c r="C653" s="626" t="s">
        <v>3664</v>
      </c>
      <c r="D653" s="626" t="s">
        <v>3668</v>
      </c>
      <c r="E653" s="626" t="s">
        <v>3669</v>
      </c>
      <c r="F653" s="629"/>
      <c r="G653" s="629"/>
      <c r="H653" s="629"/>
      <c r="I653" s="629"/>
      <c r="J653" s="629">
        <v>1</v>
      </c>
      <c r="K653" s="629">
        <v>687</v>
      </c>
      <c r="L653" s="629"/>
      <c r="M653" s="629">
        <v>687</v>
      </c>
      <c r="N653" s="629"/>
      <c r="O653" s="629"/>
      <c r="P653" s="642"/>
      <c r="Q653" s="630"/>
    </row>
    <row r="654" spans="1:17" ht="14.4" customHeight="1" x14ac:dyDescent="0.3">
      <c r="A654" s="625" t="s">
        <v>4322</v>
      </c>
      <c r="B654" s="626" t="s">
        <v>3588</v>
      </c>
      <c r="C654" s="626" t="s">
        <v>3664</v>
      </c>
      <c r="D654" s="626" t="s">
        <v>3682</v>
      </c>
      <c r="E654" s="626" t="s">
        <v>3683</v>
      </c>
      <c r="F654" s="629"/>
      <c r="G654" s="629"/>
      <c r="H654" s="629"/>
      <c r="I654" s="629"/>
      <c r="J654" s="629">
        <v>1</v>
      </c>
      <c r="K654" s="629">
        <v>223.85</v>
      </c>
      <c r="L654" s="629"/>
      <c r="M654" s="629">
        <v>223.85</v>
      </c>
      <c r="N654" s="629"/>
      <c r="O654" s="629"/>
      <c r="P654" s="642"/>
      <c r="Q654" s="630"/>
    </row>
    <row r="655" spans="1:17" ht="14.4" customHeight="1" x14ac:dyDescent="0.3">
      <c r="A655" s="625" t="s">
        <v>4322</v>
      </c>
      <c r="B655" s="626" t="s">
        <v>3588</v>
      </c>
      <c r="C655" s="626" t="s">
        <v>3664</v>
      </c>
      <c r="D655" s="626" t="s">
        <v>3708</v>
      </c>
      <c r="E655" s="626" t="s">
        <v>3709</v>
      </c>
      <c r="F655" s="629"/>
      <c r="G655" s="629"/>
      <c r="H655" s="629"/>
      <c r="I655" s="629"/>
      <c r="J655" s="629">
        <v>4</v>
      </c>
      <c r="K655" s="629">
        <v>69036</v>
      </c>
      <c r="L655" s="629"/>
      <c r="M655" s="629">
        <v>17259</v>
      </c>
      <c r="N655" s="629"/>
      <c r="O655" s="629"/>
      <c r="P655" s="642"/>
      <c r="Q655" s="630"/>
    </row>
    <row r="656" spans="1:17" ht="14.4" customHeight="1" x14ac:dyDescent="0.3">
      <c r="A656" s="625" t="s">
        <v>4322</v>
      </c>
      <c r="B656" s="626" t="s">
        <v>3588</v>
      </c>
      <c r="C656" s="626" t="s">
        <v>3664</v>
      </c>
      <c r="D656" s="626" t="s">
        <v>3785</v>
      </c>
      <c r="E656" s="626" t="s">
        <v>3782</v>
      </c>
      <c r="F656" s="629"/>
      <c r="G656" s="629"/>
      <c r="H656" s="629"/>
      <c r="I656" s="629"/>
      <c r="J656" s="629">
        <v>2</v>
      </c>
      <c r="K656" s="629">
        <v>11498</v>
      </c>
      <c r="L656" s="629"/>
      <c r="M656" s="629">
        <v>5749</v>
      </c>
      <c r="N656" s="629"/>
      <c r="O656" s="629"/>
      <c r="P656" s="642"/>
      <c r="Q656" s="630"/>
    </row>
    <row r="657" spans="1:17" ht="14.4" customHeight="1" x14ac:dyDescent="0.3">
      <c r="A657" s="625" t="s">
        <v>4322</v>
      </c>
      <c r="B657" s="626" t="s">
        <v>3588</v>
      </c>
      <c r="C657" s="626" t="s">
        <v>3664</v>
      </c>
      <c r="D657" s="626" t="s">
        <v>3786</v>
      </c>
      <c r="E657" s="626" t="s">
        <v>3784</v>
      </c>
      <c r="F657" s="629"/>
      <c r="G657" s="629"/>
      <c r="H657" s="629"/>
      <c r="I657" s="629"/>
      <c r="J657" s="629">
        <v>4</v>
      </c>
      <c r="K657" s="629">
        <v>10888</v>
      </c>
      <c r="L657" s="629"/>
      <c r="M657" s="629">
        <v>2722</v>
      </c>
      <c r="N657" s="629"/>
      <c r="O657" s="629"/>
      <c r="P657" s="642"/>
      <c r="Q657" s="630"/>
    </row>
    <row r="658" spans="1:17" ht="14.4" customHeight="1" x14ac:dyDescent="0.3">
      <c r="A658" s="625" t="s">
        <v>4322</v>
      </c>
      <c r="B658" s="626" t="s">
        <v>3588</v>
      </c>
      <c r="C658" s="626" t="s">
        <v>3471</v>
      </c>
      <c r="D658" s="626" t="s">
        <v>4014</v>
      </c>
      <c r="E658" s="626" t="s">
        <v>4015</v>
      </c>
      <c r="F658" s="629"/>
      <c r="G658" s="629"/>
      <c r="H658" s="629"/>
      <c r="I658" s="629"/>
      <c r="J658" s="629">
        <v>6</v>
      </c>
      <c r="K658" s="629">
        <v>1026</v>
      </c>
      <c r="L658" s="629"/>
      <c r="M658" s="629">
        <v>171</v>
      </c>
      <c r="N658" s="629"/>
      <c r="O658" s="629"/>
      <c r="P658" s="642"/>
      <c r="Q658" s="630"/>
    </row>
    <row r="659" spans="1:17" ht="14.4" customHeight="1" x14ac:dyDescent="0.3">
      <c r="A659" s="625" t="s">
        <v>4322</v>
      </c>
      <c r="B659" s="626" t="s">
        <v>3588</v>
      </c>
      <c r="C659" s="626" t="s">
        <v>3471</v>
      </c>
      <c r="D659" s="626" t="s">
        <v>4036</v>
      </c>
      <c r="E659" s="626" t="s">
        <v>4037</v>
      </c>
      <c r="F659" s="629"/>
      <c r="G659" s="629"/>
      <c r="H659" s="629"/>
      <c r="I659" s="629"/>
      <c r="J659" s="629">
        <v>1</v>
      </c>
      <c r="K659" s="629">
        <v>4253</v>
      </c>
      <c r="L659" s="629"/>
      <c r="M659" s="629">
        <v>4253</v>
      </c>
      <c r="N659" s="629"/>
      <c r="O659" s="629"/>
      <c r="P659" s="642"/>
      <c r="Q659" s="630"/>
    </row>
    <row r="660" spans="1:17" ht="14.4" customHeight="1" x14ac:dyDescent="0.3">
      <c r="A660" s="625" t="s">
        <v>4322</v>
      </c>
      <c r="B660" s="626" t="s">
        <v>3588</v>
      </c>
      <c r="C660" s="626" t="s">
        <v>3471</v>
      </c>
      <c r="D660" s="626" t="s">
        <v>4038</v>
      </c>
      <c r="E660" s="626" t="s">
        <v>4039</v>
      </c>
      <c r="F660" s="629"/>
      <c r="G660" s="629"/>
      <c r="H660" s="629"/>
      <c r="I660" s="629"/>
      <c r="J660" s="629">
        <v>2</v>
      </c>
      <c r="K660" s="629">
        <v>7096</v>
      </c>
      <c r="L660" s="629"/>
      <c r="M660" s="629">
        <v>3548</v>
      </c>
      <c r="N660" s="629"/>
      <c r="O660" s="629"/>
      <c r="P660" s="642"/>
      <c r="Q660" s="630"/>
    </row>
    <row r="661" spans="1:17" ht="14.4" customHeight="1" x14ac:dyDescent="0.3">
      <c r="A661" s="625" t="s">
        <v>4322</v>
      </c>
      <c r="B661" s="626" t="s">
        <v>3588</v>
      </c>
      <c r="C661" s="626" t="s">
        <v>3471</v>
      </c>
      <c r="D661" s="626" t="s">
        <v>4040</v>
      </c>
      <c r="E661" s="626" t="s">
        <v>4041</v>
      </c>
      <c r="F661" s="629"/>
      <c r="G661" s="629"/>
      <c r="H661" s="629"/>
      <c r="I661" s="629"/>
      <c r="J661" s="629">
        <v>2</v>
      </c>
      <c r="K661" s="629">
        <v>2464</v>
      </c>
      <c r="L661" s="629"/>
      <c r="M661" s="629">
        <v>1232</v>
      </c>
      <c r="N661" s="629"/>
      <c r="O661" s="629"/>
      <c r="P661" s="642"/>
      <c r="Q661" s="630"/>
    </row>
    <row r="662" spans="1:17" ht="14.4" customHeight="1" x14ac:dyDescent="0.3">
      <c r="A662" s="625" t="s">
        <v>4322</v>
      </c>
      <c r="B662" s="626" t="s">
        <v>3588</v>
      </c>
      <c r="C662" s="626" t="s">
        <v>3471</v>
      </c>
      <c r="D662" s="626" t="s">
        <v>4050</v>
      </c>
      <c r="E662" s="626" t="s">
        <v>4051</v>
      </c>
      <c r="F662" s="629"/>
      <c r="G662" s="629"/>
      <c r="H662" s="629"/>
      <c r="I662" s="629"/>
      <c r="J662" s="629">
        <v>1</v>
      </c>
      <c r="K662" s="629">
        <v>2322</v>
      </c>
      <c r="L662" s="629"/>
      <c r="M662" s="629">
        <v>2322</v>
      </c>
      <c r="N662" s="629"/>
      <c r="O662" s="629"/>
      <c r="P662" s="642"/>
      <c r="Q662" s="630"/>
    </row>
    <row r="663" spans="1:17" ht="14.4" customHeight="1" x14ac:dyDescent="0.3">
      <c r="A663" s="625" t="s">
        <v>4322</v>
      </c>
      <c r="B663" s="626" t="s">
        <v>3588</v>
      </c>
      <c r="C663" s="626" t="s">
        <v>3471</v>
      </c>
      <c r="D663" s="626" t="s">
        <v>4052</v>
      </c>
      <c r="E663" s="626" t="s">
        <v>4053</v>
      </c>
      <c r="F663" s="629"/>
      <c r="G663" s="629"/>
      <c r="H663" s="629"/>
      <c r="I663" s="629"/>
      <c r="J663" s="629">
        <v>2</v>
      </c>
      <c r="K663" s="629">
        <v>2692</v>
      </c>
      <c r="L663" s="629"/>
      <c r="M663" s="629">
        <v>1346</v>
      </c>
      <c r="N663" s="629"/>
      <c r="O663" s="629"/>
      <c r="P663" s="642"/>
      <c r="Q663" s="630"/>
    </row>
    <row r="664" spans="1:17" ht="14.4" customHeight="1" x14ac:dyDescent="0.3">
      <c r="A664" s="625" t="s">
        <v>4322</v>
      </c>
      <c r="B664" s="626" t="s">
        <v>3588</v>
      </c>
      <c r="C664" s="626" t="s">
        <v>3471</v>
      </c>
      <c r="D664" s="626" t="s">
        <v>4056</v>
      </c>
      <c r="E664" s="626" t="s">
        <v>4057</v>
      </c>
      <c r="F664" s="629"/>
      <c r="G664" s="629"/>
      <c r="H664" s="629"/>
      <c r="I664" s="629"/>
      <c r="J664" s="629">
        <v>2</v>
      </c>
      <c r="K664" s="629">
        <v>1312</v>
      </c>
      <c r="L664" s="629"/>
      <c r="M664" s="629">
        <v>656</v>
      </c>
      <c r="N664" s="629"/>
      <c r="O664" s="629"/>
      <c r="P664" s="642"/>
      <c r="Q664" s="630"/>
    </row>
    <row r="665" spans="1:17" ht="14.4" customHeight="1" x14ac:dyDescent="0.3">
      <c r="A665" s="625" t="s">
        <v>4322</v>
      </c>
      <c r="B665" s="626" t="s">
        <v>3588</v>
      </c>
      <c r="C665" s="626" t="s">
        <v>3471</v>
      </c>
      <c r="D665" s="626" t="s">
        <v>4064</v>
      </c>
      <c r="E665" s="626" t="s">
        <v>4065</v>
      </c>
      <c r="F665" s="629"/>
      <c r="G665" s="629"/>
      <c r="H665" s="629"/>
      <c r="I665" s="629"/>
      <c r="J665" s="629">
        <v>1</v>
      </c>
      <c r="K665" s="629">
        <v>3790</v>
      </c>
      <c r="L665" s="629"/>
      <c r="M665" s="629">
        <v>3790</v>
      </c>
      <c r="N665" s="629"/>
      <c r="O665" s="629"/>
      <c r="P665" s="642"/>
      <c r="Q665" s="630"/>
    </row>
    <row r="666" spans="1:17" ht="14.4" customHeight="1" x14ac:dyDescent="0.3">
      <c r="A666" s="625" t="s">
        <v>4322</v>
      </c>
      <c r="B666" s="626" t="s">
        <v>3588</v>
      </c>
      <c r="C666" s="626" t="s">
        <v>3471</v>
      </c>
      <c r="D666" s="626" t="s">
        <v>4066</v>
      </c>
      <c r="E666" s="626" t="s">
        <v>4067</v>
      </c>
      <c r="F666" s="629"/>
      <c r="G666" s="629"/>
      <c r="H666" s="629"/>
      <c r="I666" s="629"/>
      <c r="J666" s="629">
        <v>2</v>
      </c>
      <c r="K666" s="629">
        <v>656</v>
      </c>
      <c r="L666" s="629"/>
      <c r="M666" s="629">
        <v>328</v>
      </c>
      <c r="N666" s="629"/>
      <c r="O666" s="629"/>
      <c r="P666" s="642"/>
      <c r="Q666" s="630"/>
    </row>
    <row r="667" spans="1:17" ht="14.4" customHeight="1" x14ac:dyDescent="0.3">
      <c r="A667" s="625" t="s">
        <v>4322</v>
      </c>
      <c r="B667" s="626" t="s">
        <v>3588</v>
      </c>
      <c r="C667" s="626" t="s">
        <v>3471</v>
      </c>
      <c r="D667" s="626" t="s">
        <v>4094</v>
      </c>
      <c r="E667" s="626" t="s">
        <v>4095</v>
      </c>
      <c r="F667" s="629"/>
      <c r="G667" s="629"/>
      <c r="H667" s="629"/>
      <c r="I667" s="629"/>
      <c r="J667" s="629">
        <v>1</v>
      </c>
      <c r="K667" s="629">
        <v>738</v>
      </c>
      <c r="L667" s="629"/>
      <c r="M667" s="629">
        <v>738</v>
      </c>
      <c r="N667" s="629"/>
      <c r="O667" s="629"/>
      <c r="P667" s="642"/>
      <c r="Q667" s="630"/>
    </row>
    <row r="668" spans="1:17" ht="14.4" customHeight="1" x14ac:dyDescent="0.3">
      <c r="A668" s="625" t="s">
        <v>4323</v>
      </c>
      <c r="B668" s="626" t="s">
        <v>3467</v>
      </c>
      <c r="C668" s="626" t="s">
        <v>3471</v>
      </c>
      <c r="D668" s="626" t="s">
        <v>3494</v>
      </c>
      <c r="E668" s="626" t="s">
        <v>3495</v>
      </c>
      <c r="F668" s="629"/>
      <c r="G668" s="629"/>
      <c r="H668" s="629"/>
      <c r="I668" s="629"/>
      <c r="J668" s="629">
        <v>1</v>
      </c>
      <c r="K668" s="629">
        <v>342</v>
      </c>
      <c r="L668" s="629"/>
      <c r="M668" s="629">
        <v>342</v>
      </c>
      <c r="N668" s="629">
        <v>1</v>
      </c>
      <c r="O668" s="629">
        <v>232</v>
      </c>
      <c r="P668" s="642"/>
      <c r="Q668" s="630">
        <v>232</v>
      </c>
    </row>
    <row r="669" spans="1:17" ht="14.4" customHeight="1" x14ac:dyDescent="0.3">
      <c r="A669" s="625" t="s">
        <v>4323</v>
      </c>
      <c r="B669" s="626" t="s">
        <v>3467</v>
      </c>
      <c r="C669" s="626" t="s">
        <v>3471</v>
      </c>
      <c r="D669" s="626" t="s">
        <v>3496</v>
      </c>
      <c r="E669" s="626" t="s">
        <v>3497</v>
      </c>
      <c r="F669" s="629"/>
      <c r="G669" s="629"/>
      <c r="H669" s="629"/>
      <c r="I669" s="629"/>
      <c r="J669" s="629"/>
      <c r="K669" s="629"/>
      <c r="L669" s="629"/>
      <c r="M669" s="629"/>
      <c r="N669" s="629">
        <v>1</v>
      </c>
      <c r="O669" s="629">
        <v>116</v>
      </c>
      <c r="P669" s="642"/>
      <c r="Q669" s="630">
        <v>116</v>
      </c>
    </row>
    <row r="670" spans="1:17" ht="14.4" customHeight="1" x14ac:dyDescent="0.3">
      <c r="A670" s="625" t="s">
        <v>4323</v>
      </c>
      <c r="B670" s="626" t="s">
        <v>3467</v>
      </c>
      <c r="C670" s="626" t="s">
        <v>3471</v>
      </c>
      <c r="D670" s="626" t="s">
        <v>3512</v>
      </c>
      <c r="E670" s="626" t="s">
        <v>3513</v>
      </c>
      <c r="F670" s="629"/>
      <c r="G670" s="629"/>
      <c r="H670" s="629"/>
      <c r="I670" s="629"/>
      <c r="J670" s="629"/>
      <c r="K670" s="629"/>
      <c r="L670" s="629"/>
      <c r="M670" s="629"/>
      <c r="N670" s="629">
        <v>1</v>
      </c>
      <c r="O670" s="629">
        <v>0</v>
      </c>
      <c r="P670" s="642"/>
      <c r="Q670" s="630">
        <v>0</v>
      </c>
    </row>
    <row r="671" spans="1:17" ht="14.4" customHeight="1" x14ac:dyDescent="0.3">
      <c r="A671" s="625" t="s">
        <v>4324</v>
      </c>
      <c r="B671" s="626" t="s">
        <v>3467</v>
      </c>
      <c r="C671" s="626" t="s">
        <v>3471</v>
      </c>
      <c r="D671" s="626" t="s">
        <v>3484</v>
      </c>
      <c r="E671" s="626" t="s">
        <v>3485</v>
      </c>
      <c r="F671" s="629"/>
      <c r="G671" s="629"/>
      <c r="H671" s="629"/>
      <c r="I671" s="629"/>
      <c r="J671" s="629"/>
      <c r="K671" s="629"/>
      <c r="L671" s="629"/>
      <c r="M671" s="629"/>
      <c r="N671" s="629">
        <v>1</v>
      </c>
      <c r="O671" s="629">
        <v>0</v>
      </c>
      <c r="P671" s="642"/>
      <c r="Q671" s="630">
        <v>0</v>
      </c>
    </row>
    <row r="672" spans="1:17" ht="14.4" customHeight="1" x14ac:dyDescent="0.3">
      <c r="A672" s="625" t="s">
        <v>4324</v>
      </c>
      <c r="B672" s="626" t="s">
        <v>3467</v>
      </c>
      <c r="C672" s="626" t="s">
        <v>3471</v>
      </c>
      <c r="D672" s="626" t="s">
        <v>3494</v>
      </c>
      <c r="E672" s="626" t="s">
        <v>3495</v>
      </c>
      <c r="F672" s="629">
        <v>1</v>
      </c>
      <c r="G672" s="629">
        <v>341</v>
      </c>
      <c r="H672" s="629">
        <v>1</v>
      </c>
      <c r="I672" s="629">
        <v>341</v>
      </c>
      <c r="J672" s="629">
        <v>2</v>
      </c>
      <c r="K672" s="629">
        <v>684</v>
      </c>
      <c r="L672" s="629">
        <v>2.0058651026392962</v>
      </c>
      <c r="M672" s="629">
        <v>342</v>
      </c>
      <c r="N672" s="629"/>
      <c r="O672" s="629"/>
      <c r="P672" s="642"/>
      <c r="Q672" s="630"/>
    </row>
    <row r="673" spans="1:17" ht="14.4" customHeight="1" x14ac:dyDescent="0.3">
      <c r="A673" s="625" t="s">
        <v>4324</v>
      </c>
      <c r="B673" s="626" t="s">
        <v>3467</v>
      </c>
      <c r="C673" s="626" t="s">
        <v>3471</v>
      </c>
      <c r="D673" s="626" t="s">
        <v>3496</v>
      </c>
      <c r="E673" s="626" t="s">
        <v>3497</v>
      </c>
      <c r="F673" s="629">
        <v>7</v>
      </c>
      <c r="G673" s="629">
        <v>1190</v>
      </c>
      <c r="H673" s="629">
        <v>1</v>
      </c>
      <c r="I673" s="629">
        <v>170</v>
      </c>
      <c r="J673" s="629">
        <v>5</v>
      </c>
      <c r="K673" s="629">
        <v>855</v>
      </c>
      <c r="L673" s="629">
        <v>0.71848739495798319</v>
      </c>
      <c r="M673" s="629">
        <v>171</v>
      </c>
      <c r="N673" s="629">
        <v>9</v>
      </c>
      <c r="O673" s="629">
        <v>1044</v>
      </c>
      <c r="P673" s="642">
        <v>0.87731092436974789</v>
      </c>
      <c r="Q673" s="630">
        <v>116</v>
      </c>
    </row>
    <row r="674" spans="1:17" ht="14.4" customHeight="1" x14ac:dyDescent="0.3">
      <c r="A674" s="625" t="s">
        <v>4325</v>
      </c>
      <c r="B674" s="626" t="s">
        <v>3467</v>
      </c>
      <c r="C674" s="626" t="s">
        <v>3471</v>
      </c>
      <c r="D674" s="626" t="s">
        <v>3484</v>
      </c>
      <c r="E674" s="626" t="s">
        <v>3485</v>
      </c>
      <c r="F674" s="629"/>
      <c r="G674" s="629"/>
      <c r="H674" s="629"/>
      <c r="I674" s="629"/>
      <c r="J674" s="629"/>
      <c r="K674" s="629"/>
      <c r="L674" s="629"/>
      <c r="M674" s="629"/>
      <c r="N674" s="629">
        <v>31</v>
      </c>
      <c r="O674" s="629">
        <v>1696</v>
      </c>
      <c r="P674" s="642"/>
      <c r="Q674" s="630">
        <v>54.70967741935484</v>
      </c>
    </row>
    <row r="675" spans="1:17" ht="14.4" customHeight="1" x14ac:dyDescent="0.3">
      <c r="A675" s="625" t="s">
        <v>4325</v>
      </c>
      <c r="B675" s="626" t="s">
        <v>3467</v>
      </c>
      <c r="C675" s="626" t="s">
        <v>3471</v>
      </c>
      <c r="D675" s="626" t="s">
        <v>3492</v>
      </c>
      <c r="E675" s="626" t="s">
        <v>3493</v>
      </c>
      <c r="F675" s="629"/>
      <c r="G675" s="629"/>
      <c r="H675" s="629"/>
      <c r="I675" s="629"/>
      <c r="J675" s="629"/>
      <c r="K675" s="629"/>
      <c r="L675" s="629"/>
      <c r="M675" s="629"/>
      <c r="N675" s="629">
        <v>1</v>
      </c>
      <c r="O675" s="629">
        <v>177</v>
      </c>
      <c r="P675" s="642"/>
      <c r="Q675" s="630">
        <v>177</v>
      </c>
    </row>
    <row r="676" spans="1:17" ht="14.4" customHeight="1" x14ac:dyDescent="0.3">
      <c r="A676" s="625" t="s">
        <v>4325</v>
      </c>
      <c r="B676" s="626" t="s">
        <v>3467</v>
      </c>
      <c r="C676" s="626" t="s">
        <v>3471</v>
      </c>
      <c r="D676" s="626" t="s">
        <v>3494</v>
      </c>
      <c r="E676" s="626" t="s">
        <v>3495</v>
      </c>
      <c r="F676" s="629">
        <v>6</v>
      </c>
      <c r="G676" s="629">
        <v>2046</v>
      </c>
      <c r="H676" s="629">
        <v>1</v>
      </c>
      <c r="I676" s="629">
        <v>341</v>
      </c>
      <c r="J676" s="629">
        <v>30</v>
      </c>
      <c r="K676" s="629">
        <v>10260</v>
      </c>
      <c r="L676" s="629">
        <v>5.0146627565982405</v>
      </c>
      <c r="M676" s="629">
        <v>342</v>
      </c>
      <c r="N676" s="629">
        <v>21</v>
      </c>
      <c r="O676" s="629">
        <v>4872</v>
      </c>
      <c r="P676" s="642">
        <v>2.3812316715542523</v>
      </c>
      <c r="Q676" s="630">
        <v>232</v>
      </c>
    </row>
    <row r="677" spans="1:17" ht="14.4" customHeight="1" x14ac:dyDescent="0.3">
      <c r="A677" s="625" t="s">
        <v>4325</v>
      </c>
      <c r="B677" s="626" t="s">
        <v>3467</v>
      </c>
      <c r="C677" s="626" t="s">
        <v>3471</v>
      </c>
      <c r="D677" s="626" t="s">
        <v>3496</v>
      </c>
      <c r="E677" s="626" t="s">
        <v>3497</v>
      </c>
      <c r="F677" s="629">
        <v>42</v>
      </c>
      <c r="G677" s="629">
        <v>7140</v>
      </c>
      <c r="H677" s="629">
        <v>1</v>
      </c>
      <c r="I677" s="629">
        <v>170</v>
      </c>
      <c r="J677" s="629">
        <v>64</v>
      </c>
      <c r="K677" s="629">
        <v>10944</v>
      </c>
      <c r="L677" s="629">
        <v>1.5327731092436976</v>
      </c>
      <c r="M677" s="629">
        <v>171</v>
      </c>
      <c r="N677" s="629">
        <v>68</v>
      </c>
      <c r="O677" s="629">
        <v>7888</v>
      </c>
      <c r="P677" s="642">
        <v>1.1047619047619048</v>
      </c>
      <c r="Q677" s="630">
        <v>116</v>
      </c>
    </row>
    <row r="678" spans="1:17" ht="14.4" customHeight="1" x14ac:dyDescent="0.3">
      <c r="A678" s="625" t="s">
        <v>4325</v>
      </c>
      <c r="B678" s="626" t="s">
        <v>3467</v>
      </c>
      <c r="C678" s="626" t="s">
        <v>3471</v>
      </c>
      <c r="D678" s="626" t="s">
        <v>3508</v>
      </c>
      <c r="E678" s="626" t="s">
        <v>3509</v>
      </c>
      <c r="F678" s="629">
        <v>1</v>
      </c>
      <c r="G678" s="629">
        <v>162</v>
      </c>
      <c r="H678" s="629">
        <v>1</v>
      </c>
      <c r="I678" s="629">
        <v>162</v>
      </c>
      <c r="J678" s="629">
        <v>1</v>
      </c>
      <c r="K678" s="629">
        <v>162</v>
      </c>
      <c r="L678" s="629">
        <v>1</v>
      </c>
      <c r="M678" s="629">
        <v>162</v>
      </c>
      <c r="N678" s="629"/>
      <c r="O678" s="629"/>
      <c r="P678" s="642"/>
      <c r="Q678" s="630"/>
    </row>
    <row r="679" spans="1:17" ht="14.4" customHeight="1" x14ac:dyDescent="0.3">
      <c r="A679" s="625" t="s">
        <v>4325</v>
      </c>
      <c r="B679" s="626" t="s">
        <v>3588</v>
      </c>
      <c r="C679" s="626" t="s">
        <v>3664</v>
      </c>
      <c r="D679" s="626" t="s">
        <v>3668</v>
      </c>
      <c r="E679" s="626" t="s">
        <v>3669</v>
      </c>
      <c r="F679" s="629"/>
      <c r="G679" s="629"/>
      <c r="H679" s="629"/>
      <c r="I679" s="629"/>
      <c r="J679" s="629">
        <v>1</v>
      </c>
      <c r="K679" s="629">
        <v>687</v>
      </c>
      <c r="L679" s="629"/>
      <c r="M679" s="629">
        <v>687</v>
      </c>
      <c r="N679" s="629"/>
      <c r="O679" s="629"/>
      <c r="P679" s="642"/>
      <c r="Q679" s="630"/>
    </row>
    <row r="680" spans="1:17" ht="14.4" customHeight="1" x14ac:dyDescent="0.3">
      <c r="A680" s="625" t="s">
        <v>4325</v>
      </c>
      <c r="B680" s="626" t="s">
        <v>3588</v>
      </c>
      <c r="C680" s="626" t="s">
        <v>3664</v>
      </c>
      <c r="D680" s="626" t="s">
        <v>4326</v>
      </c>
      <c r="E680" s="626" t="s">
        <v>4327</v>
      </c>
      <c r="F680" s="629"/>
      <c r="G680" s="629"/>
      <c r="H680" s="629"/>
      <c r="I680" s="629"/>
      <c r="J680" s="629">
        <v>4</v>
      </c>
      <c r="K680" s="629">
        <v>9725.24</v>
      </c>
      <c r="L680" s="629"/>
      <c r="M680" s="629">
        <v>2431.31</v>
      </c>
      <c r="N680" s="629"/>
      <c r="O680" s="629"/>
      <c r="P680" s="642"/>
      <c r="Q680" s="630"/>
    </row>
    <row r="681" spans="1:17" ht="14.4" customHeight="1" x14ac:dyDescent="0.3">
      <c r="A681" s="625" t="s">
        <v>4325</v>
      </c>
      <c r="B681" s="626" t="s">
        <v>3588</v>
      </c>
      <c r="C681" s="626" t="s">
        <v>3664</v>
      </c>
      <c r="D681" s="626" t="s">
        <v>4328</v>
      </c>
      <c r="E681" s="626" t="s">
        <v>4327</v>
      </c>
      <c r="F681" s="629"/>
      <c r="G681" s="629"/>
      <c r="H681" s="629"/>
      <c r="I681" s="629"/>
      <c r="J681" s="629">
        <v>3</v>
      </c>
      <c r="K681" s="629">
        <v>6504.21</v>
      </c>
      <c r="L681" s="629"/>
      <c r="M681" s="629">
        <v>2168.0700000000002</v>
      </c>
      <c r="N681" s="629"/>
      <c r="O681" s="629"/>
      <c r="P681" s="642"/>
      <c r="Q681" s="630"/>
    </row>
    <row r="682" spans="1:17" ht="14.4" customHeight="1" x14ac:dyDescent="0.3">
      <c r="A682" s="625" t="s">
        <v>4325</v>
      </c>
      <c r="B682" s="626" t="s">
        <v>3588</v>
      </c>
      <c r="C682" s="626" t="s">
        <v>3471</v>
      </c>
      <c r="D682" s="626" t="s">
        <v>3935</v>
      </c>
      <c r="E682" s="626" t="s">
        <v>3936</v>
      </c>
      <c r="F682" s="629"/>
      <c r="G682" s="629"/>
      <c r="H682" s="629"/>
      <c r="I682" s="629"/>
      <c r="J682" s="629"/>
      <c r="K682" s="629"/>
      <c r="L682" s="629"/>
      <c r="M682" s="629"/>
      <c r="N682" s="629">
        <v>1</v>
      </c>
      <c r="O682" s="629">
        <v>4421</v>
      </c>
      <c r="P682" s="642"/>
      <c r="Q682" s="630">
        <v>4421</v>
      </c>
    </row>
    <row r="683" spans="1:17" ht="14.4" customHeight="1" x14ac:dyDescent="0.3">
      <c r="A683" s="625" t="s">
        <v>4325</v>
      </c>
      <c r="B683" s="626" t="s">
        <v>3588</v>
      </c>
      <c r="C683" s="626" t="s">
        <v>3471</v>
      </c>
      <c r="D683" s="626" t="s">
        <v>3947</v>
      </c>
      <c r="E683" s="626" t="s">
        <v>3948</v>
      </c>
      <c r="F683" s="629"/>
      <c r="G683" s="629"/>
      <c r="H683" s="629"/>
      <c r="I683" s="629"/>
      <c r="J683" s="629">
        <v>1</v>
      </c>
      <c r="K683" s="629">
        <v>4183</v>
      </c>
      <c r="L683" s="629"/>
      <c r="M683" s="629">
        <v>4183</v>
      </c>
      <c r="N683" s="629"/>
      <c r="O683" s="629"/>
      <c r="P683" s="642"/>
      <c r="Q683" s="630"/>
    </row>
    <row r="684" spans="1:17" ht="14.4" customHeight="1" x14ac:dyDescent="0.3">
      <c r="A684" s="625" t="s">
        <v>4325</v>
      </c>
      <c r="B684" s="626" t="s">
        <v>3588</v>
      </c>
      <c r="C684" s="626" t="s">
        <v>3471</v>
      </c>
      <c r="D684" s="626" t="s">
        <v>3967</v>
      </c>
      <c r="E684" s="626" t="s">
        <v>3968</v>
      </c>
      <c r="F684" s="629"/>
      <c r="G684" s="629"/>
      <c r="H684" s="629"/>
      <c r="I684" s="629"/>
      <c r="J684" s="629">
        <v>1</v>
      </c>
      <c r="K684" s="629">
        <v>18609</v>
      </c>
      <c r="L684" s="629"/>
      <c r="M684" s="629">
        <v>18609</v>
      </c>
      <c r="N684" s="629"/>
      <c r="O684" s="629"/>
      <c r="P684" s="642"/>
      <c r="Q684" s="630"/>
    </row>
    <row r="685" spans="1:17" ht="14.4" customHeight="1" x14ac:dyDescent="0.3">
      <c r="A685" s="625" t="s">
        <v>4325</v>
      </c>
      <c r="B685" s="626" t="s">
        <v>3588</v>
      </c>
      <c r="C685" s="626" t="s">
        <v>3471</v>
      </c>
      <c r="D685" s="626" t="s">
        <v>4014</v>
      </c>
      <c r="E685" s="626" t="s">
        <v>4015</v>
      </c>
      <c r="F685" s="629"/>
      <c r="G685" s="629"/>
      <c r="H685" s="629"/>
      <c r="I685" s="629"/>
      <c r="J685" s="629">
        <v>8</v>
      </c>
      <c r="K685" s="629">
        <v>1368</v>
      </c>
      <c r="L685" s="629"/>
      <c r="M685" s="629">
        <v>171</v>
      </c>
      <c r="N685" s="629"/>
      <c r="O685" s="629"/>
      <c r="P685" s="642"/>
      <c r="Q685" s="630"/>
    </row>
    <row r="686" spans="1:17" ht="14.4" customHeight="1" x14ac:dyDescent="0.3">
      <c r="A686" s="625" t="s">
        <v>4325</v>
      </c>
      <c r="B686" s="626" t="s">
        <v>3588</v>
      </c>
      <c r="C686" s="626" t="s">
        <v>3471</v>
      </c>
      <c r="D686" s="626" t="s">
        <v>4018</v>
      </c>
      <c r="E686" s="626" t="s">
        <v>4019</v>
      </c>
      <c r="F686" s="629"/>
      <c r="G686" s="629"/>
      <c r="H686" s="629"/>
      <c r="I686" s="629"/>
      <c r="J686" s="629">
        <v>6</v>
      </c>
      <c r="K686" s="629">
        <v>1800</v>
      </c>
      <c r="L686" s="629"/>
      <c r="M686" s="629">
        <v>300</v>
      </c>
      <c r="N686" s="629"/>
      <c r="O686" s="629"/>
      <c r="P686" s="642"/>
      <c r="Q686" s="630"/>
    </row>
    <row r="687" spans="1:17" ht="14.4" customHeight="1" x14ac:dyDescent="0.3">
      <c r="A687" s="625" t="s">
        <v>4329</v>
      </c>
      <c r="B687" s="626" t="s">
        <v>3467</v>
      </c>
      <c r="C687" s="626" t="s">
        <v>3471</v>
      </c>
      <c r="D687" s="626" t="s">
        <v>3496</v>
      </c>
      <c r="E687" s="626" t="s">
        <v>3497</v>
      </c>
      <c r="F687" s="629">
        <v>1</v>
      </c>
      <c r="G687" s="629">
        <v>170</v>
      </c>
      <c r="H687" s="629">
        <v>1</v>
      </c>
      <c r="I687" s="629">
        <v>170</v>
      </c>
      <c r="J687" s="629">
        <v>2</v>
      </c>
      <c r="K687" s="629">
        <v>342</v>
      </c>
      <c r="L687" s="629">
        <v>2.0117647058823529</v>
      </c>
      <c r="M687" s="629">
        <v>171</v>
      </c>
      <c r="N687" s="629">
        <v>1</v>
      </c>
      <c r="O687" s="629">
        <v>116</v>
      </c>
      <c r="P687" s="642">
        <v>0.68235294117647061</v>
      </c>
      <c r="Q687" s="630">
        <v>116</v>
      </c>
    </row>
    <row r="688" spans="1:17" ht="14.4" customHeight="1" x14ac:dyDescent="0.3">
      <c r="A688" s="625" t="s">
        <v>4330</v>
      </c>
      <c r="B688" s="626" t="s">
        <v>3467</v>
      </c>
      <c r="C688" s="626" t="s">
        <v>3471</v>
      </c>
      <c r="D688" s="626" t="s">
        <v>3496</v>
      </c>
      <c r="E688" s="626" t="s">
        <v>3497</v>
      </c>
      <c r="F688" s="629"/>
      <c r="G688" s="629"/>
      <c r="H688" s="629"/>
      <c r="I688" s="629"/>
      <c r="J688" s="629">
        <v>2</v>
      </c>
      <c r="K688" s="629">
        <v>342</v>
      </c>
      <c r="L688" s="629"/>
      <c r="M688" s="629">
        <v>171</v>
      </c>
      <c r="N688" s="629"/>
      <c r="O688" s="629"/>
      <c r="P688" s="642"/>
      <c r="Q688" s="630"/>
    </row>
    <row r="689" spans="1:17" ht="14.4" customHeight="1" x14ac:dyDescent="0.3">
      <c r="A689" s="625" t="s">
        <v>4331</v>
      </c>
      <c r="B689" s="626" t="s">
        <v>3467</v>
      </c>
      <c r="C689" s="626" t="s">
        <v>3471</v>
      </c>
      <c r="D689" s="626" t="s">
        <v>3484</v>
      </c>
      <c r="E689" s="626" t="s">
        <v>3485</v>
      </c>
      <c r="F689" s="629"/>
      <c r="G689" s="629"/>
      <c r="H689" s="629"/>
      <c r="I689" s="629"/>
      <c r="J689" s="629"/>
      <c r="K689" s="629"/>
      <c r="L689" s="629"/>
      <c r="M689" s="629"/>
      <c r="N689" s="629">
        <v>1</v>
      </c>
      <c r="O689" s="629">
        <v>0</v>
      </c>
      <c r="P689" s="642"/>
      <c r="Q689" s="630">
        <v>0</v>
      </c>
    </row>
    <row r="690" spans="1:17" ht="14.4" customHeight="1" x14ac:dyDescent="0.3">
      <c r="A690" s="625" t="s">
        <v>4331</v>
      </c>
      <c r="B690" s="626" t="s">
        <v>3467</v>
      </c>
      <c r="C690" s="626" t="s">
        <v>3471</v>
      </c>
      <c r="D690" s="626" t="s">
        <v>3496</v>
      </c>
      <c r="E690" s="626" t="s">
        <v>3497</v>
      </c>
      <c r="F690" s="629">
        <v>1</v>
      </c>
      <c r="G690" s="629">
        <v>170</v>
      </c>
      <c r="H690" s="629">
        <v>1</v>
      </c>
      <c r="I690" s="629">
        <v>170</v>
      </c>
      <c r="J690" s="629"/>
      <c r="K690" s="629"/>
      <c r="L690" s="629"/>
      <c r="M690" s="629"/>
      <c r="N690" s="629">
        <v>3</v>
      </c>
      <c r="O690" s="629">
        <v>348</v>
      </c>
      <c r="P690" s="642">
        <v>2.0470588235294116</v>
      </c>
      <c r="Q690" s="630">
        <v>116</v>
      </c>
    </row>
    <row r="691" spans="1:17" ht="14.4" customHeight="1" x14ac:dyDescent="0.3">
      <c r="A691" s="625" t="s">
        <v>4331</v>
      </c>
      <c r="B691" s="626" t="s">
        <v>3467</v>
      </c>
      <c r="C691" s="626" t="s">
        <v>3471</v>
      </c>
      <c r="D691" s="626" t="s">
        <v>3512</v>
      </c>
      <c r="E691" s="626" t="s">
        <v>3513</v>
      </c>
      <c r="F691" s="629"/>
      <c r="G691" s="629"/>
      <c r="H691" s="629"/>
      <c r="I691" s="629"/>
      <c r="J691" s="629"/>
      <c r="K691" s="629"/>
      <c r="L691" s="629"/>
      <c r="M691" s="629"/>
      <c r="N691" s="629">
        <v>1</v>
      </c>
      <c r="O691" s="629">
        <v>0</v>
      </c>
      <c r="P691" s="642"/>
      <c r="Q691" s="630">
        <v>0</v>
      </c>
    </row>
    <row r="692" spans="1:17" ht="14.4" customHeight="1" x14ac:dyDescent="0.3">
      <c r="A692" s="625" t="s">
        <v>4332</v>
      </c>
      <c r="B692" s="626" t="s">
        <v>3467</v>
      </c>
      <c r="C692" s="626" t="s">
        <v>3471</v>
      </c>
      <c r="D692" s="626" t="s">
        <v>3494</v>
      </c>
      <c r="E692" s="626" t="s">
        <v>3495</v>
      </c>
      <c r="F692" s="629">
        <v>1</v>
      </c>
      <c r="G692" s="629">
        <v>341</v>
      </c>
      <c r="H692" s="629">
        <v>1</v>
      </c>
      <c r="I692" s="629">
        <v>341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4332</v>
      </c>
      <c r="B693" s="626" t="s">
        <v>3467</v>
      </c>
      <c r="C693" s="626" t="s">
        <v>3471</v>
      </c>
      <c r="D693" s="626" t="s">
        <v>3496</v>
      </c>
      <c r="E693" s="626" t="s">
        <v>3497</v>
      </c>
      <c r="F693" s="629"/>
      <c r="G693" s="629"/>
      <c r="H693" s="629"/>
      <c r="I693" s="629"/>
      <c r="J693" s="629"/>
      <c r="K693" s="629"/>
      <c r="L693" s="629"/>
      <c r="M693" s="629"/>
      <c r="N693" s="629">
        <v>1</v>
      </c>
      <c r="O693" s="629">
        <v>116</v>
      </c>
      <c r="P693" s="642"/>
      <c r="Q693" s="630">
        <v>116</v>
      </c>
    </row>
    <row r="694" spans="1:17" ht="14.4" customHeight="1" x14ac:dyDescent="0.3">
      <c r="A694" s="625" t="s">
        <v>4333</v>
      </c>
      <c r="B694" s="626" t="s">
        <v>3467</v>
      </c>
      <c r="C694" s="626" t="s">
        <v>3471</v>
      </c>
      <c r="D694" s="626" t="s">
        <v>3484</v>
      </c>
      <c r="E694" s="626" t="s">
        <v>3485</v>
      </c>
      <c r="F694" s="629"/>
      <c r="G694" s="629"/>
      <c r="H694" s="629"/>
      <c r="I694" s="629"/>
      <c r="J694" s="629"/>
      <c r="K694" s="629"/>
      <c r="L694" s="629"/>
      <c r="M694" s="629"/>
      <c r="N694" s="629">
        <v>0</v>
      </c>
      <c r="O694" s="629">
        <v>0</v>
      </c>
      <c r="P694" s="642"/>
      <c r="Q694" s="630"/>
    </row>
    <row r="695" spans="1:17" ht="14.4" customHeight="1" x14ac:dyDescent="0.3">
      <c r="A695" s="625" t="s">
        <v>4333</v>
      </c>
      <c r="B695" s="626" t="s">
        <v>3467</v>
      </c>
      <c r="C695" s="626" t="s">
        <v>3471</v>
      </c>
      <c r="D695" s="626" t="s">
        <v>3494</v>
      </c>
      <c r="E695" s="626" t="s">
        <v>3495</v>
      </c>
      <c r="F695" s="629">
        <v>1</v>
      </c>
      <c r="G695" s="629">
        <v>341</v>
      </c>
      <c r="H695" s="629">
        <v>1</v>
      </c>
      <c r="I695" s="629">
        <v>341</v>
      </c>
      <c r="J695" s="629"/>
      <c r="K695" s="629"/>
      <c r="L695" s="629"/>
      <c r="M695" s="629"/>
      <c r="N695" s="629">
        <v>5</v>
      </c>
      <c r="O695" s="629">
        <v>1160</v>
      </c>
      <c r="P695" s="642">
        <v>3.4017595307917889</v>
      </c>
      <c r="Q695" s="630">
        <v>232</v>
      </c>
    </row>
    <row r="696" spans="1:17" ht="14.4" customHeight="1" x14ac:dyDescent="0.3">
      <c r="A696" s="625" t="s">
        <v>4333</v>
      </c>
      <c r="B696" s="626" t="s">
        <v>3467</v>
      </c>
      <c r="C696" s="626" t="s">
        <v>3471</v>
      </c>
      <c r="D696" s="626" t="s">
        <v>3496</v>
      </c>
      <c r="E696" s="626" t="s">
        <v>3497</v>
      </c>
      <c r="F696" s="629">
        <v>8</v>
      </c>
      <c r="G696" s="629">
        <v>1360</v>
      </c>
      <c r="H696" s="629">
        <v>1</v>
      </c>
      <c r="I696" s="629">
        <v>170</v>
      </c>
      <c r="J696" s="629">
        <v>5</v>
      </c>
      <c r="K696" s="629">
        <v>855</v>
      </c>
      <c r="L696" s="629">
        <v>0.62867647058823528</v>
      </c>
      <c r="M696" s="629">
        <v>171</v>
      </c>
      <c r="N696" s="629">
        <v>10</v>
      </c>
      <c r="O696" s="629">
        <v>1160</v>
      </c>
      <c r="P696" s="642">
        <v>0.8529411764705882</v>
      </c>
      <c r="Q696" s="630">
        <v>116</v>
      </c>
    </row>
    <row r="697" spans="1:17" ht="14.4" customHeight="1" x14ac:dyDescent="0.3">
      <c r="A697" s="625" t="s">
        <v>4333</v>
      </c>
      <c r="B697" s="626" t="s">
        <v>3467</v>
      </c>
      <c r="C697" s="626" t="s">
        <v>3471</v>
      </c>
      <c r="D697" s="626" t="s">
        <v>3512</v>
      </c>
      <c r="E697" s="626" t="s">
        <v>3513</v>
      </c>
      <c r="F697" s="629"/>
      <c r="G697" s="629"/>
      <c r="H697" s="629"/>
      <c r="I697" s="629"/>
      <c r="J697" s="629"/>
      <c r="K697" s="629"/>
      <c r="L697" s="629"/>
      <c r="M697" s="629"/>
      <c r="N697" s="629">
        <v>1</v>
      </c>
      <c r="O697" s="629">
        <v>0</v>
      </c>
      <c r="P697" s="642"/>
      <c r="Q697" s="630">
        <v>0</v>
      </c>
    </row>
    <row r="698" spans="1:17" ht="14.4" customHeight="1" x14ac:dyDescent="0.3">
      <c r="A698" s="625" t="s">
        <v>4334</v>
      </c>
      <c r="B698" s="626" t="s">
        <v>3467</v>
      </c>
      <c r="C698" s="626" t="s">
        <v>3471</v>
      </c>
      <c r="D698" s="626" t="s">
        <v>3484</v>
      </c>
      <c r="E698" s="626" t="s">
        <v>3485</v>
      </c>
      <c r="F698" s="629"/>
      <c r="G698" s="629"/>
      <c r="H698" s="629"/>
      <c r="I698" s="629"/>
      <c r="J698" s="629"/>
      <c r="K698" s="629"/>
      <c r="L698" s="629"/>
      <c r="M698" s="629"/>
      <c r="N698" s="629">
        <v>15</v>
      </c>
      <c r="O698" s="629">
        <v>0</v>
      </c>
      <c r="P698" s="642"/>
      <c r="Q698" s="630">
        <v>0</v>
      </c>
    </row>
    <row r="699" spans="1:17" ht="14.4" customHeight="1" x14ac:dyDescent="0.3">
      <c r="A699" s="625" t="s">
        <v>4334</v>
      </c>
      <c r="B699" s="626" t="s">
        <v>3467</v>
      </c>
      <c r="C699" s="626" t="s">
        <v>3471</v>
      </c>
      <c r="D699" s="626" t="s">
        <v>3492</v>
      </c>
      <c r="E699" s="626" t="s">
        <v>3493</v>
      </c>
      <c r="F699" s="629"/>
      <c r="G699" s="629"/>
      <c r="H699" s="629"/>
      <c r="I699" s="629"/>
      <c r="J699" s="629">
        <v>1</v>
      </c>
      <c r="K699" s="629">
        <v>176</v>
      </c>
      <c r="L699" s="629"/>
      <c r="M699" s="629">
        <v>176</v>
      </c>
      <c r="N699" s="629"/>
      <c r="O699" s="629"/>
      <c r="P699" s="642"/>
      <c r="Q699" s="630"/>
    </row>
    <row r="700" spans="1:17" ht="14.4" customHeight="1" x14ac:dyDescent="0.3">
      <c r="A700" s="625" t="s">
        <v>4334</v>
      </c>
      <c r="B700" s="626" t="s">
        <v>3467</v>
      </c>
      <c r="C700" s="626" t="s">
        <v>3471</v>
      </c>
      <c r="D700" s="626" t="s">
        <v>3494</v>
      </c>
      <c r="E700" s="626" t="s">
        <v>3495</v>
      </c>
      <c r="F700" s="629">
        <v>44</v>
      </c>
      <c r="G700" s="629">
        <v>15004</v>
      </c>
      <c r="H700" s="629">
        <v>1</v>
      </c>
      <c r="I700" s="629">
        <v>341</v>
      </c>
      <c r="J700" s="629">
        <v>36</v>
      </c>
      <c r="K700" s="629">
        <v>12312</v>
      </c>
      <c r="L700" s="629">
        <v>0.82058117835243938</v>
      </c>
      <c r="M700" s="629">
        <v>342</v>
      </c>
      <c r="N700" s="629">
        <v>56</v>
      </c>
      <c r="O700" s="629">
        <v>12992</v>
      </c>
      <c r="P700" s="642">
        <v>0.86590242601972811</v>
      </c>
      <c r="Q700" s="630">
        <v>232</v>
      </c>
    </row>
    <row r="701" spans="1:17" ht="14.4" customHeight="1" x14ac:dyDescent="0.3">
      <c r="A701" s="625" t="s">
        <v>4334</v>
      </c>
      <c r="B701" s="626" t="s">
        <v>3467</v>
      </c>
      <c r="C701" s="626" t="s">
        <v>3471</v>
      </c>
      <c r="D701" s="626" t="s">
        <v>3496</v>
      </c>
      <c r="E701" s="626" t="s">
        <v>3497</v>
      </c>
      <c r="F701" s="629">
        <v>101</v>
      </c>
      <c r="G701" s="629">
        <v>17170</v>
      </c>
      <c r="H701" s="629">
        <v>1</v>
      </c>
      <c r="I701" s="629">
        <v>170</v>
      </c>
      <c r="J701" s="629">
        <v>91</v>
      </c>
      <c r="K701" s="629">
        <v>15561</v>
      </c>
      <c r="L701" s="629">
        <v>0.90629004076878272</v>
      </c>
      <c r="M701" s="629">
        <v>171</v>
      </c>
      <c r="N701" s="629">
        <v>115</v>
      </c>
      <c r="O701" s="629">
        <v>13340</v>
      </c>
      <c r="P701" s="642">
        <v>0.77693651718112988</v>
      </c>
      <c r="Q701" s="630">
        <v>116</v>
      </c>
    </row>
    <row r="702" spans="1:17" ht="14.4" customHeight="1" x14ac:dyDescent="0.3">
      <c r="A702" s="625" t="s">
        <v>4334</v>
      </c>
      <c r="B702" s="626" t="s">
        <v>3467</v>
      </c>
      <c r="C702" s="626" t="s">
        <v>3471</v>
      </c>
      <c r="D702" s="626" t="s">
        <v>3512</v>
      </c>
      <c r="E702" s="626" t="s">
        <v>3513</v>
      </c>
      <c r="F702" s="629">
        <v>2</v>
      </c>
      <c r="G702" s="629">
        <v>0</v>
      </c>
      <c r="H702" s="629"/>
      <c r="I702" s="629">
        <v>0</v>
      </c>
      <c r="J702" s="629">
        <v>2</v>
      </c>
      <c r="K702" s="629">
        <v>0</v>
      </c>
      <c r="L702" s="629"/>
      <c r="M702" s="629">
        <v>0</v>
      </c>
      <c r="N702" s="629">
        <v>1</v>
      </c>
      <c r="O702" s="629">
        <v>0</v>
      </c>
      <c r="P702" s="642"/>
      <c r="Q702" s="630">
        <v>0</v>
      </c>
    </row>
    <row r="703" spans="1:17" ht="14.4" customHeight="1" x14ac:dyDescent="0.3">
      <c r="A703" s="625" t="s">
        <v>4334</v>
      </c>
      <c r="B703" s="626" t="s">
        <v>3522</v>
      </c>
      <c r="C703" s="626" t="s">
        <v>3471</v>
      </c>
      <c r="D703" s="626" t="s">
        <v>3529</v>
      </c>
      <c r="E703" s="626" t="s">
        <v>3530</v>
      </c>
      <c r="F703" s="629">
        <v>1</v>
      </c>
      <c r="G703" s="629">
        <v>324</v>
      </c>
      <c r="H703" s="629">
        <v>1</v>
      </c>
      <c r="I703" s="629">
        <v>324</v>
      </c>
      <c r="J703" s="629"/>
      <c r="K703" s="629"/>
      <c r="L703" s="629"/>
      <c r="M703" s="629"/>
      <c r="N703" s="629"/>
      <c r="O703" s="629"/>
      <c r="P703" s="642"/>
      <c r="Q703" s="630"/>
    </row>
    <row r="704" spans="1:17" ht="14.4" customHeight="1" x14ac:dyDescent="0.3">
      <c r="A704" s="625" t="s">
        <v>4334</v>
      </c>
      <c r="B704" s="626" t="s">
        <v>3522</v>
      </c>
      <c r="C704" s="626" t="s">
        <v>3471</v>
      </c>
      <c r="D704" s="626" t="s">
        <v>4108</v>
      </c>
      <c r="E704" s="626" t="s">
        <v>4109</v>
      </c>
      <c r="F704" s="629"/>
      <c r="G704" s="629"/>
      <c r="H704" s="629"/>
      <c r="I704" s="629"/>
      <c r="J704" s="629">
        <v>1</v>
      </c>
      <c r="K704" s="629">
        <v>0</v>
      </c>
      <c r="L704" s="629"/>
      <c r="M704" s="629">
        <v>0</v>
      </c>
      <c r="N704" s="629"/>
      <c r="O704" s="629"/>
      <c r="P704" s="642"/>
      <c r="Q704" s="630"/>
    </row>
    <row r="705" spans="1:17" ht="14.4" customHeight="1" x14ac:dyDescent="0.3">
      <c r="A705" s="625" t="s">
        <v>4335</v>
      </c>
      <c r="B705" s="626" t="s">
        <v>3467</v>
      </c>
      <c r="C705" s="626" t="s">
        <v>3471</v>
      </c>
      <c r="D705" s="626" t="s">
        <v>3494</v>
      </c>
      <c r="E705" s="626" t="s">
        <v>3495</v>
      </c>
      <c r="F705" s="629">
        <v>1</v>
      </c>
      <c r="G705" s="629">
        <v>341</v>
      </c>
      <c r="H705" s="629">
        <v>1</v>
      </c>
      <c r="I705" s="629">
        <v>341</v>
      </c>
      <c r="J705" s="629">
        <v>1</v>
      </c>
      <c r="K705" s="629">
        <v>342</v>
      </c>
      <c r="L705" s="629">
        <v>1.0029325513196481</v>
      </c>
      <c r="M705" s="629">
        <v>342</v>
      </c>
      <c r="N705" s="629"/>
      <c r="O705" s="629"/>
      <c r="P705" s="642"/>
      <c r="Q705" s="630"/>
    </row>
    <row r="706" spans="1:17" ht="14.4" customHeight="1" x14ac:dyDescent="0.3">
      <c r="A706" s="625" t="s">
        <v>4335</v>
      </c>
      <c r="B706" s="626" t="s">
        <v>3467</v>
      </c>
      <c r="C706" s="626" t="s">
        <v>3471</v>
      </c>
      <c r="D706" s="626" t="s">
        <v>3496</v>
      </c>
      <c r="E706" s="626" t="s">
        <v>3497</v>
      </c>
      <c r="F706" s="629">
        <v>1</v>
      </c>
      <c r="G706" s="629">
        <v>170</v>
      </c>
      <c r="H706" s="629">
        <v>1</v>
      </c>
      <c r="I706" s="629">
        <v>170</v>
      </c>
      <c r="J706" s="629">
        <v>3</v>
      </c>
      <c r="K706" s="629">
        <v>513</v>
      </c>
      <c r="L706" s="629">
        <v>3.0176470588235293</v>
      </c>
      <c r="M706" s="629">
        <v>171</v>
      </c>
      <c r="N706" s="629">
        <v>1</v>
      </c>
      <c r="O706" s="629">
        <v>116</v>
      </c>
      <c r="P706" s="642">
        <v>0.68235294117647061</v>
      </c>
      <c r="Q706" s="630">
        <v>116</v>
      </c>
    </row>
    <row r="707" spans="1:17" ht="14.4" customHeight="1" x14ac:dyDescent="0.3">
      <c r="A707" s="625" t="s">
        <v>4336</v>
      </c>
      <c r="B707" s="626" t="s">
        <v>3467</v>
      </c>
      <c r="C707" s="626" t="s">
        <v>3471</v>
      </c>
      <c r="D707" s="626" t="s">
        <v>3494</v>
      </c>
      <c r="E707" s="626" t="s">
        <v>3495</v>
      </c>
      <c r="F707" s="629">
        <v>2</v>
      </c>
      <c r="G707" s="629">
        <v>682</v>
      </c>
      <c r="H707" s="629">
        <v>1</v>
      </c>
      <c r="I707" s="629">
        <v>341</v>
      </c>
      <c r="J707" s="629"/>
      <c r="K707" s="629"/>
      <c r="L707" s="629"/>
      <c r="M707" s="629"/>
      <c r="N707" s="629"/>
      <c r="O707" s="629"/>
      <c r="P707" s="642"/>
      <c r="Q707" s="630"/>
    </row>
    <row r="708" spans="1:17" ht="14.4" customHeight="1" x14ac:dyDescent="0.3">
      <c r="A708" s="625" t="s">
        <v>4336</v>
      </c>
      <c r="B708" s="626" t="s">
        <v>3467</v>
      </c>
      <c r="C708" s="626" t="s">
        <v>3471</v>
      </c>
      <c r="D708" s="626" t="s">
        <v>3496</v>
      </c>
      <c r="E708" s="626" t="s">
        <v>3497</v>
      </c>
      <c r="F708" s="629">
        <v>2</v>
      </c>
      <c r="G708" s="629">
        <v>340</v>
      </c>
      <c r="H708" s="629">
        <v>1</v>
      </c>
      <c r="I708" s="629">
        <v>170</v>
      </c>
      <c r="J708" s="629"/>
      <c r="K708" s="629"/>
      <c r="L708" s="629"/>
      <c r="M708" s="629"/>
      <c r="N708" s="629"/>
      <c r="O708" s="629"/>
      <c r="P708" s="642"/>
      <c r="Q708" s="630"/>
    </row>
    <row r="709" spans="1:17" ht="14.4" customHeight="1" x14ac:dyDescent="0.3">
      <c r="A709" s="625" t="s">
        <v>4336</v>
      </c>
      <c r="B709" s="626" t="s">
        <v>3467</v>
      </c>
      <c r="C709" s="626" t="s">
        <v>3471</v>
      </c>
      <c r="D709" s="626" t="s">
        <v>3512</v>
      </c>
      <c r="E709" s="626" t="s">
        <v>3513</v>
      </c>
      <c r="F709" s="629">
        <v>1</v>
      </c>
      <c r="G709" s="629">
        <v>0</v>
      </c>
      <c r="H709" s="629"/>
      <c r="I709" s="629">
        <v>0</v>
      </c>
      <c r="J709" s="629"/>
      <c r="K709" s="629"/>
      <c r="L709" s="629"/>
      <c r="M709" s="629"/>
      <c r="N709" s="629"/>
      <c r="O709" s="629"/>
      <c r="P709" s="642"/>
      <c r="Q709" s="630"/>
    </row>
    <row r="710" spans="1:17" ht="14.4" customHeight="1" x14ac:dyDescent="0.3">
      <c r="A710" s="625" t="s">
        <v>4337</v>
      </c>
      <c r="B710" s="626" t="s">
        <v>3467</v>
      </c>
      <c r="C710" s="626" t="s">
        <v>3471</v>
      </c>
      <c r="D710" s="626" t="s">
        <v>3494</v>
      </c>
      <c r="E710" s="626" t="s">
        <v>3495</v>
      </c>
      <c r="F710" s="629">
        <v>1</v>
      </c>
      <c r="G710" s="629">
        <v>341</v>
      </c>
      <c r="H710" s="629">
        <v>1</v>
      </c>
      <c r="I710" s="629">
        <v>341</v>
      </c>
      <c r="J710" s="629"/>
      <c r="K710" s="629"/>
      <c r="L710" s="629"/>
      <c r="M710" s="629"/>
      <c r="N710" s="629"/>
      <c r="O710" s="629"/>
      <c r="P710" s="642"/>
      <c r="Q710" s="630"/>
    </row>
    <row r="711" spans="1:17" ht="14.4" customHeight="1" x14ac:dyDescent="0.3">
      <c r="A711" s="625" t="s">
        <v>4338</v>
      </c>
      <c r="B711" s="626" t="s">
        <v>3467</v>
      </c>
      <c r="C711" s="626" t="s">
        <v>3471</v>
      </c>
      <c r="D711" s="626" t="s">
        <v>3494</v>
      </c>
      <c r="E711" s="626" t="s">
        <v>3495</v>
      </c>
      <c r="F711" s="629">
        <v>1</v>
      </c>
      <c r="G711" s="629">
        <v>341</v>
      </c>
      <c r="H711" s="629">
        <v>1</v>
      </c>
      <c r="I711" s="629">
        <v>341</v>
      </c>
      <c r="J711" s="629"/>
      <c r="K711" s="629"/>
      <c r="L711" s="629"/>
      <c r="M711" s="629"/>
      <c r="N711" s="629">
        <v>2</v>
      </c>
      <c r="O711" s="629">
        <v>464</v>
      </c>
      <c r="P711" s="642">
        <v>1.3607038123167154</v>
      </c>
      <c r="Q711" s="630">
        <v>232</v>
      </c>
    </row>
    <row r="712" spans="1:17" ht="14.4" customHeight="1" x14ac:dyDescent="0.3">
      <c r="A712" s="625" t="s">
        <v>4338</v>
      </c>
      <c r="B712" s="626" t="s">
        <v>3467</v>
      </c>
      <c r="C712" s="626" t="s">
        <v>3471</v>
      </c>
      <c r="D712" s="626" t="s">
        <v>3496</v>
      </c>
      <c r="E712" s="626" t="s">
        <v>3497</v>
      </c>
      <c r="F712" s="629">
        <v>10</v>
      </c>
      <c r="G712" s="629">
        <v>1700</v>
      </c>
      <c r="H712" s="629">
        <v>1</v>
      </c>
      <c r="I712" s="629">
        <v>170</v>
      </c>
      <c r="J712" s="629">
        <v>9</v>
      </c>
      <c r="K712" s="629">
        <v>1539</v>
      </c>
      <c r="L712" s="629">
        <v>0.9052941176470588</v>
      </c>
      <c r="M712" s="629">
        <v>171</v>
      </c>
      <c r="N712" s="629">
        <v>11</v>
      </c>
      <c r="O712" s="629">
        <v>1276</v>
      </c>
      <c r="P712" s="642">
        <v>0.75058823529411767</v>
      </c>
      <c r="Q712" s="630">
        <v>116</v>
      </c>
    </row>
    <row r="713" spans="1:17" ht="14.4" customHeight="1" x14ac:dyDescent="0.3">
      <c r="A713" s="625" t="s">
        <v>4339</v>
      </c>
      <c r="B713" s="626" t="s">
        <v>3467</v>
      </c>
      <c r="C713" s="626" t="s">
        <v>3471</v>
      </c>
      <c r="D713" s="626" t="s">
        <v>3494</v>
      </c>
      <c r="E713" s="626" t="s">
        <v>3495</v>
      </c>
      <c r="F713" s="629"/>
      <c r="G713" s="629"/>
      <c r="H713" s="629"/>
      <c r="I713" s="629"/>
      <c r="J713" s="629"/>
      <c r="K713" s="629"/>
      <c r="L713" s="629"/>
      <c r="M713" s="629"/>
      <c r="N713" s="629">
        <v>1</v>
      </c>
      <c r="O713" s="629">
        <v>232</v>
      </c>
      <c r="P713" s="642"/>
      <c r="Q713" s="630">
        <v>232</v>
      </c>
    </row>
    <row r="714" spans="1:17" ht="14.4" customHeight="1" x14ac:dyDescent="0.3">
      <c r="A714" s="625" t="s">
        <v>4340</v>
      </c>
      <c r="B714" s="626" t="s">
        <v>3467</v>
      </c>
      <c r="C714" s="626" t="s">
        <v>3471</v>
      </c>
      <c r="D714" s="626" t="s">
        <v>3494</v>
      </c>
      <c r="E714" s="626" t="s">
        <v>3495</v>
      </c>
      <c r="F714" s="629">
        <v>1</v>
      </c>
      <c r="G714" s="629">
        <v>341</v>
      </c>
      <c r="H714" s="629">
        <v>1</v>
      </c>
      <c r="I714" s="629">
        <v>341</v>
      </c>
      <c r="J714" s="629"/>
      <c r="K714" s="629"/>
      <c r="L714" s="629"/>
      <c r="M714" s="629"/>
      <c r="N714" s="629">
        <v>1</v>
      </c>
      <c r="O714" s="629">
        <v>232</v>
      </c>
      <c r="P714" s="642">
        <v>0.68035190615835772</v>
      </c>
      <c r="Q714" s="630">
        <v>232</v>
      </c>
    </row>
    <row r="715" spans="1:17" ht="14.4" customHeight="1" x14ac:dyDescent="0.3">
      <c r="A715" s="625" t="s">
        <v>4340</v>
      </c>
      <c r="B715" s="626" t="s">
        <v>3467</v>
      </c>
      <c r="C715" s="626" t="s">
        <v>3471</v>
      </c>
      <c r="D715" s="626" t="s">
        <v>3496</v>
      </c>
      <c r="E715" s="626" t="s">
        <v>3497</v>
      </c>
      <c r="F715" s="629">
        <v>5</v>
      </c>
      <c r="G715" s="629">
        <v>850</v>
      </c>
      <c r="H715" s="629">
        <v>1</v>
      </c>
      <c r="I715" s="629">
        <v>170</v>
      </c>
      <c r="J715" s="629">
        <v>1</v>
      </c>
      <c r="K715" s="629">
        <v>171</v>
      </c>
      <c r="L715" s="629">
        <v>0.20117647058823529</v>
      </c>
      <c r="M715" s="629">
        <v>171</v>
      </c>
      <c r="N715" s="629">
        <v>1</v>
      </c>
      <c r="O715" s="629">
        <v>116</v>
      </c>
      <c r="P715" s="642">
        <v>0.13647058823529412</v>
      </c>
      <c r="Q715" s="630">
        <v>116</v>
      </c>
    </row>
    <row r="716" spans="1:17" ht="14.4" customHeight="1" x14ac:dyDescent="0.3">
      <c r="A716" s="625" t="s">
        <v>4341</v>
      </c>
      <c r="B716" s="626" t="s">
        <v>3467</v>
      </c>
      <c r="C716" s="626" t="s">
        <v>3471</v>
      </c>
      <c r="D716" s="626" t="s">
        <v>3494</v>
      </c>
      <c r="E716" s="626" t="s">
        <v>3495</v>
      </c>
      <c r="F716" s="629">
        <v>4</v>
      </c>
      <c r="G716" s="629">
        <v>1364</v>
      </c>
      <c r="H716" s="629">
        <v>1</v>
      </c>
      <c r="I716" s="629">
        <v>341</v>
      </c>
      <c r="J716" s="629">
        <v>1</v>
      </c>
      <c r="K716" s="629">
        <v>342</v>
      </c>
      <c r="L716" s="629">
        <v>0.25073313782991202</v>
      </c>
      <c r="M716" s="629">
        <v>342</v>
      </c>
      <c r="N716" s="629">
        <v>3</v>
      </c>
      <c r="O716" s="629">
        <v>696</v>
      </c>
      <c r="P716" s="642">
        <v>0.51026392961876832</v>
      </c>
      <c r="Q716" s="630">
        <v>232</v>
      </c>
    </row>
    <row r="717" spans="1:17" ht="14.4" customHeight="1" x14ac:dyDescent="0.3">
      <c r="A717" s="625" t="s">
        <v>4341</v>
      </c>
      <c r="B717" s="626" t="s">
        <v>3467</v>
      </c>
      <c r="C717" s="626" t="s">
        <v>3471</v>
      </c>
      <c r="D717" s="626" t="s">
        <v>3496</v>
      </c>
      <c r="E717" s="626" t="s">
        <v>3497</v>
      </c>
      <c r="F717" s="629">
        <v>15</v>
      </c>
      <c r="G717" s="629">
        <v>2550</v>
      </c>
      <c r="H717" s="629">
        <v>1</v>
      </c>
      <c r="I717" s="629">
        <v>170</v>
      </c>
      <c r="J717" s="629">
        <v>11</v>
      </c>
      <c r="K717" s="629">
        <v>1881</v>
      </c>
      <c r="L717" s="629">
        <v>0.73764705882352943</v>
      </c>
      <c r="M717" s="629">
        <v>171</v>
      </c>
      <c r="N717" s="629">
        <v>6</v>
      </c>
      <c r="O717" s="629">
        <v>696</v>
      </c>
      <c r="P717" s="642">
        <v>0.27294117647058824</v>
      </c>
      <c r="Q717" s="630">
        <v>116</v>
      </c>
    </row>
    <row r="718" spans="1:17" ht="14.4" customHeight="1" x14ac:dyDescent="0.3">
      <c r="A718" s="625" t="s">
        <v>4342</v>
      </c>
      <c r="B718" s="626" t="s">
        <v>3467</v>
      </c>
      <c r="C718" s="626" t="s">
        <v>3471</v>
      </c>
      <c r="D718" s="626" t="s">
        <v>3484</v>
      </c>
      <c r="E718" s="626" t="s">
        <v>3485</v>
      </c>
      <c r="F718" s="629"/>
      <c r="G718" s="629"/>
      <c r="H718" s="629"/>
      <c r="I718" s="629"/>
      <c r="J718" s="629"/>
      <c r="K718" s="629"/>
      <c r="L718" s="629"/>
      <c r="M718" s="629"/>
      <c r="N718" s="629">
        <v>0</v>
      </c>
      <c r="O718" s="629">
        <v>0</v>
      </c>
      <c r="P718" s="642"/>
      <c r="Q718" s="630"/>
    </row>
    <row r="719" spans="1:17" ht="14.4" customHeight="1" x14ac:dyDescent="0.3">
      <c r="A719" s="625" t="s">
        <v>4342</v>
      </c>
      <c r="B719" s="626" t="s">
        <v>3467</v>
      </c>
      <c r="C719" s="626" t="s">
        <v>3471</v>
      </c>
      <c r="D719" s="626" t="s">
        <v>3494</v>
      </c>
      <c r="E719" s="626" t="s">
        <v>3495</v>
      </c>
      <c r="F719" s="629">
        <v>4</v>
      </c>
      <c r="G719" s="629">
        <v>1364</v>
      </c>
      <c r="H719" s="629">
        <v>1</v>
      </c>
      <c r="I719" s="629">
        <v>341</v>
      </c>
      <c r="J719" s="629">
        <v>1</v>
      </c>
      <c r="K719" s="629">
        <v>342</v>
      </c>
      <c r="L719" s="629">
        <v>0.25073313782991202</v>
      </c>
      <c r="M719" s="629">
        <v>342</v>
      </c>
      <c r="N719" s="629">
        <v>3</v>
      </c>
      <c r="O719" s="629">
        <v>696</v>
      </c>
      <c r="P719" s="642">
        <v>0.51026392961876832</v>
      </c>
      <c r="Q719" s="630">
        <v>232</v>
      </c>
    </row>
    <row r="720" spans="1:17" ht="14.4" customHeight="1" x14ac:dyDescent="0.3">
      <c r="A720" s="625" t="s">
        <v>4342</v>
      </c>
      <c r="B720" s="626" t="s">
        <v>3467</v>
      </c>
      <c r="C720" s="626" t="s">
        <v>3471</v>
      </c>
      <c r="D720" s="626" t="s">
        <v>3496</v>
      </c>
      <c r="E720" s="626" t="s">
        <v>3497</v>
      </c>
      <c r="F720" s="629">
        <v>13</v>
      </c>
      <c r="G720" s="629">
        <v>2210</v>
      </c>
      <c r="H720" s="629">
        <v>1</v>
      </c>
      <c r="I720" s="629">
        <v>170</v>
      </c>
      <c r="J720" s="629">
        <v>4</v>
      </c>
      <c r="K720" s="629">
        <v>684</v>
      </c>
      <c r="L720" s="629">
        <v>0.30950226244343892</v>
      </c>
      <c r="M720" s="629">
        <v>171</v>
      </c>
      <c r="N720" s="629">
        <v>5</v>
      </c>
      <c r="O720" s="629">
        <v>580</v>
      </c>
      <c r="P720" s="642">
        <v>0.26244343891402716</v>
      </c>
      <c r="Q720" s="630">
        <v>116</v>
      </c>
    </row>
    <row r="721" spans="1:17" ht="14.4" customHeight="1" x14ac:dyDescent="0.3">
      <c r="A721" s="625" t="s">
        <v>4343</v>
      </c>
      <c r="B721" s="626" t="s">
        <v>3467</v>
      </c>
      <c r="C721" s="626" t="s">
        <v>3471</v>
      </c>
      <c r="D721" s="626" t="s">
        <v>3484</v>
      </c>
      <c r="E721" s="626" t="s">
        <v>3485</v>
      </c>
      <c r="F721" s="629"/>
      <c r="G721" s="629"/>
      <c r="H721" s="629"/>
      <c r="I721" s="629"/>
      <c r="J721" s="629"/>
      <c r="K721" s="629"/>
      <c r="L721" s="629"/>
      <c r="M721" s="629"/>
      <c r="N721" s="629">
        <v>3</v>
      </c>
      <c r="O721" s="629">
        <v>106</v>
      </c>
      <c r="P721" s="642"/>
      <c r="Q721" s="630">
        <v>35.333333333333336</v>
      </c>
    </row>
    <row r="722" spans="1:17" ht="14.4" customHeight="1" x14ac:dyDescent="0.3">
      <c r="A722" s="625" t="s">
        <v>4343</v>
      </c>
      <c r="B722" s="626" t="s">
        <v>3467</v>
      </c>
      <c r="C722" s="626" t="s">
        <v>3471</v>
      </c>
      <c r="D722" s="626" t="s">
        <v>3494</v>
      </c>
      <c r="E722" s="626" t="s">
        <v>3495</v>
      </c>
      <c r="F722" s="629">
        <v>11</v>
      </c>
      <c r="G722" s="629">
        <v>3751</v>
      </c>
      <c r="H722" s="629">
        <v>1</v>
      </c>
      <c r="I722" s="629">
        <v>341</v>
      </c>
      <c r="J722" s="629">
        <v>23</v>
      </c>
      <c r="K722" s="629">
        <v>7866</v>
      </c>
      <c r="L722" s="629">
        <v>2.0970407891229006</v>
      </c>
      <c r="M722" s="629">
        <v>342</v>
      </c>
      <c r="N722" s="629">
        <v>32</v>
      </c>
      <c r="O722" s="629">
        <v>7424</v>
      </c>
      <c r="P722" s="642">
        <v>1.9792055451879498</v>
      </c>
      <c r="Q722" s="630">
        <v>232</v>
      </c>
    </row>
    <row r="723" spans="1:17" ht="14.4" customHeight="1" x14ac:dyDescent="0.3">
      <c r="A723" s="625" t="s">
        <v>4343</v>
      </c>
      <c r="B723" s="626" t="s">
        <v>3467</v>
      </c>
      <c r="C723" s="626" t="s">
        <v>3471</v>
      </c>
      <c r="D723" s="626" t="s">
        <v>3496</v>
      </c>
      <c r="E723" s="626" t="s">
        <v>3497</v>
      </c>
      <c r="F723" s="629">
        <v>38</v>
      </c>
      <c r="G723" s="629">
        <v>6460</v>
      </c>
      <c r="H723" s="629">
        <v>1</v>
      </c>
      <c r="I723" s="629">
        <v>170</v>
      </c>
      <c r="J723" s="629">
        <v>45</v>
      </c>
      <c r="K723" s="629">
        <v>7695</v>
      </c>
      <c r="L723" s="629">
        <v>1.1911764705882353</v>
      </c>
      <c r="M723" s="629">
        <v>171</v>
      </c>
      <c r="N723" s="629">
        <v>26</v>
      </c>
      <c r="O723" s="629">
        <v>3016</v>
      </c>
      <c r="P723" s="642">
        <v>0.46687306501547987</v>
      </c>
      <c r="Q723" s="630">
        <v>116</v>
      </c>
    </row>
    <row r="724" spans="1:17" ht="14.4" customHeight="1" x14ac:dyDescent="0.3">
      <c r="A724" s="625" t="s">
        <v>4344</v>
      </c>
      <c r="B724" s="626" t="s">
        <v>3467</v>
      </c>
      <c r="C724" s="626" t="s">
        <v>3471</v>
      </c>
      <c r="D724" s="626" t="s">
        <v>3484</v>
      </c>
      <c r="E724" s="626" t="s">
        <v>3485</v>
      </c>
      <c r="F724" s="629"/>
      <c r="G724" s="629"/>
      <c r="H724" s="629"/>
      <c r="I724" s="629"/>
      <c r="J724" s="629"/>
      <c r="K724" s="629"/>
      <c r="L724" s="629"/>
      <c r="M724" s="629"/>
      <c r="N724" s="629">
        <v>4</v>
      </c>
      <c r="O724" s="629">
        <v>0</v>
      </c>
      <c r="P724" s="642"/>
      <c r="Q724" s="630">
        <v>0</v>
      </c>
    </row>
    <row r="725" spans="1:17" ht="14.4" customHeight="1" x14ac:dyDescent="0.3">
      <c r="A725" s="625" t="s">
        <v>4344</v>
      </c>
      <c r="B725" s="626" t="s">
        <v>3467</v>
      </c>
      <c r="C725" s="626" t="s">
        <v>3471</v>
      </c>
      <c r="D725" s="626" t="s">
        <v>3494</v>
      </c>
      <c r="E725" s="626" t="s">
        <v>3495</v>
      </c>
      <c r="F725" s="629">
        <v>2</v>
      </c>
      <c r="G725" s="629">
        <v>682</v>
      </c>
      <c r="H725" s="629">
        <v>1</v>
      </c>
      <c r="I725" s="629">
        <v>341</v>
      </c>
      <c r="J725" s="629">
        <v>2</v>
      </c>
      <c r="K725" s="629">
        <v>684</v>
      </c>
      <c r="L725" s="629">
        <v>1.0029325513196481</v>
      </c>
      <c r="M725" s="629">
        <v>342</v>
      </c>
      <c r="N725" s="629">
        <v>5</v>
      </c>
      <c r="O725" s="629">
        <v>1160</v>
      </c>
      <c r="P725" s="642">
        <v>1.7008797653958945</v>
      </c>
      <c r="Q725" s="630">
        <v>232</v>
      </c>
    </row>
    <row r="726" spans="1:17" ht="14.4" customHeight="1" x14ac:dyDescent="0.3">
      <c r="A726" s="625" t="s">
        <v>4344</v>
      </c>
      <c r="B726" s="626" t="s">
        <v>3467</v>
      </c>
      <c r="C726" s="626" t="s">
        <v>3471</v>
      </c>
      <c r="D726" s="626" t="s">
        <v>3496</v>
      </c>
      <c r="E726" s="626" t="s">
        <v>3497</v>
      </c>
      <c r="F726" s="629">
        <v>4</v>
      </c>
      <c r="G726" s="629">
        <v>680</v>
      </c>
      <c r="H726" s="629">
        <v>1</v>
      </c>
      <c r="I726" s="629">
        <v>170</v>
      </c>
      <c r="J726" s="629">
        <v>2</v>
      </c>
      <c r="K726" s="629">
        <v>342</v>
      </c>
      <c r="L726" s="629">
        <v>0.50294117647058822</v>
      </c>
      <c r="M726" s="629">
        <v>171</v>
      </c>
      <c r="N726" s="629">
        <v>13</v>
      </c>
      <c r="O726" s="629">
        <v>1508</v>
      </c>
      <c r="P726" s="642">
        <v>2.2176470588235295</v>
      </c>
      <c r="Q726" s="630">
        <v>116</v>
      </c>
    </row>
    <row r="727" spans="1:17" ht="14.4" customHeight="1" x14ac:dyDescent="0.3">
      <c r="A727" s="625" t="s">
        <v>4344</v>
      </c>
      <c r="B727" s="626" t="s">
        <v>3467</v>
      </c>
      <c r="C727" s="626" t="s">
        <v>3471</v>
      </c>
      <c r="D727" s="626" t="s">
        <v>3512</v>
      </c>
      <c r="E727" s="626" t="s">
        <v>3513</v>
      </c>
      <c r="F727" s="629"/>
      <c r="G727" s="629"/>
      <c r="H727" s="629"/>
      <c r="I727" s="629"/>
      <c r="J727" s="629"/>
      <c r="K727" s="629"/>
      <c r="L727" s="629"/>
      <c r="M727" s="629"/>
      <c r="N727" s="629">
        <v>3</v>
      </c>
      <c r="O727" s="629">
        <v>0</v>
      </c>
      <c r="P727" s="642"/>
      <c r="Q727" s="630">
        <v>0</v>
      </c>
    </row>
    <row r="728" spans="1:17" ht="14.4" customHeight="1" x14ac:dyDescent="0.3">
      <c r="A728" s="625" t="s">
        <v>4345</v>
      </c>
      <c r="B728" s="626" t="s">
        <v>3467</v>
      </c>
      <c r="C728" s="626" t="s">
        <v>3471</v>
      </c>
      <c r="D728" s="626" t="s">
        <v>3496</v>
      </c>
      <c r="E728" s="626" t="s">
        <v>3497</v>
      </c>
      <c r="F728" s="629"/>
      <c r="G728" s="629"/>
      <c r="H728" s="629"/>
      <c r="I728" s="629"/>
      <c r="J728" s="629"/>
      <c r="K728" s="629"/>
      <c r="L728" s="629"/>
      <c r="M728" s="629"/>
      <c r="N728" s="629">
        <v>1</v>
      </c>
      <c r="O728" s="629">
        <v>116</v>
      </c>
      <c r="P728" s="642"/>
      <c r="Q728" s="630">
        <v>116</v>
      </c>
    </row>
    <row r="729" spans="1:17" ht="14.4" customHeight="1" x14ac:dyDescent="0.3">
      <c r="A729" s="625" t="s">
        <v>4346</v>
      </c>
      <c r="B729" s="626" t="s">
        <v>3467</v>
      </c>
      <c r="C729" s="626" t="s">
        <v>3471</v>
      </c>
      <c r="D729" s="626" t="s">
        <v>3494</v>
      </c>
      <c r="E729" s="626" t="s">
        <v>3495</v>
      </c>
      <c r="F729" s="629">
        <v>1</v>
      </c>
      <c r="G729" s="629">
        <v>341</v>
      </c>
      <c r="H729" s="629">
        <v>1</v>
      </c>
      <c r="I729" s="629">
        <v>341</v>
      </c>
      <c r="J729" s="629">
        <v>2</v>
      </c>
      <c r="K729" s="629">
        <v>684</v>
      </c>
      <c r="L729" s="629">
        <v>2.0058651026392962</v>
      </c>
      <c r="M729" s="629">
        <v>342</v>
      </c>
      <c r="N729" s="629">
        <v>4</v>
      </c>
      <c r="O729" s="629">
        <v>928</v>
      </c>
      <c r="P729" s="642">
        <v>2.7214076246334309</v>
      </c>
      <c r="Q729" s="630">
        <v>232</v>
      </c>
    </row>
    <row r="730" spans="1:17" ht="14.4" customHeight="1" x14ac:dyDescent="0.3">
      <c r="A730" s="625" t="s">
        <v>4346</v>
      </c>
      <c r="B730" s="626" t="s">
        <v>3467</v>
      </c>
      <c r="C730" s="626" t="s">
        <v>3471</v>
      </c>
      <c r="D730" s="626" t="s">
        <v>3496</v>
      </c>
      <c r="E730" s="626" t="s">
        <v>3497</v>
      </c>
      <c r="F730" s="629">
        <v>6</v>
      </c>
      <c r="G730" s="629">
        <v>1020</v>
      </c>
      <c r="H730" s="629">
        <v>1</v>
      </c>
      <c r="I730" s="629">
        <v>170</v>
      </c>
      <c r="J730" s="629">
        <v>9</v>
      </c>
      <c r="K730" s="629">
        <v>1539</v>
      </c>
      <c r="L730" s="629">
        <v>1.5088235294117647</v>
      </c>
      <c r="M730" s="629">
        <v>171</v>
      </c>
      <c r="N730" s="629">
        <v>8</v>
      </c>
      <c r="O730" s="629">
        <v>928</v>
      </c>
      <c r="P730" s="642">
        <v>0.90980392156862744</v>
      </c>
      <c r="Q730" s="630">
        <v>116</v>
      </c>
    </row>
    <row r="731" spans="1:17" ht="14.4" customHeight="1" thickBot="1" x14ac:dyDescent="0.35">
      <c r="A731" s="631" t="s">
        <v>4346</v>
      </c>
      <c r="B731" s="632" t="s">
        <v>3588</v>
      </c>
      <c r="C731" s="632" t="s">
        <v>3471</v>
      </c>
      <c r="D731" s="632" t="s">
        <v>4100</v>
      </c>
      <c r="E731" s="632" t="s">
        <v>4101</v>
      </c>
      <c r="F731" s="635"/>
      <c r="G731" s="635"/>
      <c r="H731" s="635"/>
      <c r="I731" s="635"/>
      <c r="J731" s="635">
        <v>2</v>
      </c>
      <c r="K731" s="635">
        <v>0</v>
      </c>
      <c r="L731" s="635"/>
      <c r="M731" s="635">
        <v>0</v>
      </c>
      <c r="N731" s="635"/>
      <c r="O731" s="635"/>
      <c r="P731" s="643"/>
      <c r="Q731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140</v>
      </c>
      <c r="B3" s="516" t="s">
        <v>141</v>
      </c>
      <c r="C3" s="517"/>
      <c r="D3" s="517"/>
      <c r="E3" s="518"/>
      <c r="F3" s="516" t="s">
        <v>142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143</v>
      </c>
      <c r="M4" s="227" t="s">
        <v>144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145</v>
      </c>
      <c r="B5" s="218">
        <v>1824.6610000000001</v>
      </c>
      <c r="C5" s="211">
        <v>1678.62</v>
      </c>
      <c r="D5" s="211">
        <v>1440.884</v>
      </c>
      <c r="E5" s="228">
        <v>0.78967216376083005</v>
      </c>
      <c r="F5" s="229">
        <v>475</v>
      </c>
      <c r="G5" s="211">
        <v>449</v>
      </c>
      <c r="H5" s="211">
        <v>429</v>
      </c>
      <c r="I5" s="230">
        <v>0.90315789473684216</v>
      </c>
      <c r="J5" s="220"/>
      <c r="K5" s="220"/>
      <c r="L5" s="8">
        <f>D5-B5</f>
        <v>-383.77700000000004</v>
      </c>
      <c r="M5" s="9">
        <f>H5-F5</f>
        <v>-46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146</v>
      </c>
      <c r="B6" s="219">
        <v>348.91</v>
      </c>
      <c r="C6" s="210">
        <v>288.31900000000002</v>
      </c>
      <c r="D6" s="210">
        <v>260.928</v>
      </c>
      <c r="E6" s="231">
        <v>0.74783755123097639</v>
      </c>
      <c r="F6" s="232">
        <v>82</v>
      </c>
      <c r="G6" s="210">
        <v>85</v>
      </c>
      <c r="H6" s="210">
        <v>92</v>
      </c>
      <c r="I6" s="233">
        <v>1.1219512195121952</v>
      </c>
      <c r="J6" s="220"/>
      <c r="K6" s="220"/>
      <c r="L6" s="6">
        <f t="shared" ref="L6:L11" si="0">D6-B6</f>
        <v>-87.982000000000028</v>
      </c>
      <c r="M6" s="7">
        <f t="shared" ref="M6:M12" si="1">H6-F6</f>
        <v>10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147</v>
      </c>
      <c r="B7" s="219">
        <v>777.899</v>
      </c>
      <c r="C7" s="210">
        <v>712.18</v>
      </c>
      <c r="D7" s="210">
        <v>796.62</v>
      </c>
      <c r="E7" s="231">
        <v>1.0240661062682945</v>
      </c>
      <c r="F7" s="232">
        <v>211</v>
      </c>
      <c r="G7" s="210">
        <v>211</v>
      </c>
      <c r="H7" s="210">
        <v>249</v>
      </c>
      <c r="I7" s="233">
        <v>1.1800947867298579</v>
      </c>
      <c r="J7" s="220"/>
      <c r="K7" s="220"/>
      <c r="L7" s="6">
        <f t="shared" si="0"/>
        <v>18.721000000000004</v>
      </c>
      <c r="M7" s="7">
        <f t="shared" si="1"/>
        <v>38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148</v>
      </c>
      <c r="B8" s="219">
        <v>137.31100000000001</v>
      </c>
      <c r="C8" s="210">
        <v>187.09800000000001</v>
      </c>
      <c r="D8" s="210">
        <v>100.13</v>
      </c>
      <c r="E8" s="231">
        <v>0.72922052858110409</v>
      </c>
      <c r="F8" s="232">
        <v>39</v>
      </c>
      <c r="G8" s="210">
        <v>31</v>
      </c>
      <c r="H8" s="210">
        <v>34</v>
      </c>
      <c r="I8" s="233">
        <v>0.87179487179487181</v>
      </c>
      <c r="J8" s="220"/>
      <c r="K8" s="220"/>
      <c r="L8" s="6">
        <f t="shared" si="0"/>
        <v>-37.181000000000012</v>
      </c>
      <c r="M8" s="7">
        <f t="shared" si="1"/>
        <v>-5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149</v>
      </c>
      <c r="B9" s="219">
        <v>0</v>
      </c>
      <c r="C9" s="210">
        <v>3.7669999999999999</v>
      </c>
      <c r="D9" s="210">
        <v>0</v>
      </c>
      <c r="E9" s="231" t="s">
        <v>519</v>
      </c>
      <c r="F9" s="232">
        <v>0</v>
      </c>
      <c r="G9" s="210">
        <v>1</v>
      </c>
      <c r="H9" s="210">
        <v>0</v>
      </c>
      <c r="I9" s="233" t="s">
        <v>519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150</v>
      </c>
      <c r="B10" s="219">
        <v>376.07100000000003</v>
      </c>
      <c r="C10" s="210">
        <v>340.78699999999998</v>
      </c>
      <c r="D10" s="210">
        <v>292.03300000000002</v>
      </c>
      <c r="E10" s="231">
        <v>0.77653687734496946</v>
      </c>
      <c r="F10" s="232">
        <v>92</v>
      </c>
      <c r="G10" s="210">
        <v>93</v>
      </c>
      <c r="H10" s="210">
        <v>96</v>
      </c>
      <c r="I10" s="233">
        <v>1.0434782608695652</v>
      </c>
      <c r="J10" s="220"/>
      <c r="K10" s="220"/>
      <c r="L10" s="6">
        <f t="shared" si="0"/>
        <v>-84.038000000000011</v>
      </c>
      <c r="M10" s="7">
        <f t="shared" si="1"/>
        <v>4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151</v>
      </c>
      <c r="B11" s="219">
        <v>107.569</v>
      </c>
      <c r="C11" s="210">
        <v>58.139000000000003</v>
      </c>
      <c r="D11" s="210">
        <v>104.758</v>
      </c>
      <c r="E11" s="231">
        <v>0.97386793592949639</v>
      </c>
      <c r="F11" s="232">
        <v>27</v>
      </c>
      <c r="G11" s="210">
        <v>23</v>
      </c>
      <c r="H11" s="210">
        <v>26</v>
      </c>
      <c r="I11" s="233">
        <v>0.96296296296296291</v>
      </c>
      <c r="J11" s="220"/>
      <c r="K11" s="220"/>
      <c r="L11" s="6">
        <f t="shared" si="0"/>
        <v>-2.811000000000007</v>
      </c>
      <c r="M11" s="7">
        <f t="shared" si="1"/>
        <v>-1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3572.4209999999998</v>
      </c>
      <c r="C12" s="213">
        <f>SUM(C5:C11)</f>
        <v>3268.9099999999994</v>
      </c>
      <c r="D12" s="213">
        <f>SUM(D5:D11)</f>
        <v>2995.3529999999996</v>
      </c>
      <c r="E12" s="234">
        <f>IF(OR(D12=0,B12=0),0,D12/B12)</f>
        <v>0.83846584711040484</v>
      </c>
      <c r="F12" s="235">
        <f>SUM(F5:F11)</f>
        <v>926</v>
      </c>
      <c r="G12" s="213">
        <f>SUM(G5:G11)</f>
        <v>893</v>
      </c>
      <c r="H12" s="213">
        <f>SUM(H5:H11)</f>
        <v>926</v>
      </c>
      <c r="I12" s="236">
        <f>IF(OR(H12=0,F12=0),0,H12/F12)</f>
        <v>1</v>
      </c>
      <c r="J12" s="220"/>
      <c r="K12" s="220"/>
      <c r="L12" s="226">
        <f>D12-B12</f>
        <v>-577.06800000000021</v>
      </c>
      <c r="M12" s="237">
        <f t="shared" si="1"/>
        <v>0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152</v>
      </c>
      <c r="C13" s="530"/>
      <c r="D13" s="530"/>
      <c r="E13" s="530"/>
      <c r="F13" s="530" t="s">
        <v>153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154</v>
      </c>
      <c r="B15" s="539" t="s">
        <v>141</v>
      </c>
      <c r="C15" s="540"/>
      <c r="D15" s="540"/>
      <c r="E15" s="541"/>
      <c r="F15" s="539" t="s">
        <v>142</v>
      </c>
      <c r="G15" s="540"/>
      <c r="H15" s="540"/>
      <c r="I15" s="541"/>
      <c r="J15" s="547" t="s">
        <v>274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275</v>
      </c>
      <c r="K16" s="550"/>
      <c r="L16" s="243" t="s">
        <v>143</v>
      </c>
      <c r="M16" s="244" t="s">
        <v>144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145</v>
      </c>
      <c r="B17" s="218">
        <v>1801.212</v>
      </c>
      <c r="C17" s="211">
        <v>1634.87</v>
      </c>
      <c r="D17" s="211">
        <v>1421.7380000000001</v>
      </c>
      <c r="E17" s="228">
        <v>0.78932296698001125</v>
      </c>
      <c r="F17" s="218">
        <v>469</v>
      </c>
      <c r="G17" s="211">
        <v>443</v>
      </c>
      <c r="H17" s="211">
        <v>426</v>
      </c>
      <c r="I17" s="230">
        <v>0.90831556503198296</v>
      </c>
      <c r="J17" s="551">
        <f>0.93*0.95</f>
        <v>0.88349999999999995</v>
      </c>
      <c r="K17" s="550"/>
      <c r="L17" s="245">
        <f>D17-B17</f>
        <v>-379.47399999999993</v>
      </c>
      <c r="M17" s="246">
        <f>H17-F17</f>
        <v>-43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146</v>
      </c>
      <c r="B18" s="219">
        <v>333.64600000000002</v>
      </c>
      <c r="C18" s="210">
        <v>287.12900000000002</v>
      </c>
      <c r="D18" s="210">
        <v>259.16699999999997</v>
      </c>
      <c r="E18" s="231">
        <v>0.77677238750052435</v>
      </c>
      <c r="F18" s="219">
        <v>80</v>
      </c>
      <c r="G18" s="210">
        <v>84</v>
      </c>
      <c r="H18" s="210">
        <v>91</v>
      </c>
      <c r="I18" s="233">
        <v>1.1375</v>
      </c>
      <c r="J18" s="551">
        <f>1.07*0.95</f>
        <v>1.0165</v>
      </c>
      <c r="K18" s="550"/>
      <c r="L18" s="247">
        <f t="shared" ref="L18:L24" si="2">D18-B18</f>
        <v>-74.479000000000042</v>
      </c>
      <c r="M18" s="248">
        <f t="shared" ref="M18:M24" si="3">H18-F18</f>
        <v>11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147</v>
      </c>
      <c r="B19" s="219">
        <v>770.71199999999999</v>
      </c>
      <c r="C19" s="210">
        <v>707.12599999999998</v>
      </c>
      <c r="D19" s="210">
        <v>777.69100000000003</v>
      </c>
      <c r="E19" s="231">
        <v>1.0090552631852105</v>
      </c>
      <c r="F19" s="219">
        <v>208</v>
      </c>
      <c r="G19" s="210">
        <v>210</v>
      </c>
      <c r="H19" s="210">
        <v>245</v>
      </c>
      <c r="I19" s="233">
        <v>1.1778846153846154</v>
      </c>
      <c r="J19" s="551">
        <f>1.04*0.95</f>
        <v>0.98799999999999999</v>
      </c>
      <c r="K19" s="550"/>
      <c r="L19" s="247">
        <f t="shared" si="2"/>
        <v>6.9790000000000418</v>
      </c>
      <c r="M19" s="248">
        <f t="shared" si="3"/>
        <v>37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148</v>
      </c>
      <c r="B20" s="219">
        <v>127.598</v>
      </c>
      <c r="C20" s="210">
        <v>187.09800000000001</v>
      </c>
      <c r="D20" s="210">
        <v>99.158000000000001</v>
      </c>
      <c r="E20" s="231">
        <v>0.77711249392623716</v>
      </c>
      <c r="F20" s="219">
        <v>38</v>
      </c>
      <c r="G20" s="210">
        <v>31</v>
      </c>
      <c r="H20" s="210">
        <v>33</v>
      </c>
      <c r="I20" s="233">
        <v>0.86842105263157898</v>
      </c>
      <c r="J20" s="551">
        <f>0.96*0.95</f>
        <v>0.91199999999999992</v>
      </c>
      <c r="K20" s="550"/>
      <c r="L20" s="247">
        <f t="shared" si="2"/>
        <v>-28.439999999999998</v>
      </c>
      <c r="M20" s="248">
        <f t="shared" si="3"/>
        <v>-5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149</v>
      </c>
      <c r="B21" s="219">
        <v>0</v>
      </c>
      <c r="C21" s="210">
        <v>3.7669999999999999</v>
      </c>
      <c r="D21" s="210">
        <v>0</v>
      </c>
      <c r="E21" s="231" t="s">
        <v>519</v>
      </c>
      <c r="F21" s="219">
        <v>0</v>
      </c>
      <c r="G21" s="210">
        <v>1</v>
      </c>
      <c r="H21" s="210">
        <v>0</v>
      </c>
      <c r="I21" s="233" t="s">
        <v>519</v>
      </c>
      <c r="J21" s="551">
        <f>1*0.95</f>
        <v>0.95</v>
      </c>
      <c r="K21" s="550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150</v>
      </c>
      <c r="B22" s="219">
        <v>376.07100000000003</v>
      </c>
      <c r="C22" s="210">
        <v>321.55399999999997</v>
      </c>
      <c r="D22" s="210">
        <v>267.83999999999997</v>
      </c>
      <c r="E22" s="231">
        <v>0.71220593983582881</v>
      </c>
      <c r="F22" s="219">
        <v>92</v>
      </c>
      <c r="G22" s="210">
        <v>90</v>
      </c>
      <c r="H22" s="210">
        <v>94</v>
      </c>
      <c r="I22" s="233">
        <v>1.0217391304347827</v>
      </c>
      <c r="J22" s="551">
        <f>1.05*0.95</f>
        <v>0.99749999999999994</v>
      </c>
      <c r="K22" s="550"/>
      <c r="L22" s="247">
        <f t="shared" si="2"/>
        <v>-108.23100000000005</v>
      </c>
      <c r="M22" s="248">
        <f t="shared" si="3"/>
        <v>2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151</v>
      </c>
      <c r="B23" s="219">
        <v>107.569</v>
      </c>
      <c r="C23" s="210">
        <v>58.139000000000003</v>
      </c>
      <c r="D23" s="210">
        <v>82.046999999999997</v>
      </c>
      <c r="E23" s="231">
        <v>0.76273833539402613</v>
      </c>
      <c r="F23" s="219">
        <v>27</v>
      </c>
      <c r="G23" s="210">
        <v>23</v>
      </c>
      <c r="H23" s="210">
        <v>24</v>
      </c>
      <c r="I23" s="233">
        <v>0.88888888888888884</v>
      </c>
      <c r="J23" s="551">
        <f>1*0.95</f>
        <v>0.95</v>
      </c>
      <c r="K23" s="550"/>
      <c r="L23" s="247">
        <f t="shared" si="2"/>
        <v>-25.522000000000006</v>
      </c>
      <c r="M23" s="248">
        <f t="shared" si="3"/>
        <v>-3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3516.808</v>
      </c>
      <c r="C24" s="251">
        <f>SUM(C17:C23)</f>
        <v>3199.683</v>
      </c>
      <c r="D24" s="251">
        <f>SUM(D17:D23)</f>
        <v>2907.6410000000001</v>
      </c>
      <c r="E24" s="252">
        <f>IF(OR(D24=0,B24=0),0,D24/B24)</f>
        <v>0.82678411787052353</v>
      </c>
      <c r="F24" s="250">
        <f>SUM(F17:F23)</f>
        <v>914</v>
      </c>
      <c r="G24" s="251">
        <f>SUM(G17:G23)</f>
        <v>882</v>
      </c>
      <c r="H24" s="251">
        <f>SUM(H17:H23)</f>
        <v>913</v>
      </c>
      <c r="I24" s="253">
        <f>IF(OR(H24=0,F24=0),0,H24/F24)</f>
        <v>0.9989059080962801</v>
      </c>
      <c r="J24" s="220"/>
      <c r="K24" s="220"/>
      <c r="L24" s="243">
        <f t="shared" si="2"/>
        <v>-609.16699999999992</v>
      </c>
      <c r="M24" s="254">
        <f t="shared" si="3"/>
        <v>-1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152</v>
      </c>
      <c r="C25" s="531"/>
      <c r="D25" s="531"/>
      <c r="E25" s="531"/>
      <c r="F25" s="530" t="s">
        <v>153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204</v>
      </c>
      <c r="B27" s="544" t="s">
        <v>141</v>
      </c>
      <c r="C27" s="545"/>
      <c r="D27" s="545"/>
      <c r="E27" s="546"/>
      <c r="F27" s="545" t="s">
        <v>142</v>
      </c>
      <c r="G27" s="545"/>
      <c r="H27" s="545"/>
      <c r="I27" s="545"/>
      <c r="J27" s="544" t="s">
        <v>155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145</v>
      </c>
      <c r="B29" s="218">
        <v>23.449000000000002</v>
      </c>
      <c r="C29" s="211">
        <v>43.75</v>
      </c>
      <c r="D29" s="211">
        <v>19.146000000000001</v>
      </c>
      <c r="E29" s="228">
        <v>0.81649537293701224</v>
      </c>
      <c r="F29" s="229">
        <v>6</v>
      </c>
      <c r="G29" s="211">
        <v>6</v>
      </c>
      <c r="H29" s="211">
        <v>3</v>
      </c>
      <c r="I29" s="262">
        <v>0.5</v>
      </c>
      <c r="J29" s="218">
        <v>675.41499999999996</v>
      </c>
      <c r="K29" s="211">
        <v>1229.7739999999999</v>
      </c>
      <c r="L29" s="211">
        <v>623.10799999999995</v>
      </c>
      <c r="M29" s="228">
        <v>0.92255576201298461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146</v>
      </c>
      <c r="B30" s="219">
        <v>15.263999999999999</v>
      </c>
      <c r="C30" s="210">
        <v>1.19</v>
      </c>
      <c r="D30" s="210">
        <v>1.7609999999999999</v>
      </c>
      <c r="E30" s="231">
        <v>0.11536949685534591</v>
      </c>
      <c r="F30" s="232">
        <v>2</v>
      </c>
      <c r="G30" s="210">
        <v>1</v>
      </c>
      <c r="H30" s="210">
        <v>1</v>
      </c>
      <c r="I30" s="264">
        <v>0.5</v>
      </c>
      <c r="J30" s="219">
        <v>425.666</v>
      </c>
      <c r="K30" s="210">
        <v>32.097999999999999</v>
      </c>
      <c r="L30" s="210">
        <v>93.951999999999998</v>
      </c>
      <c r="M30" s="231">
        <v>0.22071765186789644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147</v>
      </c>
      <c r="B31" s="219">
        <v>7.1870000000000003</v>
      </c>
      <c r="C31" s="210">
        <v>5.0540000000000003</v>
      </c>
      <c r="D31" s="210">
        <v>18.928999999999998</v>
      </c>
      <c r="E31" s="231">
        <v>2.6337832197022397</v>
      </c>
      <c r="F31" s="232">
        <v>3</v>
      </c>
      <c r="G31" s="210">
        <v>1</v>
      </c>
      <c r="H31" s="210">
        <v>4</v>
      </c>
      <c r="I31" s="264">
        <v>1.3333333333333333</v>
      </c>
      <c r="J31" s="219">
        <v>319.83199999999999</v>
      </c>
      <c r="K31" s="210">
        <v>310.80700000000002</v>
      </c>
      <c r="L31" s="210">
        <v>885.89800000000002</v>
      </c>
      <c r="M31" s="231">
        <v>2.7698854398559245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148</v>
      </c>
      <c r="B32" s="219">
        <v>9.7129999999999992</v>
      </c>
      <c r="C32" s="210">
        <v>0</v>
      </c>
      <c r="D32" s="210">
        <v>0.97199999999999998</v>
      </c>
      <c r="E32" s="231">
        <v>0.10007206836198909</v>
      </c>
      <c r="F32" s="232">
        <v>1</v>
      </c>
      <c r="G32" s="210">
        <v>0</v>
      </c>
      <c r="H32" s="210">
        <v>1</v>
      </c>
      <c r="I32" s="264">
        <v>1</v>
      </c>
      <c r="J32" s="219">
        <v>294.81099999999998</v>
      </c>
      <c r="K32" s="210">
        <v>0</v>
      </c>
      <c r="L32" s="210">
        <v>14.48</v>
      </c>
      <c r="M32" s="231">
        <v>4.9116213438440227E-2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149</v>
      </c>
      <c r="B33" s="219">
        <v>0</v>
      </c>
      <c r="C33" s="210">
        <v>0</v>
      </c>
      <c r="D33" s="210">
        <v>0</v>
      </c>
      <c r="E33" s="231" t="s">
        <v>519</v>
      </c>
      <c r="F33" s="232">
        <v>0</v>
      </c>
      <c r="G33" s="210">
        <v>0</v>
      </c>
      <c r="H33" s="210">
        <v>0</v>
      </c>
      <c r="I33" s="264" t="s">
        <v>519</v>
      </c>
      <c r="J33" s="219">
        <v>0</v>
      </c>
      <c r="K33" s="210">
        <v>0</v>
      </c>
      <c r="L33" s="210">
        <v>0</v>
      </c>
      <c r="M33" s="231" t="s">
        <v>519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150</v>
      </c>
      <c r="B34" s="219">
        <v>0</v>
      </c>
      <c r="C34" s="210">
        <v>19.233000000000001</v>
      </c>
      <c r="D34" s="210">
        <v>24.193000000000001</v>
      </c>
      <c r="E34" s="231" t="s">
        <v>519</v>
      </c>
      <c r="F34" s="232">
        <v>0</v>
      </c>
      <c r="G34" s="210">
        <v>3</v>
      </c>
      <c r="H34" s="210">
        <v>2</v>
      </c>
      <c r="I34" s="264" t="s">
        <v>519</v>
      </c>
      <c r="J34" s="219">
        <v>0</v>
      </c>
      <c r="K34" s="210">
        <v>522.15899999999999</v>
      </c>
      <c r="L34" s="210">
        <v>596.04200000000003</v>
      </c>
      <c r="M34" s="231" t="s">
        <v>519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151</v>
      </c>
      <c r="B35" s="219">
        <v>0</v>
      </c>
      <c r="C35" s="210">
        <v>0</v>
      </c>
      <c r="D35" s="210">
        <v>22.710999999999999</v>
      </c>
      <c r="E35" s="231" t="s">
        <v>519</v>
      </c>
      <c r="F35" s="232">
        <v>0</v>
      </c>
      <c r="G35" s="210">
        <v>0</v>
      </c>
      <c r="H35" s="210">
        <v>2</v>
      </c>
      <c r="I35" s="264" t="s">
        <v>519</v>
      </c>
      <c r="J35" s="219">
        <v>0</v>
      </c>
      <c r="K35" s="210">
        <v>0</v>
      </c>
      <c r="L35" s="210">
        <v>948.74099999999999</v>
      </c>
      <c r="M35" s="231" t="s">
        <v>519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55.613</v>
      </c>
      <c r="C36" s="267">
        <f>SUM(C29:C35)</f>
        <v>69.227000000000004</v>
      </c>
      <c r="D36" s="267">
        <f>SUM(D29:D35)</f>
        <v>87.712000000000003</v>
      </c>
      <c r="E36" s="268">
        <f>IF(OR(D36=0,B36=0),0,D36/B36)</f>
        <v>1.5771851905130096</v>
      </c>
      <c r="F36" s="269">
        <f>SUM(F29:F35)</f>
        <v>12</v>
      </c>
      <c r="G36" s="267">
        <f>SUM(G29:G35)</f>
        <v>11</v>
      </c>
      <c r="H36" s="267">
        <f>SUM(H29:H35)</f>
        <v>13</v>
      </c>
      <c r="I36" s="270">
        <f>IF(OR(H36=0,F36=0),0,H36/F36)</f>
        <v>1.0833333333333333</v>
      </c>
      <c r="J36" s="266">
        <f>SUM(J29:J35)</f>
        <v>1715.7239999999999</v>
      </c>
      <c r="K36" s="267">
        <f>SUM(K29:K35)</f>
        <v>2094.8379999999997</v>
      </c>
      <c r="L36" s="267">
        <f>SUM(L29:L35)</f>
        <v>3162.221</v>
      </c>
      <c r="M36" s="268">
        <f>IF(OR(L36=0,J36=0),0,L36/J36)</f>
        <v>1.8430825703901095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156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157</v>
      </c>
      <c r="B39" s="534" t="s">
        <v>141</v>
      </c>
      <c r="C39" s="535"/>
      <c r="D39" s="535"/>
      <c r="E39" s="536"/>
      <c r="F39" s="535" t="s">
        <v>142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143</v>
      </c>
      <c r="M40" s="276" t="s">
        <v>144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145</v>
      </c>
      <c r="B41" s="218">
        <v>0</v>
      </c>
      <c r="C41" s="211">
        <v>0</v>
      </c>
      <c r="D41" s="211">
        <v>0</v>
      </c>
      <c r="E41" s="228" t="s">
        <v>519</v>
      </c>
      <c r="F41" s="229">
        <v>0</v>
      </c>
      <c r="G41" s="211">
        <v>0</v>
      </c>
      <c r="H41" s="211">
        <v>0</v>
      </c>
      <c r="I41" s="230" t="s">
        <v>519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146</v>
      </c>
      <c r="B42" s="219">
        <v>0</v>
      </c>
      <c r="C42" s="210">
        <v>0</v>
      </c>
      <c r="D42" s="210">
        <v>0</v>
      </c>
      <c r="E42" s="231" t="s">
        <v>519</v>
      </c>
      <c r="F42" s="232">
        <v>0</v>
      </c>
      <c r="G42" s="210">
        <v>0</v>
      </c>
      <c r="H42" s="210">
        <v>0</v>
      </c>
      <c r="I42" s="233" t="s">
        <v>519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147</v>
      </c>
      <c r="B43" s="219">
        <v>0</v>
      </c>
      <c r="C43" s="210">
        <v>0</v>
      </c>
      <c r="D43" s="210">
        <v>0</v>
      </c>
      <c r="E43" s="231" t="s">
        <v>519</v>
      </c>
      <c r="F43" s="232">
        <v>0</v>
      </c>
      <c r="G43" s="210">
        <v>0</v>
      </c>
      <c r="H43" s="210">
        <v>0</v>
      </c>
      <c r="I43" s="233" t="s">
        <v>519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148</v>
      </c>
      <c r="B44" s="219">
        <v>0</v>
      </c>
      <c r="C44" s="210">
        <v>0</v>
      </c>
      <c r="D44" s="210">
        <v>0</v>
      </c>
      <c r="E44" s="231" t="s">
        <v>519</v>
      </c>
      <c r="F44" s="232">
        <v>0</v>
      </c>
      <c r="G44" s="210">
        <v>0</v>
      </c>
      <c r="H44" s="210">
        <v>0</v>
      </c>
      <c r="I44" s="233" t="s">
        <v>519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149</v>
      </c>
      <c r="B45" s="219">
        <v>0</v>
      </c>
      <c r="C45" s="210">
        <v>0</v>
      </c>
      <c r="D45" s="210">
        <v>0</v>
      </c>
      <c r="E45" s="231" t="s">
        <v>519</v>
      </c>
      <c r="F45" s="232">
        <v>0</v>
      </c>
      <c r="G45" s="210">
        <v>0</v>
      </c>
      <c r="H45" s="210">
        <v>0</v>
      </c>
      <c r="I45" s="233" t="s">
        <v>519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150</v>
      </c>
      <c r="B46" s="219">
        <v>0</v>
      </c>
      <c r="C46" s="210">
        <v>0</v>
      </c>
      <c r="D46" s="210">
        <v>0</v>
      </c>
      <c r="E46" s="231" t="s">
        <v>519</v>
      </c>
      <c r="F46" s="232">
        <v>0</v>
      </c>
      <c r="G46" s="210">
        <v>0</v>
      </c>
      <c r="H46" s="210">
        <v>0</v>
      </c>
      <c r="I46" s="233" t="s">
        <v>519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151</v>
      </c>
      <c r="B47" s="219">
        <v>0</v>
      </c>
      <c r="C47" s="210">
        <v>0</v>
      </c>
      <c r="D47" s="210">
        <v>0</v>
      </c>
      <c r="E47" s="231" t="s">
        <v>519</v>
      </c>
      <c r="F47" s="232">
        <v>0</v>
      </c>
      <c r="G47" s="210">
        <v>0</v>
      </c>
      <c r="H47" s="210">
        <v>0</v>
      </c>
      <c r="I47" s="233" t="s">
        <v>519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169</v>
      </c>
      <c r="C31" s="558"/>
      <c r="D31" s="558"/>
      <c r="E31" s="559"/>
      <c r="F31" s="287" t="s">
        <v>169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92</v>
      </c>
      <c r="B32" s="288" t="s">
        <v>172</v>
      </c>
      <c r="C32" s="289" t="s">
        <v>173</v>
      </c>
      <c r="D32" s="289" t="s">
        <v>174</v>
      </c>
      <c r="E32" s="290" t="s">
        <v>5</v>
      </c>
      <c r="F32" s="291" t="s">
        <v>175</v>
      </c>
      <c r="G32" s="148"/>
      <c r="H32" s="148" t="s">
        <v>202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189</v>
      </c>
      <c r="B33" s="331">
        <v>1167.8599999999999</v>
      </c>
      <c r="C33" s="331">
        <v>848</v>
      </c>
      <c r="D33" s="149">
        <f>IF(C33="","",C33-B33)</f>
        <v>-319.8599999999999</v>
      </c>
      <c r="E33" s="150">
        <f>IF(C33="","",C33/B33)</f>
        <v>0.72611443152432664</v>
      </c>
      <c r="F33" s="151">
        <v>50.34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190</v>
      </c>
      <c r="B34" s="332">
        <v>2250.7800000000002</v>
      </c>
      <c r="C34" s="332">
        <v>1641</v>
      </c>
      <c r="D34" s="153">
        <f t="shared" ref="D34:D45" si="0">IF(C34="","",C34-B34)</f>
        <v>-609.7800000000002</v>
      </c>
      <c r="E34" s="154">
        <f t="shared" ref="E34:E45" si="1">IF(C34="","",C34/B34)</f>
        <v>0.72908058539706233</v>
      </c>
      <c r="F34" s="155">
        <v>117.5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191</v>
      </c>
      <c r="B35" s="332">
        <v>3276.7</v>
      </c>
      <c r="C35" s="332">
        <v>2363</v>
      </c>
      <c r="D35" s="153">
        <f t="shared" si="0"/>
        <v>-913.69999999999982</v>
      </c>
      <c r="E35" s="154">
        <f t="shared" si="1"/>
        <v>0.7211523789178137</v>
      </c>
      <c r="F35" s="155">
        <v>201.82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192</v>
      </c>
      <c r="B36" s="332">
        <v>4308.95</v>
      </c>
      <c r="C36" s="332">
        <v>3155</v>
      </c>
      <c r="D36" s="153">
        <f t="shared" si="0"/>
        <v>-1153.9499999999998</v>
      </c>
      <c r="E36" s="154">
        <f t="shared" si="1"/>
        <v>0.7321969389294376</v>
      </c>
      <c r="F36" s="155">
        <v>335.46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193</v>
      </c>
      <c r="B37" s="332">
        <v>5424.03</v>
      </c>
      <c r="C37" s="332">
        <v>4064</v>
      </c>
      <c r="D37" s="153">
        <f t="shared" si="0"/>
        <v>-1360.0299999999997</v>
      </c>
      <c r="E37" s="154">
        <f t="shared" si="1"/>
        <v>0.74925839274487793</v>
      </c>
      <c r="F37" s="155">
        <v>456.59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194</v>
      </c>
      <c r="B38" s="332">
        <v>6486.5</v>
      </c>
      <c r="C38" s="332">
        <v>4767</v>
      </c>
      <c r="D38" s="153">
        <f t="shared" si="0"/>
        <v>-1719.5</v>
      </c>
      <c r="E38" s="154">
        <f t="shared" si="1"/>
        <v>0.73491096893548136</v>
      </c>
      <c r="F38" s="155">
        <v>494.63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195</v>
      </c>
      <c r="B39" s="332">
        <v>7575.71</v>
      </c>
      <c r="C39" s="332">
        <v>5519</v>
      </c>
      <c r="D39" s="153">
        <f t="shared" si="0"/>
        <v>-2056.71</v>
      </c>
      <c r="E39" s="154">
        <f t="shared" si="1"/>
        <v>0.72851257505897138</v>
      </c>
      <c r="F39" s="155">
        <v>562.48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196</v>
      </c>
      <c r="B40" s="332">
        <v>9006.77</v>
      </c>
      <c r="C40" s="332">
        <v>6625</v>
      </c>
      <c r="D40" s="153">
        <f t="shared" si="0"/>
        <v>-2381.7700000000004</v>
      </c>
      <c r="E40" s="154">
        <f t="shared" si="1"/>
        <v>0.73555780818206751</v>
      </c>
      <c r="F40" s="155">
        <v>733.73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197</v>
      </c>
      <c r="B41" s="332"/>
      <c r="C41" s="332"/>
      <c r="D41" s="153" t="str">
        <f t="shared" si="0"/>
        <v/>
      </c>
      <c r="E41" s="154" t="str">
        <f t="shared" si="1"/>
        <v/>
      </c>
      <c r="F41" s="155"/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198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199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200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203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.88671875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159</v>
      </c>
      <c r="B3" s="567" t="s">
        <v>160</v>
      </c>
      <c r="C3" s="568"/>
      <c r="D3" s="569"/>
      <c r="E3" s="567" t="s">
        <v>161</v>
      </c>
      <c r="F3" s="568"/>
      <c r="G3" s="569"/>
      <c r="H3" s="567" t="s">
        <v>34</v>
      </c>
      <c r="I3" s="568"/>
      <c r="J3" s="569"/>
      <c r="K3" s="570" t="s">
        <v>162</v>
      </c>
      <c r="L3" s="562" t="s">
        <v>163</v>
      </c>
      <c r="M3" s="562" t="s">
        <v>164</v>
      </c>
      <c r="N3" s="562" t="s">
        <v>165</v>
      </c>
      <c r="O3" s="369" t="s">
        <v>166</v>
      </c>
      <c r="P3" s="563" t="s">
        <v>167</v>
      </c>
      <c r="Q3" s="564" t="s">
        <v>168</v>
      </c>
      <c r="R3" s="565"/>
      <c r="S3" s="560" t="s">
        <v>169</v>
      </c>
      <c r="T3" s="561"/>
      <c r="U3" s="561"/>
      <c r="V3" s="561"/>
      <c r="W3" s="371" t="s">
        <v>169</v>
      </c>
    </row>
    <row r="4" spans="1:23" s="164" customFormat="1" ht="14.4" customHeight="1" thickBot="1" x14ac:dyDescent="0.35">
      <c r="A4" s="813"/>
      <c r="B4" s="814" t="s">
        <v>170</v>
      </c>
      <c r="C4" s="815" t="s">
        <v>143</v>
      </c>
      <c r="D4" s="816" t="s">
        <v>171</v>
      </c>
      <c r="E4" s="814" t="s">
        <v>170</v>
      </c>
      <c r="F4" s="815" t="s">
        <v>143</v>
      </c>
      <c r="G4" s="816" t="s">
        <v>171</v>
      </c>
      <c r="H4" s="814" t="s">
        <v>170</v>
      </c>
      <c r="I4" s="815" t="s">
        <v>143</v>
      </c>
      <c r="J4" s="816" t="s">
        <v>171</v>
      </c>
      <c r="K4" s="817"/>
      <c r="L4" s="818"/>
      <c r="M4" s="818"/>
      <c r="N4" s="818"/>
      <c r="O4" s="819"/>
      <c r="P4" s="820"/>
      <c r="Q4" s="821" t="s">
        <v>144</v>
      </c>
      <c r="R4" s="822" t="s">
        <v>143</v>
      </c>
      <c r="S4" s="823" t="s">
        <v>172</v>
      </c>
      <c r="T4" s="824" t="s">
        <v>173</v>
      </c>
      <c r="U4" s="824" t="s">
        <v>174</v>
      </c>
      <c r="V4" s="825" t="s">
        <v>5</v>
      </c>
      <c r="W4" s="826" t="s">
        <v>175</v>
      </c>
    </row>
    <row r="5" spans="1:23" ht="14.4" customHeight="1" x14ac:dyDescent="0.3">
      <c r="A5" s="855" t="s">
        <v>4347</v>
      </c>
      <c r="B5" s="827">
        <v>1</v>
      </c>
      <c r="C5" s="828">
        <v>13.28</v>
      </c>
      <c r="D5" s="829">
        <v>14</v>
      </c>
      <c r="E5" s="830"/>
      <c r="F5" s="831"/>
      <c r="G5" s="832"/>
      <c r="H5" s="833"/>
      <c r="I5" s="831"/>
      <c r="J5" s="832"/>
      <c r="K5" s="834">
        <v>13.28</v>
      </c>
      <c r="L5" s="833">
        <v>11</v>
      </c>
      <c r="M5" s="833">
        <v>75</v>
      </c>
      <c r="N5" s="835">
        <v>25.1</v>
      </c>
      <c r="O5" s="833" t="s">
        <v>4348</v>
      </c>
      <c r="P5" s="836" t="s">
        <v>4349</v>
      </c>
      <c r="Q5" s="837">
        <f>H5-B5</f>
        <v>-1</v>
      </c>
      <c r="R5" s="837">
        <f>I5-C5</f>
        <v>-13.28</v>
      </c>
      <c r="S5" s="838" t="str">
        <f>IF(H5=0,"",H5*N5)</f>
        <v/>
      </c>
      <c r="T5" s="838" t="str">
        <f>IF(H5=0,"",H5*J5)</f>
        <v/>
      </c>
      <c r="U5" s="838" t="str">
        <f>IF(H5=0,"",T5-S5)</f>
        <v/>
      </c>
      <c r="V5" s="839" t="str">
        <f>IF(H5=0,"",T5/S5)</f>
        <v/>
      </c>
      <c r="W5" s="840"/>
    </row>
    <row r="6" spans="1:23" ht="14.4" customHeight="1" x14ac:dyDescent="0.3">
      <c r="A6" s="856" t="s">
        <v>4350</v>
      </c>
      <c r="B6" s="841">
        <v>1</v>
      </c>
      <c r="C6" s="842">
        <v>15.65</v>
      </c>
      <c r="D6" s="797">
        <v>13</v>
      </c>
      <c r="E6" s="843"/>
      <c r="F6" s="844"/>
      <c r="G6" s="798"/>
      <c r="H6" s="845"/>
      <c r="I6" s="844"/>
      <c r="J6" s="798"/>
      <c r="K6" s="846">
        <v>15.65</v>
      </c>
      <c r="L6" s="845">
        <v>11</v>
      </c>
      <c r="M6" s="845">
        <v>84</v>
      </c>
      <c r="N6" s="847">
        <v>27.86</v>
      </c>
      <c r="O6" s="845" t="s">
        <v>4348</v>
      </c>
      <c r="P6" s="848" t="s">
        <v>4351</v>
      </c>
      <c r="Q6" s="849">
        <f t="shared" ref="Q6:R69" si="0">H6-B6</f>
        <v>-1</v>
      </c>
      <c r="R6" s="849">
        <f t="shared" si="0"/>
        <v>-15.65</v>
      </c>
      <c r="S6" s="850" t="str">
        <f t="shared" ref="S6:S69" si="1">IF(H6=0,"",H6*N6)</f>
        <v/>
      </c>
      <c r="T6" s="850" t="str">
        <f t="shared" ref="T6:T69" si="2">IF(H6=0,"",H6*J6)</f>
        <v/>
      </c>
      <c r="U6" s="850" t="str">
        <f t="shared" ref="U6:U69" si="3">IF(H6=0,"",T6-S6)</f>
        <v/>
      </c>
      <c r="V6" s="851" t="str">
        <f t="shared" ref="V6:V69" si="4">IF(H6=0,"",T6/S6)</f>
        <v/>
      </c>
      <c r="W6" s="799"/>
    </row>
    <row r="7" spans="1:23" ht="14.4" customHeight="1" x14ac:dyDescent="0.3">
      <c r="A7" s="857" t="s">
        <v>4352</v>
      </c>
      <c r="B7" s="808">
        <v>2</v>
      </c>
      <c r="C7" s="810">
        <v>14.46</v>
      </c>
      <c r="D7" s="811">
        <v>8</v>
      </c>
      <c r="E7" s="800">
        <v>5</v>
      </c>
      <c r="F7" s="801">
        <v>36.17</v>
      </c>
      <c r="G7" s="802">
        <v>8.4</v>
      </c>
      <c r="H7" s="792">
        <v>2</v>
      </c>
      <c r="I7" s="790">
        <v>14.46</v>
      </c>
      <c r="J7" s="791">
        <v>12.5</v>
      </c>
      <c r="K7" s="793">
        <v>7.23</v>
      </c>
      <c r="L7" s="792">
        <v>5</v>
      </c>
      <c r="M7" s="792">
        <v>43</v>
      </c>
      <c r="N7" s="794">
        <v>14.23</v>
      </c>
      <c r="O7" s="792" t="s">
        <v>4348</v>
      </c>
      <c r="P7" s="807" t="s">
        <v>4353</v>
      </c>
      <c r="Q7" s="795">
        <f t="shared" si="0"/>
        <v>0</v>
      </c>
      <c r="R7" s="795">
        <f t="shared" si="0"/>
        <v>0</v>
      </c>
      <c r="S7" s="808">
        <f t="shared" si="1"/>
        <v>28.46</v>
      </c>
      <c r="T7" s="808">
        <f t="shared" si="2"/>
        <v>25</v>
      </c>
      <c r="U7" s="808">
        <f t="shared" si="3"/>
        <v>-3.4600000000000009</v>
      </c>
      <c r="V7" s="809">
        <f t="shared" si="4"/>
        <v>0.87842586085734364</v>
      </c>
      <c r="W7" s="796"/>
    </row>
    <row r="8" spans="1:23" ht="14.4" customHeight="1" x14ac:dyDescent="0.3">
      <c r="A8" s="856" t="s">
        <v>4354</v>
      </c>
      <c r="B8" s="850"/>
      <c r="C8" s="852"/>
      <c r="D8" s="812"/>
      <c r="E8" s="853">
        <v>1</v>
      </c>
      <c r="F8" s="854">
        <v>7.3</v>
      </c>
      <c r="G8" s="803">
        <v>9</v>
      </c>
      <c r="H8" s="845">
        <v>1</v>
      </c>
      <c r="I8" s="844">
        <v>7.3</v>
      </c>
      <c r="J8" s="798">
        <v>7</v>
      </c>
      <c r="K8" s="846">
        <v>7.3</v>
      </c>
      <c r="L8" s="845">
        <v>5</v>
      </c>
      <c r="M8" s="845">
        <v>47</v>
      </c>
      <c r="N8" s="847">
        <v>15.74</v>
      </c>
      <c r="O8" s="845" t="s">
        <v>4348</v>
      </c>
      <c r="P8" s="848" t="s">
        <v>4355</v>
      </c>
      <c r="Q8" s="849">
        <f t="shared" si="0"/>
        <v>1</v>
      </c>
      <c r="R8" s="849">
        <f t="shared" si="0"/>
        <v>7.3</v>
      </c>
      <c r="S8" s="850">
        <f t="shared" si="1"/>
        <v>15.74</v>
      </c>
      <c r="T8" s="850">
        <f t="shared" si="2"/>
        <v>7</v>
      </c>
      <c r="U8" s="850">
        <f t="shared" si="3"/>
        <v>-8.74</v>
      </c>
      <c r="V8" s="851">
        <f t="shared" si="4"/>
        <v>0.44472681067344344</v>
      </c>
      <c r="W8" s="799"/>
    </row>
    <row r="9" spans="1:23" ht="14.4" customHeight="1" x14ac:dyDescent="0.3">
      <c r="A9" s="856" t="s">
        <v>4356</v>
      </c>
      <c r="B9" s="850">
        <v>1</v>
      </c>
      <c r="C9" s="852">
        <v>8.33</v>
      </c>
      <c r="D9" s="812">
        <v>8</v>
      </c>
      <c r="E9" s="853">
        <v>2</v>
      </c>
      <c r="F9" s="854">
        <v>16.68</v>
      </c>
      <c r="G9" s="803">
        <v>10.5</v>
      </c>
      <c r="H9" s="845">
        <v>1</v>
      </c>
      <c r="I9" s="844">
        <v>8.33</v>
      </c>
      <c r="J9" s="798">
        <v>10</v>
      </c>
      <c r="K9" s="846">
        <v>8.33</v>
      </c>
      <c r="L9" s="845">
        <v>6</v>
      </c>
      <c r="M9" s="845">
        <v>53</v>
      </c>
      <c r="N9" s="847">
        <v>17.510000000000002</v>
      </c>
      <c r="O9" s="845" t="s">
        <v>4348</v>
      </c>
      <c r="P9" s="848" t="s">
        <v>4357</v>
      </c>
      <c r="Q9" s="849">
        <f t="shared" si="0"/>
        <v>0</v>
      </c>
      <c r="R9" s="849">
        <f t="shared" si="0"/>
        <v>0</v>
      </c>
      <c r="S9" s="850">
        <f t="shared" si="1"/>
        <v>17.510000000000002</v>
      </c>
      <c r="T9" s="850">
        <f t="shared" si="2"/>
        <v>10</v>
      </c>
      <c r="U9" s="850">
        <f t="shared" si="3"/>
        <v>-7.5100000000000016</v>
      </c>
      <c r="V9" s="851">
        <f t="shared" si="4"/>
        <v>0.57110222729868643</v>
      </c>
      <c r="W9" s="799"/>
    </row>
    <row r="10" spans="1:23" ht="14.4" customHeight="1" x14ac:dyDescent="0.3">
      <c r="A10" s="857" t="s">
        <v>4358</v>
      </c>
      <c r="B10" s="808">
        <v>1</v>
      </c>
      <c r="C10" s="810">
        <v>36.67</v>
      </c>
      <c r="D10" s="811">
        <v>72</v>
      </c>
      <c r="E10" s="806">
        <v>1</v>
      </c>
      <c r="F10" s="790">
        <v>36.67</v>
      </c>
      <c r="G10" s="791">
        <v>43</v>
      </c>
      <c r="H10" s="800">
        <v>1</v>
      </c>
      <c r="I10" s="801">
        <v>36.67</v>
      </c>
      <c r="J10" s="804">
        <v>51</v>
      </c>
      <c r="K10" s="793">
        <v>36.67</v>
      </c>
      <c r="L10" s="792">
        <v>22</v>
      </c>
      <c r="M10" s="792">
        <v>149</v>
      </c>
      <c r="N10" s="794">
        <v>49.56</v>
      </c>
      <c r="O10" s="792" t="s">
        <v>4348</v>
      </c>
      <c r="P10" s="807" t="s">
        <v>4359</v>
      </c>
      <c r="Q10" s="795">
        <f t="shared" si="0"/>
        <v>0</v>
      </c>
      <c r="R10" s="795">
        <f t="shared" si="0"/>
        <v>0</v>
      </c>
      <c r="S10" s="808">
        <f t="shared" si="1"/>
        <v>49.56</v>
      </c>
      <c r="T10" s="808">
        <f t="shared" si="2"/>
        <v>51</v>
      </c>
      <c r="U10" s="808">
        <f t="shared" si="3"/>
        <v>1.4399999999999977</v>
      </c>
      <c r="V10" s="809">
        <f t="shared" si="4"/>
        <v>1.0290556900726391</v>
      </c>
      <c r="W10" s="796">
        <v>1</v>
      </c>
    </row>
    <row r="11" spans="1:23" ht="14.4" customHeight="1" x14ac:dyDescent="0.3">
      <c r="A11" s="857" t="s">
        <v>4360</v>
      </c>
      <c r="B11" s="808"/>
      <c r="C11" s="810"/>
      <c r="D11" s="811"/>
      <c r="E11" s="806"/>
      <c r="F11" s="790"/>
      <c r="G11" s="791"/>
      <c r="H11" s="800">
        <v>1</v>
      </c>
      <c r="I11" s="801">
        <v>27.82</v>
      </c>
      <c r="J11" s="804">
        <v>50</v>
      </c>
      <c r="K11" s="793">
        <v>27.82</v>
      </c>
      <c r="L11" s="792">
        <v>22</v>
      </c>
      <c r="M11" s="792">
        <v>138</v>
      </c>
      <c r="N11" s="794">
        <v>46.15</v>
      </c>
      <c r="O11" s="792" t="s">
        <v>4348</v>
      </c>
      <c r="P11" s="807" t="s">
        <v>4361</v>
      </c>
      <c r="Q11" s="795">
        <f t="shared" si="0"/>
        <v>1</v>
      </c>
      <c r="R11" s="795">
        <f t="shared" si="0"/>
        <v>27.82</v>
      </c>
      <c r="S11" s="808">
        <f t="shared" si="1"/>
        <v>46.15</v>
      </c>
      <c r="T11" s="808">
        <f t="shared" si="2"/>
        <v>50</v>
      </c>
      <c r="U11" s="808">
        <f t="shared" si="3"/>
        <v>3.8500000000000014</v>
      </c>
      <c r="V11" s="809">
        <f t="shared" si="4"/>
        <v>1.0834236186348862</v>
      </c>
      <c r="W11" s="796">
        <v>4</v>
      </c>
    </row>
    <row r="12" spans="1:23" ht="14.4" customHeight="1" x14ac:dyDescent="0.3">
      <c r="A12" s="857" t="s">
        <v>4362</v>
      </c>
      <c r="B12" s="808">
        <v>1</v>
      </c>
      <c r="C12" s="810">
        <v>19.57</v>
      </c>
      <c r="D12" s="811">
        <v>22</v>
      </c>
      <c r="E12" s="800">
        <v>2</v>
      </c>
      <c r="F12" s="801">
        <v>38.42</v>
      </c>
      <c r="G12" s="802">
        <v>14</v>
      </c>
      <c r="H12" s="792"/>
      <c r="I12" s="790"/>
      <c r="J12" s="791"/>
      <c r="K12" s="793">
        <v>19.57</v>
      </c>
      <c r="L12" s="792">
        <v>11</v>
      </c>
      <c r="M12" s="792">
        <v>83</v>
      </c>
      <c r="N12" s="794">
        <v>27.75</v>
      </c>
      <c r="O12" s="792" t="s">
        <v>4348</v>
      </c>
      <c r="P12" s="807" t="s">
        <v>4363</v>
      </c>
      <c r="Q12" s="795">
        <f t="shared" si="0"/>
        <v>-1</v>
      </c>
      <c r="R12" s="795">
        <f t="shared" si="0"/>
        <v>-19.57</v>
      </c>
      <c r="S12" s="808" t="str">
        <f t="shared" si="1"/>
        <v/>
      </c>
      <c r="T12" s="808" t="str">
        <f t="shared" si="2"/>
        <v/>
      </c>
      <c r="U12" s="808" t="str">
        <f t="shared" si="3"/>
        <v/>
      </c>
      <c r="V12" s="809" t="str">
        <f t="shared" si="4"/>
        <v/>
      </c>
      <c r="W12" s="796"/>
    </row>
    <row r="13" spans="1:23" ht="14.4" customHeight="1" x14ac:dyDescent="0.3">
      <c r="A13" s="856" t="s">
        <v>4364</v>
      </c>
      <c r="B13" s="850">
        <v>6</v>
      </c>
      <c r="C13" s="852">
        <v>132.68</v>
      </c>
      <c r="D13" s="812">
        <v>20.7</v>
      </c>
      <c r="E13" s="853">
        <v>8</v>
      </c>
      <c r="F13" s="854">
        <v>173.71</v>
      </c>
      <c r="G13" s="803">
        <v>24.8</v>
      </c>
      <c r="H13" s="845">
        <v>1</v>
      </c>
      <c r="I13" s="844">
        <v>22.07</v>
      </c>
      <c r="J13" s="798">
        <v>22</v>
      </c>
      <c r="K13" s="846">
        <v>22.16</v>
      </c>
      <c r="L13" s="845">
        <v>11</v>
      </c>
      <c r="M13" s="845">
        <v>98</v>
      </c>
      <c r="N13" s="847">
        <v>32.64</v>
      </c>
      <c r="O13" s="845" t="s">
        <v>4348</v>
      </c>
      <c r="P13" s="848" t="s">
        <v>4365</v>
      </c>
      <c r="Q13" s="849">
        <f t="shared" si="0"/>
        <v>-5</v>
      </c>
      <c r="R13" s="849">
        <f t="shared" si="0"/>
        <v>-110.61000000000001</v>
      </c>
      <c r="S13" s="850">
        <f t="shared" si="1"/>
        <v>32.64</v>
      </c>
      <c r="T13" s="850">
        <f t="shared" si="2"/>
        <v>22</v>
      </c>
      <c r="U13" s="850">
        <f t="shared" si="3"/>
        <v>-10.64</v>
      </c>
      <c r="V13" s="851">
        <f t="shared" si="4"/>
        <v>0.67401960784313719</v>
      </c>
      <c r="W13" s="799"/>
    </row>
    <row r="14" spans="1:23" ht="14.4" customHeight="1" x14ac:dyDescent="0.3">
      <c r="A14" s="857" t="s">
        <v>4366</v>
      </c>
      <c r="B14" s="808">
        <v>7</v>
      </c>
      <c r="C14" s="810">
        <v>71.569999999999993</v>
      </c>
      <c r="D14" s="811">
        <v>9.4</v>
      </c>
      <c r="E14" s="806">
        <v>13</v>
      </c>
      <c r="F14" s="790">
        <v>132.91999999999999</v>
      </c>
      <c r="G14" s="791">
        <v>11.9</v>
      </c>
      <c r="H14" s="800">
        <v>13</v>
      </c>
      <c r="I14" s="801">
        <v>141.26</v>
      </c>
      <c r="J14" s="802">
        <v>13.9</v>
      </c>
      <c r="K14" s="793">
        <v>10.220000000000001</v>
      </c>
      <c r="L14" s="792">
        <v>6</v>
      </c>
      <c r="M14" s="792">
        <v>51</v>
      </c>
      <c r="N14" s="794">
        <v>17.12</v>
      </c>
      <c r="O14" s="792" t="s">
        <v>4348</v>
      </c>
      <c r="P14" s="807" t="s">
        <v>4367</v>
      </c>
      <c r="Q14" s="795">
        <f t="shared" si="0"/>
        <v>6</v>
      </c>
      <c r="R14" s="795">
        <f t="shared" si="0"/>
        <v>69.69</v>
      </c>
      <c r="S14" s="808">
        <f t="shared" si="1"/>
        <v>222.56</v>
      </c>
      <c r="T14" s="808">
        <f t="shared" si="2"/>
        <v>180.70000000000002</v>
      </c>
      <c r="U14" s="808">
        <f t="shared" si="3"/>
        <v>-41.859999999999985</v>
      </c>
      <c r="V14" s="809">
        <f t="shared" si="4"/>
        <v>0.81191588785046731</v>
      </c>
      <c r="W14" s="796">
        <v>21</v>
      </c>
    </row>
    <row r="15" spans="1:23" ht="14.4" customHeight="1" x14ac:dyDescent="0.3">
      <c r="A15" s="856" t="s">
        <v>4368</v>
      </c>
      <c r="B15" s="850">
        <v>2</v>
      </c>
      <c r="C15" s="852">
        <v>20.45</v>
      </c>
      <c r="D15" s="812">
        <v>8.5</v>
      </c>
      <c r="E15" s="843">
        <v>2</v>
      </c>
      <c r="F15" s="844">
        <v>20.45</v>
      </c>
      <c r="G15" s="798">
        <v>6.5</v>
      </c>
      <c r="H15" s="853">
        <v>3</v>
      </c>
      <c r="I15" s="854">
        <v>30.67</v>
      </c>
      <c r="J15" s="803">
        <v>11.7</v>
      </c>
      <c r="K15" s="846">
        <v>10.220000000000001</v>
      </c>
      <c r="L15" s="845">
        <v>6</v>
      </c>
      <c r="M15" s="845">
        <v>51</v>
      </c>
      <c r="N15" s="847">
        <v>17.12</v>
      </c>
      <c r="O15" s="845" t="s">
        <v>4348</v>
      </c>
      <c r="P15" s="848" t="s">
        <v>4369</v>
      </c>
      <c r="Q15" s="849">
        <f t="shared" si="0"/>
        <v>1</v>
      </c>
      <c r="R15" s="849">
        <f t="shared" si="0"/>
        <v>10.220000000000002</v>
      </c>
      <c r="S15" s="850">
        <f t="shared" si="1"/>
        <v>51.36</v>
      </c>
      <c r="T15" s="850">
        <f t="shared" si="2"/>
        <v>35.099999999999994</v>
      </c>
      <c r="U15" s="850">
        <f t="shared" si="3"/>
        <v>-16.260000000000005</v>
      </c>
      <c r="V15" s="851">
        <f t="shared" si="4"/>
        <v>0.68341121495327095</v>
      </c>
      <c r="W15" s="799"/>
    </row>
    <row r="16" spans="1:23" ht="14.4" customHeight="1" x14ac:dyDescent="0.3">
      <c r="A16" s="856" t="s">
        <v>4370</v>
      </c>
      <c r="B16" s="850">
        <v>12</v>
      </c>
      <c r="C16" s="852">
        <v>152.41999999999999</v>
      </c>
      <c r="D16" s="812">
        <v>13.8</v>
      </c>
      <c r="E16" s="843">
        <v>7</v>
      </c>
      <c r="F16" s="844">
        <v>91.48</v>
      </c>
      <c r="G16" s="798">
        <v>12.1</v>
      </c>
      <c r="H16" s="853">
        <v>10</v>
      </c>
      <c r="I16" s="854">
        <v>128.13</v>
      </c>
      <c r="J16" s="803">
        <v>13.5</v>
      </c>
      <c r="K16" s="846">
        <v>13.07</v>
      </c>
      <c r="L16" s="845">
        <v>8</v>
      </c>
      <c r="M16" s="845">
        <v>69</v>
      </c>
      <c r="N16" s="847">
        <v>23.12</v>
      </c>
      <c r="O16" s="845" t="s">
        <v>4348</v>
      </c>
      <c r="P16" s="848" t="s">
        <v>4371</v>
      </c>
      <c r="Q16" s="849">
        <f t="shared" si="0"/>
        <v>-2</v>
      </c>
      <c r="R16" s="849">
        <f t="shared" si="0"/>
        <v>-24.289999999999992</v>
      </c>
      <c r="S16" s="850">
        <f t="shared" si="1"/>
        <v>231.20000000000002</v>
      </c>
      <c r="T16" s="850">
        <f t="shared" si="2"/>
        <v>135</v>
      </c>
      <c r="U16" s="850">
        <f t="shared" si="3"/>
        <v>-96.200000000000017</v>
      </c>
      <c r="V16" s="851">
        <f t="shared" si="4"/>
        <v>0.58391003460207613</v>
      </c>
      <c r="W16" s="799"/>
    </row>
    <row r="17" spans="1:23" ht="14.4" customHeight="1" x14ac:dyDescent="0.3">
      <c r="A17" s="857" t="s">
        <v>4372</v>
      </c>
      <c r="B17" s="808">
        <v>1</v>
      </c>
      <c r="C17" s="810">
        <v>2.2599999999999998</v>
      </c>
      <c r="D17" s="811">
        <v>4</v>
      </c>
      <c r="E17" s="800">
        <v>4</v>
      </c>
      <c r="F17" s="801">
        <v>96.79</v>
      </c>
      <c r="G17" s="802">
        <v>6.3</v>
      </c>
      <c r="H17" s="792">
        <v>3</v>
      </c>
      <c r="I17" s="790">
        <v>52.21</v>
      </c>
      <c r="J17" s="791">
        <v>9.3000000000000007</v>
      </c>
      <c r="K17" s="793">
        <v>16.7</v>
      </c>
      <c r="L17" s="792">
        <v>4</v>
      </c>
      <c r="M17" s="792">
        <v>35</v>
      </c>
      <c r="N17" s="794">
        <v>11.56</v>
      </c>
      <c r="O17" s="792" t="s">
        <v>4348</v>
      </c>
      <c r="P17" s="807" t="s">
        <v>4373</v>
      </c>
      <c r="Q17" s="795">
        <f t="shared" si="0"/>
        <v>2</v>
      </c>
      <c r="R17" s="795">
        <f t="shared" si="0"/>
        <v>49.95</v>
      </c>
      <c r="S17" s="808">
        <f t="shared" si="1"/>
        <v>34.68</v>
      </c>
      <c r="T17" s="808">
        <f t="shared" si="2"/>
        <v>27.900000000000002</v>
      </c>
      <c r="U17" s="808">
        <f t="shared" si="3"/>
        <v>-6.7799999999999976</v>
      </c>
      <c r="V17" s="809">
        <f t="shared" si="4"/>
        <v>0.80449826989619388</v>
      </c>
      <c r="W17" s="796"/>
    </row>
    <row r="18" spans="1:23" ht="14.4" customHeight="1" x14ac:dyDescent="0.3">
      <c r="A18" s="857" t="s">
        <v>4374</v>
      </c>
      <c r="B18" s="808">
        <v>157</v>
      </c>
      <c r="C18" s="810">
        <v>567.39</v>
      </c>
      <c r="D18" s="811">
        <v>8</v>
      </c>
      <c r="E18" s="806">
        <v>173</v>
      </c>
      <c r="F18" s="790">
        <v>653.25</v>
      </c>
      <c r="G18" s="791">
        <v>8.4</v>
      </c>
      <c r="H18" s="800">
        <v>187</v>
      </c>
      <c r="I18" s="801">
        <v>697.72</v>
      </c>
      <c r="J18" s="802">
        <v>7.4</v>
      </c>
      <c r="K18" s="793">
        <v>3.77</v>
      </c>
      <c r="L18" s="792">
        <v>4</v>
      </c>
      <c r="M18" s="792">
        <v>34</v>
      </c>
      <c r="N18" s="794">
        <v>11.47</v>
      </c>
      <c r="O18" s="792" t="s">
        <v>4348</v>
      </c>
      <c r="P18" s="807" t="s">
        <v>4375</v>
      </c>
      <c r="Q18" s="795">
        <f t="shared" si="0"/>
        <v>30</v>
      </c>
      <c r="R18" s="795">
        <f t="shared" si="0"/>
        <v>130.33000000000004</v>
      </c>
      <c r="S18" s="808">
        <f t="shared" si="1"/>
        <v>2144.8900000000003</v>
      </c>
      <c r="T18" s="808">
        <f t="shared" si="2"/>
        <v>1383.8</v>
      </c>
      <c r="U18" s="808">
        <f t="shared" si="3"/>
        <v>-761.09000000000037</v>
      </c>
      <c r="V18" s="809">
        <f t="shared" si="4"/>
        <v>0.64516129032258052</v>
      </c>
      <c r="W18" s="796">
        <v>111</v>
      </c>
    </row>
    <row r="19" spans="1:23" ht="14.4" customHeight="1" x14ac:dyDescent="0.3">
      <c r="A19" s="856" t="s">
        <v>4376</v>
      </c>
      <c r="B19" s="850">
        <v>36</v>
      </c>
      <c r="C19" s="852">
        <v>155.78</v>
      </c>
      <c r="D19" s="812">
        <v>8.6999999999999993</v>
      </c>
      <c r="E19" s="843">
        <v>15</v>
      </c>
      <c r="F19" s="844">
        <v>60.34</v>
      </c>
      <c r="G19" s="798">
        <v>7.3</v>
      </c>
      <c r="H19" s="853">
        <v>15</v>
      </c>
      <c r="I19" s="854">
        <v>80.08</v>
      </c>
      <c r="J19" s="805">
        <v>15.9</v>
      </c>
      <c r="K19" s="846">
        <v>4.83</v>
      </c>
      <c r="L19" s="845">
        <v>5</v>
      </c>
      <c r="M19" s="845">
        <v>44</v>
      </c>
      <c r="N19" s="847">
        <v>14.75</v>
      </c>
      <c r="O19" s="845" t="s">
        <v>4348</v>
      </c>
      <c r="P19" s="848" t="s">
        <v>4377</v>
      </c>
      <c r="Q19" s="849">
        <f t="shared" si="0"/>
        <v>-21</v>
      </c>
      <c r="R19" s="849">
        <f t="shared" si="0"/>
        <v>-75.7</v>
      </c>
      <c r="S19" s="850">
        <f t="shared" si="1"/>
        <v>221.25</v>
      </c>
      <c r="T19" s="850">
        <f t="shared" si="2"/>
        <v>238.5</v>
      </c>
      <c r="U19" s="850">
        <f t="shared" si="3"/>
        <v>17.25</v>
      </c>
      <c r="V19" s="851">
        <f t="shared" si="4"/>
        <v>1.0779661016949154</v>
      </c>
      <c r="W19" s="799">
        <v>110</v>
      </c>
    </row>
    <row r="20" spans="1:23" ht="14.4" customHeight="1" x14ac:dyDescent="0.3">
      <c r="A20" s="856" t="s">
        <v>4378</v>
      </c>
      <c r="B20" s="850">
        <v>11</v>
      </c>
      <c r="C20" s="852">
        <v>83.54</v>
      </c>
      <c r="D20" s="812">
        <v>10.8</v>
      </c>
      <c r="E20" s="843">
        <v>9</v>
      </c>
      <c r="F20" s="844">
        <v>60.57</v>
      </c>
      <c r="G20" s="798">
        <v>16.7</v>
      </c>
      <c r="H20" s="853">
        <v>2</v>
      </c>
      <c r="I20" s="854">
        <v>10.69</v>
      </c>
      <c r="J20" s="803">
        <v>5</v>
      </c>
      <c r="K20" s="846">
        <v>6.5</v>
      </c>
      <c r="L20" s="845">
        <v>5</v>
      </c>
      <c r="M20" s="845">
        <v>46</v>
      </c>
      <c r="N20" s="847">
        <v>15.21</v>
      </c>
      <c r="O20" s="845" t="s">
        <v>4348</v>
      </c>
      <c r="P20" s="848" t="s">
        <v>4379</v>
      </c>
      <c r="Q20" s="849">
        <f t="shared" si="0"/>
        <v>-9</v>
      </c>
      <c r="R20" s="849">
        <f t="shared" si="0"/>
        <v>-72.850000000000009</v>
      </c>
      <c r="S20" s="850">
        <f t="shared" si="1"/>
        <v>30.42</v>
      </c>
      <c r="T20" s="850">
        <f t="shared" si="2"/>
        <v>10</v>
      </c>
      <c r="U20" s="850">
        <f t="shared" si="3"/>
        <v>-20.420000000000002</v>
      </c>
      <c r="V20" s="851">
        <f t="shared" si="4"/>
        <v>0.32873109796186717</v>
      </c>
      <c r="W20" s="799"/>
    </row>
    <row r="21" spans="1:23" ht="14.4" customHeight="1" x14ac:dyDescent="0.3">
      <c r="A21" s="857" t="s">
        <v>4380</v>
      </c>
      <c r="B21" s="787">
        <v>12</v>
      </c>
      <c r="C21" s="788">
        <v>32.74</v>
      </c>
      <c r="D21" s="789">
        <v>10.3</v>
      </c>
      <c r="E21" s="806">
        <v>9</v>
      </c>
      <c r="F21" s="790">
        <v>38.450000000000003</v>
      </c>
      <c r="G21" s="791">
        <v>11</v>
      </c>
      <c r="H21" s="792">
        <v>13</v>
      </c>
      <c r="I21" s="790">
        <v>34.21</v>
      </c>
      <c r="J21" s="791">
        <v>9.9</v>
      </c>
      <c r="K21" s="793">
        <v>2.63</v>
      </c>
      <c r="L21" s="792">
        <v>4</v>
      </c>
      <c r="M21" s="792">
        <v>32</v>
      </c>
      <c r="N21" s="794">
        <v>10.59</v>
      </c>
      <c r="O21" s="792" t="s">
        <v>4348</v>
      </c>
      <c r="P21" s="807" t="s">
        <v>4381</v>
      </c>
      <c r="Q21" s="795">
        <f t="shared" si="0"/>
        <v>1</v>
      </c>
      <c r="R21" s="795">
        <f t="shared" si="0"/>
        <v>1.4699999999999989</v>
      </c>
      <c r="S21" s="808">
        <f t="shared" si="1"/>
        <v>137.66999999999999</v>
      </c>
      <c r="T21" s="808">
        <f t="shared" si="2"/>
        <v>128.70000000000002</v>
      </c>
      <c r="U21" s="808">
        <f t="shared" si="3"/>
        <v>-8.9699999999999704</v>
      </c>
      <c r="V21" s="809">
        <f t="shared" si="4"/>
        <v>0.93484419263456109</v>
      </c>
      <c r="W21" s="796">
        <v>19</v>
      </c>
    </row>
    <row r="22" spans="1:23" ht="14.4" customHeight="1" x14ac:dyDescent="0.3">
      <c r="A22" s="856" t="s">
        <v>4382</v>
      </c>
      <c r="B22" s="841">
        <v>5</v>
      </c>
      <c r="C22" s="842">
        <v>30.01</v>
      </c>
      <c r="D22" s="797">
        <v>16.399999999999999</v>
      </c>
      <c r="E22" s="843"/>
      <c r="F22" s="844"/>
      <c r="G22" s="798"/>
      <c r="H22" s="845"/>
      <c r="I22" s="844"/>
      <c r="J22" s="798"/>
      <c r="K22" s="846">
        <v>4.87</v>
      </c>
      <c r="L22" s="845">
        <v>5</v>
      </c>
      <c r="M22" s="845">
        <v>49</v>
      </c>
      <c r="N22" s="847">
        <v>16.420000000000002</v>
      </c>
      <c r="O22" s="845" t="s">
        <v>4348</v>
      </c>
      <c r="P22" s="848" t="s">
        <v>4383</v>
      </c>
      <c r="Q22" s="849">
        <f t="shared" si="0"/>
        <v>-5</v>
      </c>
      <c r="R22" s="849">
        <f t="shared" si="0"/>
        <v>-30.01</v>
      </c>
      <c r="S22" s="850" t="str">
        <f t="shared" si="1"/>
        <v/>
      </c>
      <c r="T22" s="850" t="str">
        <f t="shared" si="2"/>
        <v/>
      </c>
      <c r="U22" s="850" t="str">
        <f t="shared" si="3"/>
        <v/>
      </c>
      <c r="V22" s="851" t="str">
        <f t="shared" si="4"/>
        <v/>
      </c>
      <c r="W22" s="799"/>
    </row>
    <row r="23" spans="1:23" ht="14.4" customHeight="1" x14ac:dyDescent="0.3">
      <c r="A23" s="856" t="s">
        <v>4384</v>
      </c>
      <c r="B23" s="841">
        <v>1</v>
      </c>
      <c r="C23" s="842">
        <v>8.36</v>
      </c>
      <c r="D23" s="797">
        <v>11</v>
      </c>
      <c r="E23" s="843"/>
      <c r="F23" s="844"/>
      <c r="G23" s="798"/>
      <c r="H23" s="845"/>
      <c r="I23" s="844"/>
      <c r="J23" s="798"/>
      <c r="K23" s="846">
        <v>8.36</v>
      </c>
      <c r="L23" s="845">
        <v>7</v>
      </c>
      <c r="M23" s="845">
        <v>64</v>
      </c>
      <c r="N23" s="847">
        <v>21.26</v>
      </c>
      <c r="O23" s="845" t="s">
        <v>4348</v>
      </c>
      <c r="P23" s="848" t="s">
        <v>4385</v>
      </c>
      <c r="Q23" s="849">
        <f t="shared" si="0"/>
        <v>-1</v>
      </c>
      <c r="R23" s="849">
        <f t="shared" si="0"/>
        <v>-8.36</v>
      </c>
      <c r="S23" s="850" t="str">
        <f t="shared" si="1"/>
        <v/>
      </c>
      <c r="T23" s="850" t="str">
        <f t="shared" si="2"/>
        <v/>
      </c>
      <c r="U23" s="850" t="str">
        <f t="shared" si="3"/>
        <v/>
      </c>
      <c r="V23" s="851" t="str">
        <f t="shared" si="4"/>
        <v/>
      </c>
      <c r="W23" s="799"/>
    </row>
    <row r="24" spans="1:23" ht="14.4" customHeight="1" x14ac:dyDescent="0.3">
      <c r="A24" s="857" t="s">
        <v>4386</v>
      </c>
      <c r="B24" s="787">
        <v>24</v>
      </c>
      <c r="C24" s="788">
        <v>64.11</v>
      </c>
      <c r="D24" s="789">
        <v>6.7</v>
      </c>
      <c r="E24" s="806">
        <v>9</v>
      </c>
      <c r="F24" s="790">
        <v>20.72</v>
      </c>
      <c r="G24" s="791">
        <v>7.3</v>
      </c>
      <c r="H24" s="792">
        <v>13</v>
      </c>
      <c r="I24" s="790">
        <v>36.35</v>
      </c>
      <c r="J24" s="804">
        <v>7.6</v>
      </c>
      <c r="K24" s="793">
        <v>2.1800000000000002</v>
      </c>
      <c r="L24" s="792">
        <v>2</v>
      </c>
      <c r="M24" s="792">
        <v>22</v>
      </c>
      <c r="N24" s="794">
        <v>7.4</v>
      </c>
      <c r="O24" s="792" t="s">
        <v>4348</v>
      </c>
      <c r="P24" s="807" t="s">
        <v>4387</v>
      </c>
      <c r="Q24" s="795">
        <f t="shared" si="0"/>
        <v>-11</v>
      </c>
      <c r="R24" s="795">
        <f t="shared" si="0"/>
        <v>-27.759999999999998</v>
      </c>
      <c r="S24" s="808">
        <f t="shared" si="1"/>
        <v>96.2</v>
      </c>
      <c r="T24" s="808">
        <f t="shared" si="2"/>
        <v>98.8</v>
      </c>
      <c r="U24" s="808">
        <f t="shared" si="3"/>
        <v>2.5999999999999943</v>
      </c>
      <c r="V24" s="809">
        <f t="shared" si="4"/>
        <v>1.027027027027027</v>
      </c>
      <c r="W24" s="796">
        <v>14</v>
      </c>
    </row>
    <row r="25" spans="1:23" ht="14.4" customHeight="1" x14ac:dyDescent="0.3">
      <c r="A25" s="856" t="s">
        <v>4388</v>
      </c>
      <c r="B25" s="841">
        <v>1</v>
      </c>
      <c r="C25" s="842">
        <v>2.54</v>
      </c>
      <c r="D25" s="797">
        <v>9</v>
      </c>
      <c r="E25" s="843"/>
      <c r="F25" s="844"/>
      <c r="G25" s="798"/>
      <c r="H25" s="845"/>
      <c r="I25" s="844"/>
      <c r="J25" s="798"/>
      <c r="K25" s="846">
        <v>2.54</v>
      </c>
      <c r="L25" s="845">
        <v>3</v>
      </c>
      <c r="M25" s="845">
        <v>25</v>
      </c>
      <c r="N25" s="847">
        <v>8.48</v>
      </c>
      <c r="O25" s="845" t="s">
        <v>4348</v>
      </c>
      <c r="P25" s="848" t="s">
        <v>4389</v>
      </c>
      <c r="Q25" s="849">
        <f t="shared" si="0"/>
        <v>-1</v>
      </c>
      <c r="R25" s="849">
        <f t="shared" si="0"/>
        <v>-2.54</v>
      </c>
      <c r="S25" s="850" t="str">
        <f t="shared" si="1"/>
        <v/>
      </c>
      <c r="T25" s="850" t="str">
        <f t="shared" si="2"/>
        <v/>
      </c>
      <c r="U25" s="850" t="str">
        <f t="shared" si="3"/>
        <v/>
      </c>
      <c r="V25" s="851" t="str">
        <f t="shared" si="4"/>
        <v/>
      </c>
      <c r="W25" s="799"/>
    </row>
    <row r="26" spans="1:23" ht="14.4" customHeight="1" x14ac:dyDescent="0.3">
      <c r="A26" s="856" t="s">
        <v>4390</v>
      </c>
      <c r="B26" s="841">
        <v>1</v>
      </c>
      <c r="C26" s="842">
        <v>5.82</v>
      </c>
      <c r="D26" s="797">
        <v>5</v>
      </c>
      <c r="E26" s="843"/>
      <c r="F26" s="844"/>
      <c r="G26" s="798"/>
      <c r="H26" s="845"/>
      <c r="I26" s="844"/>
      <c r="J26" s="798"/>
      <c r="K26" s="846">
        <v>2.95</v>
      </c>
      <c r="L26" s="845">
        <v>3</v>
      </c>
      <c r="M26" s="845">
        <v>28</v>
      </c>
      <c r="N26" s="847">
        <v>9.2899999999999991</v>
      </c>
      <c r="O26" s="845" t="s">
        <v>4348</v>
      </c>
      <c r="P26" s="848" t="s">
        <v>4391</v>
      </c>
      <c r="Q26" s="849">
        <f t="shared" si="0"/>
        <v>-1</v>
      </c>
      <c r="R26" s="849">
        <f t="shared" si="0"/>
        <v>-5.82</v>
      </c>
      <c r="S26" s="850" t="str">
        <f t="shared" si="1"/>
        <v/>
      </c>
      <c r="T26" s="850" t="str">
        <f t="shared" si="2"/>
        <v/>
      </c>
      <c r="U26" s="850" t="str">
        <f t="shared" si="3"/>
        <v/>
      </c>
      <c r="V26" s="851" t="str">
        <f t="shared" si="4"/>
        <v/>
      </c>
      <c r="W26" s="799"/>
    </row>
    <row r="27" spans="1:23" ht="14.4" customHeight="1" x14ac:dyDescent="0.3">
      <c r="A27" s="857" t="s">
        <v>4392</v>
      </c>
      <c r="B27" s="787">
        <v>30</v>
      </c>
      <c r="C27" s="788">
        <v>14.99</v>
      </c>
      <c r="D27" s="789">
        <v>3.5</v>
      </c>
      <c r="E27" s="806">
        <v>21</v>
      </c>
      <c r="F27" s="790">
        <v>10.46</v>
      </c>
      <c r="G27" s="791">
        <v>3.8</v>
      </c>
      <c r="H27" s="792">
        <v>29</v>
      </c>
      <c r="I27" s="790">
        <v>14.5</v>
      </c>
      <c r="J27" s="791">
        <v>3</v>
      </c>
      <c r="K27" s="793">
        <v>0.5</v>
      </c>
      <c r="L27" s="792">
        <v>1</v>
      </c>
      <c r="M27" s="792">
        <v>10</v>
      </c>
      <c r="N27" s="794">
        <v>3.48</v>
      </c>
      <c r="O27" s="792" t="s">
        <v>4348</v>
      </c>
      <c r="P27" s="807" t="s">
        <v>4393</v>
      </c>
      <c r="Q27" s="795">
        <f t="shared" si="0"/>
        <v>-1</v>
      </c>
      <c r="R27" s="795">
        <f t="shared" si="0"/>
        <v>-0.49000000000000021</v>
      </c>
      <c r="S27" s="808">
        <f t="shared" si="1"/>
        <v>100.92</v>
      </c>
      <c r="T27" s="808">
        <f t="shared" si="2"/>
        <v>87</v>
      </c>
      <c r="U27" s="808">
        <f t="shared" si="3"/>
        <v>-13.920000000000002</v>
      </c>
      <c r="V27" s="809">
        <f t="shared" si="4"/>
        <v>0.86206896551724133</v>
      </c>
      <c r="W27" s="796">
        <v>5</v>
      </c>
    </row>
    <row r="28" spans="1:23" ht="14.4" customHeight="1" x14ac:dyDescent="0.3">
      <c r="A28" s="856" t="s">
        <v>4394</v>
      </c>
      <c r="B28" s="841">
        <v>1</v>
      </c>
      <c r="C28" s="842">
        <v>0.55000000000000004</v>
      </c>
      <c r="D28" s="797">
        <v>4</v>
      </c>
      <c r="E28" s="843"/>
      <c r="F28" s="844"/>
      <c r="G28" s="798"/>
      <c r="H28" s="845"/>
      <c r="I28" s="844"/>
      <c r="J28" s="798"/>
      <c r="K28" s="846">
        <v>0.55000000000000004</v>
      </c>
      <c r="L28" s="845">
        <v>1</v>
      </c>
      <c r="M28" s="845">
        <v>10</v>
      </c>
      <c r="N28" s="847">
        <v>3.19</v>
      </c>
      <c r="O28" s="845" t="s">
        <v>4348</v>
      </c>
      <c r="P28" s="848" t="s">
        <v>4395</v>
      </c>
      <c r="Q28" s="849">
        <f t="shared" si="0"/>
        <v>-1</v>
      </c>
      <c r="R28" s="849">
        <f t="shared" si="0"/>
        <v>-0.55000000000000004</v>
      </c>
      <c r="S28" s="850" t="str">
        <f t="shared" si="1"/>
        <v/>
      </c>
      <c r="T28" s="850" t="str">
        <f t="shared" si="2"/>
        <v/>
      </c>
      <c r="U28" s="850" t="str">
        <f t="shared" si="3"/>
        <v/>
      </c>
      <c r="V28" s="851" t="str">
        <f t="shared" si="4"/>
        <v/>
      </c>
      <c r="W28" s="799"/>
    </row>
    <row r="29" spans="1:23" ht="14.4" customHeight="1" x14ac:dyDescent="0.3">
      <c r="A29" s="857" t="s">
        <v>4396</v>
      </c>
      <c r="B29" s="787">
        <v>13</v>
      </c>
      <c r="C29" s="788">
        <v>16.649999999999999</v>
      </c>
      <c r="D29" s="789">
        <v>5.9</v>
      </c>
      <c r="E29" s="806">
        <v>9</v>
      </c>
      <c r="F29" s="790">
        <v>11.31</v>
      </c>
      <c r="G29" s="791">
        <v>5.0999999999999996</v>
      </c>
      <c r="H29" s="792">
        <v>8</v>
      </c>
      <c r="I29" s="790">
        <v>10.06</v>
      </c>
      <c r="J29" s="791">
        <v>4.3</v>
      </c>
      <c r="K29" s="793">
        <v>1.26</v>
      </c>
      <c r="L29" s="792">
        <v>2</v>
      </c>
      <c r="M29" s="792">
        <v>21</v>
      </c>
      <c r="N29" s="794">
        <v>6.93</v>
      </c>
      <c r="O29" s="792" t="s">
        <v>4348</v>
      </c>
      <c r="P29" s="807" t="s">
        <v>4397</v>
      </c>
      <c r="Q29" s="795">
        <f t="shared" si="0"/>
        <v>-5</v>
      </c>
      <c r="R29" s="795">
        <f t="shared" si="0"/>
        <v>-6.5899999999999981</v>
      </c>
      <c r="S29" s="808">
        <f t="shared" si="1"/>
        <v>55.44</v>
      </c>
      <c r="T29" s="808">
        <f t="shared" si="2"/>
        <v>34.4</v>
      </c>
      <c r="U29" s="808">
        <f t="shared" si="3"/>
        <v>-21.04</v>
      </c>
      <c r="V29" s="809">
        <f t="shared" si="4"/>
        <v>0.62049062049062054</v>
      </c>
      <c r="W29" s="796"/>
    </row>
    <row r="30" spans="1:23" ht="14.4" customHeight="1" x14ac:dyDescent="0.3">
      <c r="A30" s="856" t="s">
        <v>4398</v>
      </c>
      <c r="B30" s="841">
        <v>1</v>
      </c>
      <c r="C30" s="842">
        <v>1.87</v>
      </c>
      <c r="D30" s="797">
        <v>8</v>
      </c>
      <c r="E30" s="843"/>
      <c r="F30" s="844"/>
      <c r="G30" s="798"/>
      <c r="H30" s="845"/>
      <c r="I30" s="844"/>
      <c r="J30" s="798"/>
      <c r="K30" s="846">
        <v>1.85</v>
      </c>
      <c r="L30" s="845">
        <v>4</v>
      </c>
      <c r="M30" s="845">
        <v>37</v>
      </c>
      <c r="N30" s="847">
        <v>12.17</v>
      </c>
      <c r="O30" s="845" t="s">
        <v>4348</v>
      </c>
      <c r="P30" s="848" t="s">
        <v>4399</v>
      </c>
      <c r="Q30" s="849">
        <f t="shared" si="0"/>
        <v>-1</v>
      </c>
      <c r="R30" s="849">
        <f t="shared" si="0"/>
        <v>-1.87</v>
      </c>
      <c r="S30" s="850" t="str">
        <f t="shared" si="1"/>
        <v/>
      </c>
      <c r="T30" s="850" t="str">
        <f t="shared" si="2"/>
        <v/>
      </c>
      <c r="U30" s="850" t="str">
        <f t="shared" si="3"/>
        <v/>
      </c>
      <c r="V30" s="851" t="str">
        <f t="shared" si="4"/>
        <v/>
      </c>
      <c r="W30" s="799"/>
    </row>
    <row r="31" spans="1:23" ht="14.4" customHeight="1" x14ac:dyDescent="0.3">
      <c r="A31" s="857" t="s">
        <v>4400</v>
      </c>
      <c r="B31" s="787">
        <v>1</v>
      </c>
      <c r="C31" s="788">
        <v>0.57999999999999996</v>
      </c>
      <c r="D31" s="789">
        <v>2</v>
      </c>
      <c r="E31" s="806"/>
      <c r="F31" s="790"/>
      <c r="G31" s="791"/>
      <c r="H31" s="792"/>
      <c r="I31" s="790"/>
      <c r="J31" s="791"/>
      <c r="K31" s="793">
        <v>0.57999999999999996</v>
      </c>
      <c r="L31" s="792">
        <v>2</v>
      </c>
      <c r="M31" s="792">
        <v>19</v>
      </c>
      <c r="N31" s="794">
        <v>6.41</v>
      </c>
      <c r="O31" s="792" t="s">
        <v>4348</v>
      </c>
      <c r="P31" s="807" t="s">
        <v>4401</v>
      </c>
      <c r="Q31" s="795">
        <f t="shared" si="0"/>
        <v>-1</v>
      </c>
      <c r="R31" s="795">
        <f t="shared" si="0"/>
        <v>-0.57999999999999996</v>
      </c>
      <c r="S31" s="808" t="str">
        <f t="shared" si="1"/>
        <v/>
      </c>
      <c r="T31" s="808" t="str">
        <f t="shared" si="2"/>
        <v/>
      </c>
      <c r="U31" s="808" t="str">
        <f t="shared" si="3"/>
        <v/>
      </c>
      <c r="V31" s="809" t="str">
        <f t="shared" si="4"/>
        <v/>
      </c>
      <c r="W31" s="796"/>
    </row>
    <row r="32" spans="1:23" ht="14.4" customHeight="1" x14ac:dyDescent="0.3">
      <c r="A32" s="856" t="s">
        <v>4402</v>
      </c>
      <c r="B32" s="841">
        <v>1</v>
      </c>
      <c r="C32" s="842">
        <v>0.69</v>
      </c>
      <c r="D32" s="797">
        <v>2</v>
      </c>
      <c r="E32" s="843"/>
      <c r="F32" s="844"/>
      <c r="G32" s="798"/>
      <c r="H32" s="845"/>
      <c r="I32" s="844"/>
      <c r="J32" s="798"/>
      <c r="K32" s="846">
        <v>1.03</v>
      </c>
      <c r="L32" s="845">
        <v>3</v>
      </c>
      <c r="M32" s="845">
        <v>30</v>
      </c>
      <c r="N32" s="847">
        <v>10.16</v>
      </c>
      <c r="O32" s="845" t="s">
        <v>4348</v>
      </c>
      <c r="P32" s="848" t="s">
        <v>4403</v>
      </c>
      <c r="Q32" s="849">
        <f t="shared" si="0"/>
        <v>-1</v>
      </c>
      <c r="R32" s="849">
        <f t="shared" si="0"/>
        <v>-0.69</v>
      </c>
      <c r="S32" s="850" t="str">
        <f t="shared" si="1"/>
        <v/>
      </c>
      <c r="T32" s="850" t="str">
        <f t="shared" si="2"/>
        <v/>
      </c>
      <c r="U32" s="850" t="str">
        <f t="shared" si="3"/>
        <v/>
      </c>
      <c r="V32" s="851" t="str">
        <f t="shared" si="4"/>
        <v/>
      </c>
      <c r="W32" s="799"/>
    </row>
    <row r="33" spans="1:23" ht="14.4" customHeight="1" x14ac:dyDescent="0.3">
      <c r="A33" s="857" t="s">
        <v>4404</v>
      </c>
      <c r="B33" s="808">
        <v>5</v>
      </c>
      <c r="C33" s="810">
        <v>3.03</v>
      </c>
      <c r="D33" s="811">
        <v>4.2</v>
      </c>
      <c r="E33" s="800">
        <v>4</v>
      </c>
      <c r="F33" s="801">
        <v>2.4300000000000002</v>
      </c>
      <c r="G33" s="802">
        <v>5</v>
      </c>
      <c r="H33" s="792">
        <v>2</v>
      </c>
      <c r="I33" s="790">
        <v>1.21</v>
      </c>
      <c r="J33" s="791">
        <v>2</v>
      </c>
      <c r="K33" s="793">
        <v>0.61</v>
      </c>
      <c r="L33" s="792">
        <v>2</v>
      </c>
      <c r="M33" s="792">
        <v>22</v>
      </c>
      <c r="N33" s="794">
        <v>7.44</v>
      </c>
      <c r="O33" s="792" t="s">
        <v>4348</v>
      </c>
      <c r="P33" s="807" t="s">
        <v>4405</v>
      </c>
      <c r="Q33" s="795">
        <f t="shared" si="0"/>
        <v>-3</v>
      </c>
      <c r="R33" s="795">
        <f t="shared" si="0"/>
        <v>-1.8199999999999998</v>
      </c>
      <c r="S33" s="808">
        <f t="shared" si="1"/>
        <v>14.88</v>
      </c>
      <c r="T33" s="808">
        <f t="shared" si="2"/>
        <v>4</v>
      </c>
      <c r="U33" s="808">
        <f t="shared" si="3"/>
        <v>-10.88</v>
      </c>
      <c r="V33" s="809">
        <f t="shared" si="4"/>
        <v>0.26881720430107525</v>
      </c>
      <c r="W33" s="796"/>
    </row>
    <row r="34" spans="1:23" ht="14.4" customHeight="1" x14ac:dyDescent="0.3">
      <c r="A34" s="856" t="s">
        <v>4406</v>
      </c>
      <c r="B34" s="850"/>
      <c r="C34" s="852"/>
      <c r="D34" s="812"/>
      <c r="E34" s="853">
        <v>1</v>
      </c>
      <c r="F34" s="854">
        <v>0.97</v>
      </c>
      <c r="G34" s="803">
        <v>5</v>
      </c>
      <c r="H34" s="845"/>
      <c r="I34" s="844"/>
      <c r="J34" s="798"/>
      <c r="K34" s="846">
        <v>0.97</v>
      </c>
      <c r="L34" s="845">
        <v>4</v>
      </c>
      <c r="M34" s="845">
        <v>35</v>
      </c>
      <c r="N34" s="847">
        <v>11.68</v>
      </c>
      <c r="O34" s="845" t="s">
        <v>4348</v>
      </c>
      <c r="P34" s="848" t="s">
        <v>4407</v>
      </c>
      <c r="Q34" s="849">
        <f t="shared" si="0"/>
        <v>0</v>
      </c>
      <c r="R34" s="849">
        <f t="shared" si="0"/>
        <v>0</v>
      </c>
      <c r="S34" s="850" t="str">
        <f t="shared" si="1"/>
        <v/>
      </c>
      <c r="T34" s="850" t="str">
        <f t="shared" si="2"/>
        <v/>
      </c>
      <c r="U34" s="850" t="str">
        <f t="shared" si="3"/>
        <v/>
      </c>
      <c r="V34" s="851" t="str">
        <f t="shared" si="4"/>
        <v/>
      </c>
      <c r="W34" s="799"/>
    </row>
    <row r="35" spans="1:23" ht="14.4" customHeight="1" x14ac:dyDescent="0.3">
      <c r="A35" s="857" t="s">
        <v>4408</v>
      </c>
      <c r="B35" s="787">
        <v>6</v>
      </c>
      <c r="C35" s="788">
        <v>6.1</v>
      </c>
      <c r="D35" s="789">
        <v>3.8</v>
      </c>
      <c r="E35" s="806">
        <v>3</v>
      </c>
      <c r="F35" s="790">
        <v>2.64</v>
      </c>
      <c r="G35" s="791">
        <v>7.7</v>
      </c>
      <c r="H35" s="792">
        <v>4</v>
      </c>
      <c r="I35" s="790">
        <v>4.0999999999999996</v>
      </c>
      <c r="J35" s="791">
        <v>5.8</v>
      </c>
      <c r="K35" s="793">
        <v>1.1200000000000001</v>
      </c>
      <c r="L35" s="792">
        <v>3</v>
      </c>
      <c r="M35" s="792">
        <v>28</v>
      </c>
      <c r="N35" s="794">
        <v>9.43</v>
      </c>
      <c r="O35" s="792" t="s">
        <v>4348</v>
      </c>
      <c r="P35" s="807" t="s">
        <v>4409</v>
      </c>
      <c r="Q35" s="795">
        <f t="shared" si="0"/>
        <v>-2</v>
      </c>
      <c r="R35" s="795">
        <f t="shared" si="0"/>
        <v>-2</v>
      </c>
      <c r="S35" s="808">
        <f t="shared" si="1"/>
        <v>37.72</v>
      </c>
      <c r="T35" s="808">
        <f t="shared" si="2"/>
        <v>23.2</v>
      </c>
      <c r="U35" s="808">
        <f t="shared" si="3"/>
        <v>-14.52</v>
      </c>
      <c r="V35" s="809">
        <f t="shared" si="4"/>
        <v>0.61505832449628839</v>
      </c>
      <c r="W35" s="796">
        <v>2</v>
      </c>
    </row>
    <row r="36" spans="1:23" ht="14.4" customHeight="1" x14ac:dyDescent="0.3">
      <c r="A36" s="856" t="s">
        <v>4410</v>
      </c>
      <c r="B36" s="841">
        <v>1</v>
      </c>
      <c r="C36" s="842">
        <v>1.51</v>
      </c>
      <c r="D36" s="797">
        <v>4</v>
      </c>
      <c r="E36" s="843"/>
      <c r="F36" s="844"/>
      <c r="G36" s="798"/>
      <c r="H36" s="845"/>
      <c r="I36" s="844"/>
      <c r="J36" s="798"/>
      <c r="K36" s="846">
        <v>1.51</v>
      </c>
      <c r="L36" s="845">
        <v>4</v>
      </c>
      <c r="M36" s="845">
        <v>37</v>
      </c>
      <c r="N36" s="847">
        <v>12.32</v>
      </c>
      <c r="O36" s="845" t="s">
        <v>4348</v>
      </c>
      <c r="P36" s="848" t="s">
        <v>4411</v>
      </c>
      <c r="Q36" s="849">
        <f t="shared" si="0"/>
        <v>-1</v>
      </c>
      <c r="R36" s="849">
        <f t="shared" si="0"/>
        <v>-1.51</v>
      </c>
      <c r="S36" s="850" t="str">
        <f t="shared" si="1"/>
        <v/>
      </c>
      <c r="T36" s="850" t="str">
        <f t="shared" si="2"/>
        <v/>
      </c>
      <c r="U36" s="850" t="str">
        <f t="shared" si="3"/>
        <v/>
      </c>
      <c r="V36" s="851" t="str">
        <f t="shared" si="4"/>
        <v/>
      </c>
      <c r="W36" s="799"/>
    </row>
    <row r="37" spans="1:23" ht="14.4" customHeight="1" x14ac:dyDescent="0.3">
      <c r="A37" s="856" t="s">
        <v>4412</v>
      </c>
      <c r="B37" s="841">
        <v>1</v>
      </c>
      <c r="C37" s="842">
        <v>3.16</v>
      </c>
      <c r="D37" s="797">
        <v>22</v>
      </c>
      <c r="E37" s="843">
        <v>2</v>
      </c>
      <c r="F37" s="844">
        <v>3.26</v>
      </c>
      <c r="G37" s="798">
        <v>3</v>
      </c>
      <c r="H37" s="845"/>
      <c r="I37" s="844"/>
      <c r="J37" s="798"/>
      <c r="K37" s="846">
        <v>2.15</v>
      </c>
      <c r="L37" s="845">
        <v>4</v>
      </c>
      <c r="M37" s="845">
        <v>39</v>
      </c>
      <c r="N37" s="847">
        <v>13.16</v>
      </c>
      <c r="O37" s="845" t="s">
        <v>4348</v>
      </c>
      <c r="P37" s="848" t="s">
        <v>4413</v>
      </c>
      <c r="Q37" s="849">
        <f t="shared" si="0"/>
        <v>-1</v>
      </c>
      <c r="R37" s="849">
        <f t="shared" si="0"/>
        <v>-3.16</v>
      </c>
      <c r="S37" s="850" t="str">
        <f t="shared" si="1"/>
        <v/>
      </c>
      <c r="T37" s="850" t="str">
        <f t="shared" si="2"/>
        <v/>
      </c>
      <c r="U37" s="850" t="str">
        <f t="shared" si="3"/>
        <v/>
      </c>
      <c r="V37" s="851" t="str">
        <f t="shared" si="4"/>
        <v/>
      </c>
      <c r="W37" s="799"/>
    </row>
    <row r="38" spans="1:23" ht="14.4" customHeight="1" x14ac:dyDescent="0.3">
      <c r="A38" s="857" t="s">
        <v>4414</v>
      </c>
      <c r="B38" s="808"/>
      <c r="C38" s="810"/>
      <c r="D38" s="811"/>
      <c r="E38" s="800">
        <v>2</v>
      </c>
      <c r="F38" s="801">
        <v>1.54</v>
      </c>
      <c r="G38" s="802">
        <v>4</v>
      </c>
      <c r="H38" s="792">
        <v>1</v>
      </c>
      <c r="I38" s="790">
        <v>0.77</v>
      </c>
      <c r="J38" s="791">
        <v>3</v>
      </c>
      <c r="K38" s="793">
        <v>0.77</v>
      </c>
      <c r="L38" s="792">
        <v>3</v>
      </c>
      <c r="M38" s="792">
        <v>28</v>
      </c>
      <c r="N38" s="794">
        <v>9.17</v>
      </c>
      <c r="O38" s="792" t="s">
        <v>4348</v>
      </c>
      <c r="P38" s="807" t="s">
        <v>4415</v>
      </c>
      <c r="Q38" s="795">
        <f t="shared" si="0"/>
        <v>1</v>
      </c>
      <c r="R38" s="795">
        <f t="shared" si="0"/>
        <v>0.77</v>
      </c>
      <c r="S38" s="808">
        <f t="shared" si="1"/>
        <v>9.17</v>
      </c>
      <c r="T38" s="808">
        <f t="shared" si="2"/>
        <v>3</v>
      </c>
      <c r="U38" s="808">
        <f t="shared" si="3"/>
        <v>-6.17</v>
      </c>
      <c r="V38" s="809">
        <f t="shared" si="4"/>
        <v>0.32715376226826609</v>
      </c>
      <c r="W38" s="796"/>
    </row>
    <row r="39" spans="1:23" ht="14.4" customHeight="1" x14ac:dyDescent="0.3">
      <c r="A39" s="857" t="s">
        <v>4416</v>
      </c>
      <c r="B39" s="808">
        <v>1</v>
      </c>
      <c r="C39" s="810">
        <v>0.39</v>
      </c>
      <c r="D39" s="811">
        <v>2</v>
      </c>
      <c r="E39" s="800">
        <v>1</v>
      </c>
      <c r="F39" s="801">
        <v>0.57999999999999996</v>
      </c>
      <c r="G39" s="802">
        <v>4</v>
      </c>
      <c r="H39" s="792"/>
      <c r="I39" s="790"/>
      <c r="J39" s="791"/>
      <c r="K39" s="793">
        <v>0.57999999999999996</v>
      </c>
      <c r="L39" s="792">
        <v>3</v>
      </c>
      <c r="M39" s="792">
        <v>23</v>
      </c>
      <c r="N39" s="794">
        <v>7.73</v>
      </c>
      <c r="O39" s="792" t="s">
        <v>4348</v>
      </c>
      <c r="P39" s="807" t="s">
        <v>4417</v>
      </c>
      <c r="Q39" s="795">
        <f t="shared" si="0"/>
        <v>-1</v>
      </c>
      <c r="R39" s="795">
        <f t="shared" si="0"/>
        <v>-0.39</v>
      </c>
      <c r="S39" s="808" t="str">
        <f t="shared" si="1"/>
        <v/>
      </c>
      <c r="T39" s="808" t="str">
        <f t="shared" si="2"/>
        <v/>
      </c>
      <c r="U39" s="808" t="str">
        <f t="shared" si="3"/>
        <v/>
      </c>
      <c r="V39" s="809" t="str">
        <f t="shared" si="4"/>
        <v/>
      </c>
      <c r="W39" s="796"/>
    </row>
    <row r="40" spans="1:23" ht="14.4" customHeight="1" x14ac:dyDescent="0.3">
      <c r="A40" s="856" t="s">
        <v>4418</v>
      </c>
      <c r="B40" s="850"/>
      <c r="C40" s="852"/>
      <c r="D40" s="812"/>
      <c r="E40" s="853">
        <v>1</v>
      </c>
      <c r="F40" s="854">
        <v>0.68</v>
      </c>
      <c r="G40" s="803">
        <v>3</v>
      </c>
      <c r="H40" s="845"/>
      <c r="I40" s="844"/>
      <c r="J40" s="798"/>
      <c r="K40" s="846">
        <v>0.68</v>
      </c>
      <c r="L40" s="845">
        <v>3</v>
      </c>
      <c r="M40" s="845">
        <v>28</v>
      </c>
      <c r="N40" s="847">
        <v>9.24</v>
      </c>
      <c r="O40" s="845" t="s">
        <v>4348</v>
      </c>
      <c r="P40" s="848" t="s">
        <v>4419</v>
      </c>
      <c r="Q40" s="849">
        <f t="shared" si="0"/>
        <v>0</v>
      </c>
      <c r="R40" s="849">
        <f t="shared" si="0"/>
        <v>0</v>
      </c>
      <c r="S40" s="850" t="str">
        <f t="shared" si="1"/>
        <v/>
      </c>
      <c r="T40" s="850" t="str">
        <f t="shared" si="2"/>
        <v/>
      </c>
      <c r="U40" s="850" t="str">
        <f t="shared" si="3"/>
        <v/>
      </c>
      <c r="V40" s="851" t="str">
        <f t="shared" si="4"/>
        <v/>
      </c>
      <c r="W40" s="799"/>
    </row>
    <row r="41" spans="1:23" ht="14.4" customHeight="1" x14ac:dyDescent="0.3">
      <c r="A41" s="857" t="s">
        <v>4420</v>
      </c>
      <c r="B41" s="787">
        <v>4</v>
      </c>
      <c r="C41" s="788">
        <v>2.02</v>
      </c>
      <c r="D41" s="789">
        <v>4.3</v>
      </c>
      <c r="E41" s="806">
        <v>2</v>
      </c>
      <c r="F41" s="790">
        <v>0.98</v>
      </c>
      <c r="G41" s="791">
        <v>2.5</v>
      </c>
      <c r="H41" s="792">
        <v>2</v>
      </c>
      <c r="I41" s="790">
        <v>0.98</v>
      </c>
      <c r="J41" s="791">
        <v>2</v>
      </c>
      <c r="K41" s="793">
        <v>0.49</v>
      </c>
      <c r="L41" s="792">
        <v>2</v>
      </c>
      <c r="M41" s="792">
        <v>22</v>
      </c>
      <c r="N41" s="794">
        <v>7.22</v>
      </c>
      <c r="O41" s="792" t="s">
        <v>4348</v>
      </c>
      <c r="P41" s="807" t="s">
        <v>4421</v>
      </c>
      <c r="Q41" s="795">
        <f t="shared" si="0"/>
        <v>-2</v>
      </c>
      <c r="R41" s="795">
        <f t="shared" si="0"/>
        <v>-1.04</v>
      </c>
      <c r="S41" s="808">
        <f t="shared" si="1"/>
        <v>14.44</v>
      </c>
      <c r="T41" s="808">
        <f t="shared" si="2"/>
        <v>4</v>
      </c>
      <c r="U41" s="808">
        <f t="shared" si="3"/>
        <v>-10.44</v>
      </c>
      <c r="V41" s="809">
        <f t="shared" si="4"/>
        <v>0.2770083102493075</v>
      </c>
      <c r="W41" s="796"/>
    </row>
    <row r="42" spans="1:23" ht="14.4" customHeight="1" x14ac:dyDescent="0.3">
      <c r="A42" s="856" t="s">
        <v>4422</v>
      </c>
      <c r="B42" s="841"/>
      <c r="C42" s="842"/>
      <c r="D42" s="797"/>
      <c r="E42" s="843">
        <v>1</v>
      </c>
      <c r="F42" s="844">
        <v>0.55000000000000004</v>
      </c>
      <c r="G42" s="798">
        <v>11</v>
      </c>
      <c r="H42" s="845"/>
      <c r="I42" s="844"/>
      <c r="J42" s="798"/>
      <c r="K42" s="846">
        <v>0.55000000000000004</v>
      </c>
      <c r="L42" s="845">
        <v>3</v>
      </c>
      <c r="M42" s="845">
        <v>25</v>
      </c>
      <c r="N42" s="847">
        <v>8.48</v>
      </c>
      <c r="O42" s="845" t="s">
        <v>4348</v>
      </c>
      <c r="P42" s="848" t="s">
        <v>4423</v>
      </c>
      <c r="Q42" s="849">
        <f t="shared" si="0"/>
        <v>0</v>
      </c>
      <c r="R42" s="849">
        <f t="shared" si="0"/>
        <v>0</v>
      </c>
      <c r="S42" s="850" t="str">
        <f t="shared" si="1"/>
        <v/>
      </c>
      <c r="T42" s="850" t="str">
        <f t="shared" si="2"/>
        <v/>
      </c>
      <c r="U42" s="850" t="str">
        <f t="shared" si="3"/>
        <v/>
      </c>
      <c r="V42" s="851" t="str">
        <f t="shared" si="4"/>
        <v/>
      </c>
      <c r="W42" s="799"/>
    </row>
    <row r="43" spans="1:23" ht="14.4" customHeight="1" x14ac:dyDescent="0.3">
      <c r="A43" s="857" t="s">
        <v>4424</v>
      </c>
      <c r="B43" s="787">
        <v>2</v>
      </c>
      <c r="C43" s="788">
        <v>1.31</v>
      </c>
      <c r="D43" s="789">
        <v>1.5</v>
      </c>
      <c r="E43" s="806"/>
      <c r="F43" s="790"/>
      <c r="G43" s="791"/>
      <c r="H43" s="792"/>
      <c r="I43" s="790"/>
      <c r="J43" s="791"/>
      <c r="K43" s="793">
        <v>1.51</v>
      </c>
      <c r="L43" s="792">
        <v>4</v>
      </c>
      <c r="M43" s="792">
        <v>36</v>
      </c>
      <c r="N43" s="794">
        <v>11.99</v>
      </c>
      <c r="O43" s="792" t="s">
        <v>4348</v>
      </c>
      <c r="P43" s="807" t="s">
        <v>4425</v>
      </c>
      <c r="Q43" s="795">
        <f t="shared" si="0"/>
        <v>-2</v>
      </c>
      <c r="R43" s="795">
        <f t="shared" si="0"/>
        <v>-1.31</v>
      </c>
      <c r="S43" s="808" t="str">
        <f t="shared" si="1"/>
        <v/>
      </c>
      <c r="T43" s="808" t="str">
        <f t="shared" si="2"/>
        <v/>
      </c>
      <c r="U43" s="808" t="str">
        <f t="shared" si="3"/>
        <v/>
      </c>
      <c r="V43" s="809" t="str">
        <f t="shared" si="4"/>
        <v/>
      </c>
      <c r="W43" s="796"/>
    </row>
    <row r="44" spans="1:23" ht="14.4" customHeight="1" x14ac:dyDescent="0.3">
      <c r="A44" s="856" t="s">
        <v>4426</v>
      </c>
      <c r="B44" s="841"/>
      <c r="C44" s="842"/>
      <c r="D44" s="797"/>
      <c r="E44" s="843">
        <v>1</v>
      </c>
      <c r="F44" s="844">
        <v>2.0499999999999998</v>
      </c>
      <c r="G44" s="798">
        <v>9</v>
      </c>
      <c r="H44" s="845"/>
      <c r="I44" s="844"/>
      <c r="J44" s="798"/>
      <c r="K44" s="846">
        <v>2.0499999999999998</v>
      </c>
      <c r="L44" s="845">
        <v>6</v>
      </c>
      <c r="M44" s="845">
        <v>51</v>
      </c>
      <c r="N44" s="847">
        <v>16.89</v>
      </c>
      <c r="O44" s="845" t="s">
        <v>4348</v>
      </c>
      <c r="P44" s="848" t="s">
        <v>4427</v>
      </c>
      <c r="Q44" s="849">
        <f t="shared" si="0"/>
        <v>0</v>
      </c>
      <c r="R44" s="849">
        <f t="shared" si="0"/>
        <v>0</v>
      </c>
      <c r="S44" s="850" t="str">
        <f t="shared" si="1"/>
        <v/>
      </c>
      <c r="T44" s="850" t="str">
        <f t="shared" si="2"/>
        <v/>
      </c>
      <c r="U44" s="850" t="str">
        <f t="shared" si="3"/>
        <v/>
      </c>
      <c r="V44" s="851" t="str">
        <f t="shared" si="4"/>
        <v/>
      </c>
      <c r="W44" s="799"/>
    </row>
    <row r="45" spans="1:23" ht="14.4" customHeight="1" x14ac:dyDescent="0.3">
      <c r="A45" s="857" t="s">
        <v>4428</v>
      </c>
      <c r="B45" s="787">
        <v>1</v>
      </c>
      <c r="C45" s="788">
        <v>0.46</v>
      </c>
      <c r="D45" s="789">
        <v>2</v>
      </c>
      <c r="E45" s="806"/>
      <c r="F45" s="790"/>
      <c r="G45" s="791"/>
      <c r="H45" s="792"/>
      <c r="I45" s="790"/>
      <c r="J45" s="791"/>
      <c r="K45" s="793">
        <v>0.46</v>
      </c>
      <c r="L45" s="792">
        <v>1</v>
      </c>
      <c r="M45" s="792">
        <v>13</v>
      </c>
      <c r="N45" s="794">
        <v>4.22</v>
      </c>
      <c r="O45" s="792" t="s">
        <v>4348</v>
      </c>
      <c r="P45" s="807" t="s">
        <v>4429</v>
      </c>
      <c r="Q45" s="795">
        <f t="shared" si="0"/>
        <v>-1</v>
      </c>
      <c r="R45" s="795">
        <f t="shared" si="0"/>
        <v>-0.46</v>
      </c>
      <c r="S45" s="808" t="str">
        <f t="shared" si="1"/>
        <v/>
      </c>
      <c r="T45" s="808" t="str">
        <f t="shared" si="2"/>
        <v/>
      </c>
      <c r="U45" s="808" t="str">
        <f t="shared" si="3"/>
        <v/>
      </c>
      <c r="V45" s="809" t="str">
        <f t="shared" si="4"/>
        <v/>
      </c>
      <c r="W45" s="796"/>
    </row>
    <row r="46" spans="1:23" ht="14.4" customHeight="1" x14ac:dyDescent="0.3">
      <c r="A46" s="857" t="s">
        <v>4430</v>
      </c>
      <c r="B46" s="808">
        <v>23</v>
      </c>
      <c r="C46" s="810">
        <v>17.25</v>
      </c>
      <c r="D46" s="811">
        <v>4.4000000000000004</v>
      </c>
      <c r="E46" s="806">
        <v>29</v>
      </c>
      <c r="F46" s="790">
        <v>22.78</v>
      </c>
      <c r="G46" s="791">
        <v>6.8</v>
      </c>
      <c r="H46" s="800">
        <v>34</v>
      </c>
      <c r="I46" s="801">
        <v>27.36</v>
      </c>
      <c r="J46" s="802">
        <v>6.5</v>
      </c>
      <c r="K46" s="793">
        <v>0.77</v>
      </c>
      <c r="L46" s="792">
        <v>2</v>
      </c>
      <c r="M46" s="792">
        <v>21</v>
      </c>
      <c r="N46" s="794">
        <v>7.06</v>
      </c>
      <c r="O46" s="792" t="s">
        <v>4348</v>
      </c>
      <c r="P46" s="807" t="s">
        <v>4431</v>
      </c>
      <c r="Q46" s="795">
        <f t="shared" si="0"/>
        <v>11</v>
      </c>
      <c r="R46" s="795">
        <f t="shared" si="0"/>
        <v>10.11</v>
      </c>
      <c r="S46" s="808">
        <f t="shared" si="1"/>
        <v>240.04</v>
      </c>
      <c r="T46" s="808">
        <f t="shared" si="2"/>
        <v>221</v>
      </c>
      <c r="U46" s="808">
        <f t="shared" si="3"/>
        <v>-19.039999999999992</v>
      </c>
      <c r="V46" s="809">
        <f t="shared" si="4"/>
        <v>0.92067988668555245</v>
      </c>
      <c r="W46" s="796">
        <v>34</v>
      </c>
    </row>
    <row r="47" spans="1:23" ht="14.4" customHeight="1" x14ac:dyDescent="0.3">
      <c r="A47" s="856" t="s">
        <v>4432</v>
      </c>
      <c r="B47" s="850">
        <v>5</v>
      </c>
      <c r="C47" s="852">
        <v>6.3</v>
      </c>
      <c r="D47" s="812">
        <v>8.4</v>
      </c>
      <c r="E47" s="843">
        <v>6</v>
      </c>
      <c r="F47" s="844">
        <v>7.69</v>
      </c>
      <c r="G47" s="798">
        <v>7.7</v>
      </c>
      <c r="H47" s="853">
        <v>11</v>
      </c>
      <c r="I47" s="854">
        <v>13.43</v>
      </c>
      <c r="J47" s="803">
        <v>6.7</v>
      </c>
      <c r="K47" s="846">
        <v>1.26</v>
      </c>
      <c r="L47" s="845">
        <v>3</v>
      </c>
      <c r="M47" s="845">
        <v>31</v>
      </c>
      <c r="N47" s="847">
        <v>10.3</v>
      </c>
      <c r="O47" s="845" t="s">
        <v>4348</v>
      </c>
      <c r="P47" s="848" t="s">
        <v>4433</v>
      </c>
      <c r="Q47" s="849">
        <f t="shared" si="0"/>
        <v>6</v>
      </c>
      <c r="R47" s="849">
        <f t="shared" si="0"/>
        <v>7.13</v>
      </c>
      <c r="S47" s="850">
        <f t="shared" si="1"/>
        <v>113.30000000000001</v>
      </c>
      <c r="T47" s="850">
        <f t="shared" si="2"/>
        <v>73.7</v>
      </c>
      <c r="U47" s="850">
        <f t="shared" si="3"/>
        <v>-39.600000000000009</v>
      </c>
      <c r="V47" s="851">
        <f t="shared" si="4"/>
        <v>0.65048543689320382</v>
      </c>
      <c r="W47" s="799">
        <v>5</v>
      </c>
    </row>
    <row r="48" spans="1:23" ht="14.4" customHeight="1" x14ac:dyDescent="0.3">
      <c r="A48" s="856" t="s">
        <v>4434</v>
      </c>
      <c r="B48" s="850">
        <v>2</v>
      </c>
      <c r="C48" s="852">
        <v>3.41</v>
      </c>
      <c r="D48" s="812">
        <v>8.5</v>
      </c>
      <c r="E48" s="843">
        <v>2</v>
      </c>
      <c r="F48" s="844">
        <v>3.94</v>
      </c>
      <c r="G48" s="798">
        <v>4</v>
      </c>
      <c r="H48" s="853">
        <v>1</v>
      </c>
      <c r="I48" s="854">
        <v>2.2400000000000002</v>
      </c>
      <c r="J48" s="803">
        <v>4</v>
      </c>
      <c r="K48" s="846">
        <v>2.2400000000000002</v>
      </c>
      <c r="L48" s="845">
        <v>4</v>
      </c>
      <c r="M48" s="845">
        <v>36</v>
      </c>
      <c r="N48" s="847">
        <v>11.91</v>
      </c>
      <c r="O48" s="845" t="s">
        <v>4348</v>
      </c>
      <c r="P48" s="848" t="s">
        <v>4435</v>
      </c>
      <c r="Q48" s="849">
        <f t="shared" si="0"/>
        <v>-1</v>
      </c>
      <c r="R48" s="849">
        <f t="shared" si="0"/>
        <v>-1.17</v>
      </c>
      <c r="S48" s="850">
        <f t="shared" si="1"/>
        <v>11.91</v>
      </c>
      <c r="T48" s="850">
        <f t="shared" si="2"/>
        <v>4</v>
      </c>
      <c r="U48" s="850">
        <f t="shared" si="3"/>
        <v>-7.91</v>
      </c>
      <c r="V48" s="851">
        <f t="shared" si="4"/>
        <v>0.33585222502099077</v>
      </c>
      <c r="W48" s="799"/>
    </row>
    <row r="49" spans="1:23" ht="14.4" customHeight="1" x14ac:dyDescent="0.3">
      <c r="A49" s="857" t="s">
        <v>4436</v>
      </c>
      <c r="B49" s="808"/>
      <c r="C49" s="810"/>
      <c r="D49" s="811"/>
      <c r="E49" s="800">
        <v>1</v>
      </c>
      <c r="F49" s="801">
        <v>0.24</v>
      </c>
      <c r="G49" s="802">
        <v>2</v>
      </c>
      <c r="H49" s="792"/>
      <c r="I49" s="790"/>
      <c r="J49" s="791"/>
      <c r="K49" s="793">
        <v>0.24</v>
      </c>
      <c r="L49" s="792">
        <v>1</v>
      </c>
      <c r="M49" s="792">
        <v>9</v>
      </c>
      <c r="N49" s="794">
        <v>3.06</v>
      </c>
      <c r="O49" s="792" t="s">
        <v>4348</v>
      </c>
      <c r="P49" s="807" t="s">
        <v>4437</v>
      </c>
      <c r="Q49" s="795">
        <f t="shared" si="0"/>
        <v>0</v>
      </c>
      <c r="R49" s="795">
        <f t="shared" si="0"/>
        <v>0</v>
      </c>
      <c r="S49" s="808" t="str">
        <f t="shared" si="1"/>
        <v/>
      </c>
      <c r="T49" s="808" t="str">
        <f t="shared" si="2"/>
        <v/>
      </c>
      <c r="U49" s="808" t="str">
        <f t="shared" si="3"/>
        <v/>
      </c>
      <c r="V49" s="809" t="str">
        <f t="shared" si="4"/>
        <v/>
      </c>
      <c r="W49" s="796"/>
    </row>
    <row r="50" spans="1:23" ht="14.4" customHeight="1" x14ac:dyDescent="0.3">
      <c r="A50" s="857" t="s">
        <v>4438</v>
      </c>
      <c r="B50" s="808">
        <v>10</v>
      </c>
      <c r="C50" s="810">
        <v>3.77</v>
      </c>
      <c r="D50" s="811">
        <v>5.2</v>
      </c>
      <c r="E50" s="806">
        <v>8</v>
      </c>
      <c r="F50" s="790">
        <v>3</v>
      </c>
      <c r="G50" s="791">
        <v>4.4000000000000004</v>
      </c>
      <c r="H50" s="800">
        <v>18</v>
      </c>
      <c r="I50" s="801">
        <v>6.86</v>
      </c>
      <c r="J50" s="802">
        <v>3.4</v>
      </c>
      <c r="K50" s="793">
        <v>0.37</v>
      </c>
      <c r="L50" s="792">
        <v>1</v>
      </c>
      <c r="M50" s="792">
        <v>12</v>
      </c>
      <c r="N50" s="794">
        <v>4.16</v>
      </c>
      <c r="O50" s="792" t="s">
        <v>4348</v>
      </c>
      <c r="P50" s="807" t="s">
        <v>4439</v>
      </c>
      <c r="Q50" s="795">
        <f t="shared" si="0"/>
        <v>8</v>
      </c>
      <c r="R50" s="795">
        <f t="shared" si="0"/>
        <v>3.0900000000000003</v>
      </c>
      <c r="S50" s="808">
        <f t="shared" si="1"/>
        <v>74.88</v>
      </c>
      <c r="T50" s="808">
        <f t="shared" si="2"/>
        <v>61.199999999999996</v>
      </c>
      <c r="U50" s="808">
        <f t="shared" si="3"/>
        <v>-13.68</v>
      </c>
      <c r="V50" s="809">
        <f t="shared" si="4"/>
        <v>0.81730769230769229</v>
      </c>
      <c r="W50" s="796">
        <v>9</v>
      </c>
    </row>
    <row r="51" spans="1:23" ht="14.4" customHeight="1" x14ac:dyDescent="0.3">
      <c r="A51" s="857" t="s">
        <v>4440</v>
      </c>
      <c r="B51" s="787">
        <v>2</v>
      </c>
      <c r="C51" s="788">
        <v>2.2000000000000002</v>
      </c>
      <c r="D51" s="789">
        <v>6.5</v>
      </c>
      <c r="E51" s="806"/>
      <c r="F51" s="790"/>
      <c r="G51" s="791"/>
      <c r="H51" s="792">
        <v>1</v>
      </c>
      <c r="I51" s="790">
        <v>1.28</v>
      </c>
      <c r="J51" s="791">
        <v>6</v>
      </c>
      <c r="K51" s="793">
        <v>1.1000000000000001</v>
      </c>
      <c r="L51" s="792">
        <v>2</v>
      </c>
      <c r="M51" s="792">
        <v>21</v>
      </c>
      <c r="N51" s="794">
        <v>7.13</v>
      </c>
      <c r="O51" s="792" t="s">
        <v>4348</v>
      </c>
      <c r="P51" s="807" t="s">
        <v>4441</v>
      </c>
      <c r="Q51" s="795">
        <f t="shared" si="0"/>
        <v>-1</v>
      </c>
      <c r="R51" s="795">
        <f t="shared" si="0"/>
        <v>-0.92000000000000015</v>
      </c>
      <c r="S51" s="808">
        <f t="shared" si="1"/>
        <v>7.13</v>
      </c>
      <c r="T51" s="808">
        <f t="shared" si="2"/>
        <v>6</v>
      </c>
      <c r="U51" s="808">
        <f t="shared" si="3"/>
        <v>-1.1299999999999999</v>
      </c>
      <c r="V51" s="809">
        <f t="shared" si="4"/>
        <v>0.84151472650771386</v>
      </c>
      <c r="W51" s="796"/>
    </row>
    <row r="52" spans="1:23" ht="14.4" customHeight="1" x14ac:dyDescent="0.3">
      <c r="A52" s="857" t="s">
        <v>4442</v>
      </c>
      <c r="B52" s="808"/>
      <c r="C52" s="810"/>
      <c r="D52" s="811"/>
      <c r="E52" s="806"/>
      <c r="F52" s="790"/>
      <c r="G52" s="791"/>
      <c r="H52" s="800">
        <v>1</v>
      </c>
      <c r="I52" s="801">
        <v>1.51</v>
      </c>
      <c r="J52" s="804">
        <v>20</v>
      </c>
      <c r="K52" s="793">
        <v>1.05</v>
      </c>
      <c r="L52" s="792">
        <v>4</v>
      </c>
      <c r="M52" s="792">
        <v>34</v>
      </c>
      <c r="N52" s="794">
        <v>11.31</v>
      </c>
      <c r="O52" s="792" t="s">
        <v>4348</v>
      </c>
      <c r="P52" s="807" t="s">
        <v>4443</v>
      </c>
      <c r="Q52" s="795">
        <f t="shared" si="0"/>
        <v>1</v>
      </c>
      <c r="R52" s="795">
        <f t="shared" si="0"/>
        <v>1.51</v>
      </c>
      <c r="S52" s="808">
        <f t="shared" si="1"/>
        <v>11.31</v>
      </c>
      <c r="T52" s="808">
        <f t="shared" si="2"/>
        <v>20</v>
      </c>
      <c r="U52" s="808">
        <f t="shared" si="3"/>
        <v>8.69</v>
      </c>
      <c r="V52" s="809">
        <f t="shared" si="4"/>
        <v>1.7683465959328029</v>
      </c>
      <c r="W52" s="796">
        <v>9</v>
      </c>
    </row>
    <row r="53" spans="1:23" ht="14.4" customHeight="1" x14ac:dyDescent="0.3">
      <c r="A53" s="857" t="s">
        <v>4444</v>
      </c>
      <c r="B53" s="808"/>
      <c r="C53" s="810"/>
      <c r="D53" s="811"/>
      <c r="E53" s="806">
        <v>1</v>
      </c>
      <c r="F53" s="790">
        <v>4.2</v>
      </c>
      <c r="G53" s="791">
        <v>4</v>
      </c>
      <c r="H53" s="800">
        <v>1</v>
      </c>
      <c r="I53" s="801">
        <v>5.61</v>
      </c>
      <c r="J53" s="802">
        <v>5</v>
      </c>
      <c r="K53" s="793">
        <v>2.04</v>
      </c>
      <c r="L53" s="792">
        <v>3</v>
      </c>
      <c r="M53" s="792">
        <v>24</v>
      </c>
      <c r="N53" s="794">
        <v>8.15</v>
      </c>
      <c r="O53" s="792" t="s">
        <v>4348</v>
      </c>
      <c r="P53" s="807" t="s">
        <v>4445</v>
      </c>
      <c r="Q53" s="795">
        <f t="shared" si="0"/>
        <v>1</v>
      </c>
      <c r="R53" s="795">
        <f t="shared" si="0"/>
        <v>5.61</v>
      </c>
      <c r="S53" s="808">
        <f t="shared" si="1"/>
        <v>8.15</v>
      </c>
      <c r="T53" s="808">
        <f t="shared" si="2"/>
        <v>5</v>
      </c>
      <c r="U53" s="808">
        <f t="shared" si="3"/>
        <v>-3.1500000000000004</v>
      </c>
      <c r="V53" s="809">
        <f t="shared" si="4"/>
        <v>0.61349693251533743</v>
      </c>
      <c r="W53" s="796"/>
    </row>
    <row r="54" spans="1:23" ht="14.4" customHeight="1" x14ac:dyDescent="0.3">
      <c r="A54" s="857" t="s">
        <v>4446</v>
      </c>
      <c r="B54" s="808"/>
      <c r="C54" s="810"/>
      <c r="D54" s="811"/>
      <c r="E54" s="800">
        <v>2</v>
      </c>
      <c r="F54" s="801">
        <v>0.93</v>
      </c>
      <c r="G54" s="802">
        <v>3</v>
      </c>
      <c r="H54" s="792"/>
      <c r="I54" s="790"/>
      <c r="J54" s="791"/>
      <c r="K54" s="793">
        <v>0.46</v>
      </c>
      <c r="L54" s="792">
        <v>2</v>
      </c>
      <c r="M54" s="792">
        <v>20</v>
      </c>
      <c r="N54" s="794">
        <v>6.7</v>
      </c>
      <c r="O54" s="792" t="s">
        <v>4348</v>
      </c>
      <c r="P54" s="807" t="s">
        <v>4447</v>
      </c>
      <c r="Q54" s="795">
        <f t="shared" si="0"/>
        <v>0</v>
      </c>
      <c r="R54" s="795">
        <f t="shared" si="0"/>
        <v>0</v>
      </c>
      <c r="S54" s="808" t="str">
        <f t="shared" si="1"/>
        <v/>
      </c>
      <c r="T54" s="808" t="str">
        <f t="shared" si="2"/>
        <v/>
      </c>
      <c r="U54" s="808" t="str">
        <f t="shared" si="3"/>
        <v/>
      </c>
      <c r="V54" s="809" t="str">
        <f t="shared" si="4"/>
        <v/>
      </c>
      <c r="W54" s="796"/>
    </row>
    <row r="55" spans="1:23" ht="14.4" customHeight="1" x14ac:dyDescent="0.3">
      <c r="A55" s="856" t="s">
        <v>4448</v>
      </c>
      <c r="B55" s="850">
        <v>1</v>
      </c>
      <c r="C55" s="852">
        <v>0.59</v>
      </c>
      <c r="D55" s="812">
        <v>3</v>
      </c>
      <c r="E55" s="853"/>
      <c r="F55" s="854"/>
      <c r="G55" s="803"/>
      <c r="H55" s="845"/>
      <c r="I55" s="844"/>
      <c r="J55" s="798"/>
      <c r="K55" s="846">
        <v>0.59</v>
      </c>
      <c r="L55" s="845">
        <v>3</v>
      </c>
      <c r="M55" s="845">
        <v>28</v>
      </c>
      <c r="N55" s="847">
        <v>9.18</v>
      </c>
      <c r="O55" s="845" t="s">
        <v>4348</v>
      </c>
      <c r="P55" s="848" t="s">
        <v>4449</v>
      </c>
      <c r="Q55" s="849">
        <f t="shared" si="0"/>
        <v>-1</v>
      </c>
      <c r="R55" s="849">
        <f t="shared" si="0"/>
        <v>-0.59</v>
      </c>
      <c r="S55" s="850" t="str">
        <f t="shared" si="1"/>
        <v/>
      </c>
      <c r="T55" s="850" t="str">
        <f t="shared" si="2"/>
        <v/>
      </c>
      <c r="U55" s="850" t="str">
        <f t="shared" si="3"/>
        <v/>
      </c>
      <c r="V55" s="851" t="str">
        <f t="shared" si="4"/>
        <v/>
      </c>
      <c r="W55" s="799"/>
    </row>
    <row r="56" spans="1:23" ht="14.4" customHeight="1" x14ac:dyDescent="0.3">
      <c r="A56" s="857" t="s">
        <v>4450</v>
      </c>
      <c r="B56" s="808">
        <v>228</v>
      </c>
      <c r="C56" s="810">
        <v>1042.4000000000001</v>
      </c>
      <c r="D56" s="811">
        <v>6.8</v>
      </c>
      <c r="E56" s="800">
        <v>252</v>
      </c>
      <c r="F56" s="801">
        <v>1154.32</v>
      </c>
      <c r="G56" s="802">
        <v>6.9</v>
      </c>
      <c r="H56" s="792">
        <v>237</v>
      </c>
      <c r="I56" s="790">
        <v>1075.49</v>
      </c>
      <c r="J56" s="791">
        <v>7</v>
      </c>
      <c r="K56" s="793">
        <v>4.79</v>
      </c>
      <c r="L56" s="792">
        <v>3</v>
      </c>
      <c r="M56" s="792">
        <v>28</v>
      </c>
      <c r="N56" s="794">
        <v>9.4</v>
      </c>
      <c r="O56" s="792" t="s">
        <v>4348</v>
      </c>
      <c r="P56" s="807" t="s">
        <v>4451</v>
      </c>
      <c r="Q56" s="795">
        <f t="shared" si="0"/>
        <v>9</v>
      </c>
      <c r="R56" s="795">
        <f t="shared" si="0"/>
        <v>33.089999999999918</v>
      </c>
      <c r="S56" s="808">
        <f t="shared" si="1"/>
        <v>2227.8000000000002</v>
      </c>
      <c r="T56" s="808">
        <f t="shared" si="2"/>
        <v>1659</v>
      </c>
      <c r="U56" s="808">
        <f t="shared" si="3"/>
        <v>-568.80000000000018</v>
      </c>
      <c r="V56" s="809">
        <f t="shared" si="4"/>
        <v>0.74468085106382975</v>
      </c>
      <c r="W56" s="796">
        <v>182</v>
      </c>
    </row>
    <row r="57" spans="1:23" ht="14.4" customHeight="1" x14ac:dyDescent="0.3">
      <c r="A57" s="856" t="s">
        <v>4452</v>
      </c>
      <c r="B57" s="850">
        <v>28</v>
      </c>
      <c r="C57" s="852">
        <v>145.41</v>
      </c>
      <c r="D57" s="812">
        <v>9.1</v>
      </c>
      <c r="E57" s="853">
        <v>22</v>
      </c>
      <c r="F57" s="854">
        <v>111.75</v>
      </c>
      <c r="G57" s="803">
        <v>9.9</v>
      </c>
      <c r="H57" s="845">
        <v>8</v>
      </c>
      <c r="I57" s="844">
        <v>39.58</v>
      </c>
      <c r="J57" s="798">
        <v>7.3</v>
      </c>
      <c r="K57" s="846">
        <v>5.25</v>
      </c>
      <c r="L57" s="845">
        <v>3</v>
      </c>
      <c r="M57" s="845">
        <v>31</v>
      </c>
      <c r="N57" s="847">
        <v>10.27</v>
      </c>
      <c r="O57" s="845" t="s">
        <v>4348</v>
      </c>
      <c r="P57" s="848" t="s">
        <v>4453</v>
      </c>
      <c r="Q57" s="849">
        <f t="shared" si="0"/>
        <v>-20</v>
      </c>
      <c r="R57" s="849">
        <f t="shared" si="0"/>
        <v>-105.83</v>
      </c>
      <c r="S57" s="850">
        <f t="shared" si="1"/>
        <v>82.16</v>
      </c>
      <c r="T57" s="850">
        <f t="shared" si="2"/>
        <v>58.4</v>
      </c>
      <c r="U57" s="850">
        <f t="shared" si="3"/>
        <v>-23.759999999999998</v>
      </c>
      <c r="V57" s="851">
        <f t="shared" si="4"/>
        <v>0.71080817916260952</v>
      </c>
      <c r="W57" s="799">
        <v>4</v>
      </c>
    </row>
    <row r="58" spans="1:23" ht="14.4" customHeight="1" x14ac:dyDescent="0.3">
      <c r="A58" s="856" t="s">
        <v>4454</v>
      </c>
      <c r="B58" s="850">
        <v>2</v>
      </c>
      <c r="C58" s="852">
        <v>11.86</v>
      </c>
      <c r="D58" s="812">
        <v>12.5</v>
      </c>
      <c r="E58" s="853"/>
      <c r="F58" s="854"/>
      <c r="G58" s="803"/>
      <c r="H58" s="845">
        <v>1</v>
      </c>
      <c r="I58" s="844">
        <v>5.93</v>
      </c>
      <c r="J58" s="798">
        <v>5</v>
      </c>
      <c r="K58" s="846">
        <v>5.93</v>
      </c>
      <c r="L58" s="845">
        <v>4</v>
      </c>
      <c r="M58" s="845">
        <v>34</v>
      </c>
      <c r="N58" s="847">
        <v>11.48</v>
      </c>
      <c r="O58" s="845" t="s">
        <v>4348</v>
      </c>
      <c r="P58" s="848" t="s">
        <v>4455</v>
      </c>
      <c r="Q58" s="849">
        <f t="shared" si="0"/>
        <v>-1</v>
      </c>
      <c r="R58" s="849">
        <f t="shared" si="0"/>
        <v>-5.93</v>
      </c>
      <c r="S58" s="850">
        <f t="shared" si="1"/>
        <v>11.48</v>
      </c>
      <c r="T58" s="850">
        <f t="shared" si="2"/>
        <v>5</v>
      </c>
      <c r="U58" s="850">
        <f t="shared" si="3"/>
        <v>-6.48</v>
      </c>
      <c r="V58" s="851">
        <f t="shared" si="4"/>
        <v>0.43554006968641112</v>
      </c>
      <c r="W58" s="799"/>
    </row>
    <row r="59" spans="1:23" ht="14.4" customHeight="1" x14ac:dyDescent="0.3">
      <c r="A59" s="857" t="s">
        <v>4456</v>
      </c>
      <c r="B59" s="808">
        <v>3</v>
      </c>
      <c r="C59" s="810">
        <v>7.49</v>
      </c>
      <c r="D59" s="811">
        <v>5.7</v>
      </c>
      <c r="E59" s="806">
        <v>2</v>
      </c>
      <c r="F59" s="790">
        <v>5.36</v>
      </c>
      <c r="G59" s="791">
        <v>8.5</v>
      </c>
      <c r="H59" s="800">
        <v>4</v>
      </c>
      <c r="I59" s="801">
        <v>8.5399999999999991</v>
      </c>
      <c r="J59" s="802">
        <v>5.5</v>
      </c>
      <c r="K59" s="793">
        <v>2.68</v>
      </c>
      <c r="L59" s="792">
        <v>4</v>
      </c>
      <c r="M59" s="792">
        <v>33</v>
      </c>
      <c r="N59" s="794">
        <v>11.16</v>
      </c>
      <c r="O59" s="792" t="s">
        <v>4348</v>
      </c>
      <c r="P59" s="807" t="s">
        <v>4457</v>
      </c>
      <c r="Q59" s="795">
        <f t="shared" si="0"/>
        <v>1</v>
      </c>
      <c r="R59" s="795">
        <f t="shared" si="0"/>
        <v>1.0499999999999989</v>
      </c>
      <c r="S59" s="808">
        <f t="shared" si="1"/>
        <v>44.64</v>
      </c>
      <c r="T59" s="808">
        <f t="shared" si="2"/>
        <v>22</v>
      </c>
      <c r="U59" s="808">
        <f t="shared" si="3"/>
        <v>-22.64</v>
      </c>
      <c r="V59" s="809">
        <f t="shared" si="4"/>
        <v>0.49283154121863798</v>
      </c>
      <c r="W59" s="796"/>
    </row>
    <row r="60" spans="1:23" ht="14.4" customHeight="1" x14ac:dyDescent="0.3">
      <c r="A60" s="856" t="s">
        <v>4458</v>
      </c>
      <c r="B60" s="850">
        <v>1</v>
      </c>
      <c r="C60" s="852">
        <v>1.59</v>
      </c>
      <c r="D60" s="812">
        <v>2</v>
      </c>
      <c r="E60" s="843"/>
      <c r="F60" s="844"/>
      <c r="G60" s="798"/>
      <c r="H60" s="853"/>
      <c r="I60" s="854"/>
      <c r="J60" s="803"/>
      <c r="K60" s="846">
        <v>2.68</v>
      </c>
      <c r="L60" s="845">
        <v>4</v>
      </c>
      <c r="M60" s="845">
        <v>33</v>
      </c>
      <c r="N60" s="847">
        <v>11.16</v>
      </c>
      <c r="O60" s="845" t="s">
        <v>4348</v>
      </c>
      <c r="P60" s="848" t="s">
        <v>4459</v>
      </c>
      <c r="Q60" s="849">
        <f t="shared" si="0"/>
        <v>-1</v>
      </c>
      <c r="R60" s="849">
        <f t="shared" si="0"/>
        <v>-1.59</v>
      </c>
      <c r="S60" s="850" t="str">
        <f t="shared" si="1"/>
        <v/>
      </c>
      <c r="T60" s="850" t="str">
        <f t="shared" si="2"/>
        <v/>
      </c>
      <c r="U60" s="850" t="str">
        <f t="shared" si="3"/>
        <v/>
      </c>
      <c r="V60" s="851" t="str">
        <f t="shared" si="4"/>
        <v/>
      </c>
      <c r="W60" s="799"/>
    </row>
    <row r="61" spans="1:23" ht="14.4" customHeight="1" x14ac:dyDescent="0.3">
      <c r="A61" s="856" t="s">
        <v>4460</v>
      </c>
      <c r="B61" s="850"/>
      <c r="C61" s="852"/>
      <c r="D61" s="812"/>
      <c r="E61" s="843">
        <v>1</v>
      </c>
      <c r="F61" s="844">
        <v>4.72</v>
      </c>
      <c r="G61" s="798">
        <v>4</v>
      </c>
      <c r="H61" s="853"/>
      <c r="I61" s="854"/>
      <c r="J61" s="803"/>
      <c r="K61" s="846">
        <v>5.77</v>
      </c>
      <c r="L61" s="845">
        <v>5</v>
      </c>
      <c r="M61" s="845">
        <v>43</v>
      </c>
      <c r="N61" s="847">
        <v>14.42</v>
      </c>
      <c r="O61" s="845" t="s">
        <v>4348</v>
      </c>
      <c r="P61" s="848" t="s">
        <v>4461</v>
      </c>
      <c r="Q61" s="849">
        <f t="shared" si="0"/>
        <v>0</v>
      </c>
      <c r="R61" s="849">
        <f t="shared" si="0"/>
        <v>0</v>
      </c>
      <c r="S61" s="850" t="str">
        <f t="shared" si="1"/>
        <v/>
      </c>
      <c r="T61" s="850" t="str">
        <f t="shared" si="2"/>
        <v/>
      </c>
      <c r="U61" s="850" t="str">
        <f t="shared" si="3"/>
        <v/>
      </c>
      <c r="V61" s="851" t="str">
        <f t="shared" si="4"/>
        <v/>
      </c>
      <c r="W61" s="799"/>
    </row>
    <row r="62" spans="1:23" ht="14.4" customHeight="1" x14ac:dyDescent="0.3">
      <c r="A62" s="857" t="s">
        <v>4462</v>
      </c>
      <c r="B62" s="808">
        <v>190</v>
      </c>
      <c r="C62" s="810">
        <v>293.14999999999998</v>
      </c>
      <c r="D62" s="811">
        <v>6.9</v>
      </c>
      <c r="E62" s="806">
        <v>187</v>
      </c>
      <c r="F62" s="790">
        <v>288.75</v>
      </c>
      <c r="G62" s="791">
        <v>6.4</v>
      </c>
      <c r="H62" s="800">
        <v>229</v>
      </c>
      <c r="I62" s="801">
        <v>353.84</v>
      </c>
      <c r="J62" s="802">
        <v>6.2</v>
      </c>
      <c r="K62" s="793">
        <v>1.54</v>
      </c>
      <c r="L62" s="792">
        <v>3</v>
      </c>
      <c r="M62" s="792">
        <v>25</v>
      </c>
      <c r="N62" s="794">
        <v>8.41</v>
      </c>
      <c r="O62" s="792" t="s">
        <v>4348</v>
      </c>
      <c r="P62" s="807" t="s">
        <v>4463</v>
      </c>
      <c r="Q62" s="795">
        <f t="shared" si="0"/>
        <v>39</v>
      </c>
      <c r="R62" s="795">
        <f t="shared" si="0"/>
        <v>60.69</v>
      </c>
      <c r="S62" s="808">
        <f t="shared" si="1"/>
        <v>1925.89</v>
      </c>
      <c r="T62" s="808">
        <f t="shared" si="2"/>
        <v>1419.8</v>
      </c>
      <c r="U62" s="808">
        <f t="shared" si="3"/>
        <v>-506.09000000000015</v>
      </c>
      <c r="V62" s="809">
        <f t="shared" si="4"/>
        <v>0.73721759809750287</v>
      </c>
      <c r="W62" s="796">
        <v>107</v>
      </c>
    </row>
    <row r="63" spans="1:23" ht="14.4" customHeight="1" x14ac:dyDescent="0.3">
      <c r="A63" s="856" t="s">
        <v>4464</v>
      </c>
      <c r="B63" s="850">
        <v>6</v>
      </c>
      <c r="C63" s="852">
        <v>14.99</v>
      </c>
      <c r="D63" s="812">
        <v>14.8</v>
      </c>
      <c r="E63" s="843">
        <v>5</v>
      </c>
      <c r="F63" s="844">
        <v>13.41</v>
      </c>
      <c r="G63" s="798">
        <v>17.399999999999999</v>
      </c>
      <c r="H63" s="853"/>
      <c r="I63" s="854"/>
      <c r="J63" s="803"/>
      <c r="K63" s="846">
        <v>2.14</v>
      </c>
      <c r="L63" s="845">
        <v>3</v>
      </c>
      <c r="M63" s="845">
        <v>29</v>
      </c>
      <c r="N63" s="847">
        <v>9.76</v>
      </c>
      <c r="O63" s="845" t="s">
        <v>4348</v>
      </c>
      <c r="P63" s="848" t="s">
        <v>4465</v>
      </c>
      <c r="Q63" s="849">
        <f t="shared" si="0"/>
        <v>-6</v>
      </c>
      <c r="R63" s="849">
        <f t="shared" si="0"/>
        <v>-14.99</v>
      </c>
      <c r="S63" s="850" t="str">
        <f t="shared" si="1"/>
        <v/>
      </c>
      <c r="T63" s="850" t="str">
        <f t="shared" si="2"/>
        <v/>
      </c>
      <c r="U63" s="850" t="str">
        <f t="shared" si="3"/>
        <v/>
      </c>
      <c r="V63" s="851" t="str">
        <f t="shared" si="4"/>
        <v/>
      </c>
      <c r="W63" s="799"/>
    </row>
    <row r="64" spans="1:23" ht="14.4" customHeight="1" x14ac:dyDescent="0.3">
      <c r="A64" s="857" t="s">
        <v>4466</v>
      </c>
      <c r="B64" s="808"/>
      <c r="C64" s="810"/>
      <c r="D64" s="811"/>
      <c r="E64" s="800">
        <v>1</v>
      </c>
      <c r="F64" s="801">
        <v>0.5</v>
      </c>
      <c r="G64" s="802">
        <v>10</v>
      </c>
      <c r="H64" s="792"/>
      <c r="I64" s="790"/>
      <c r="J64" s="791"/>
      <c r="K64" s="793">
        <v>0.5</v>
      </c>
      <c r="L64" s="792">
        <v>1</v>
      </c>
      <c r="M64" s="792">
        <v>13</v>
      </c>
      <c r="N64" s="794">
        <v>4.3</v>
      </c>
      <c r="O64" s="792" t="s">
        <v>4348</v>
      </c>
      <c r="P64" s="807" t="s">
        <v>4467</v>
      </c>
      <c r="Q64" s="795">
        <f t="shared" si="0"/>
        <v>0</v>
      </c>
      <c r="R64" s="795">
        <f t="shared" si="0"/>
        <v>0</v>
      </c>
      <c r="S64" s="808" t="str">
        <f t="shared" si="1"/>
        <v/>
      </c>
      <c r="T64" s="808" t="str">
        <f t="shared" si="2"/>
        <v/>
      </c>
      <c r="U64" s="808" t="str">
        <f t="shared" si="3"/>
        <v/>
      </c>
      <c r="V64" s="809" t="str">
        <f t="shared" si="4"/>
        <v/>
      </c>
      <c r="W64" s="796"/>
    </row>
    <row r="65" spans="1:23" ht="14.4" customHeight="1" x14ac:dyDescent="0.3">
      <c r="A65" s="857" t="s">
        <v>4468</v>
      </c>
      <c r="B65" s="808">
        <v>2</v>
      </c>
      <c r="C65" s="810">
        <v>1.1000000000000001</v>
      </c>
      <c r="D65" s="811">
        <v>5</v>
      </c>
      <c r="E65" s="800">
        <v>5</v>
      </c>
      <c r="F65" s="801">
        <v>2.76</v>
      </c>
      <c r="G65" s="802">
        <v>5.2</v>
      </c>
      <c r="H65" s="792">
        <v>1</v>
      </c>
      <c r="I65" s="790">
        <v>0.55000000000000004</v>
      </c>
      <c r="J65" s="791">
        <v>3</v>
      </c>
      <c r="K65" s="793">
        <v>0.55000000000000004</v>
      </c>
      <c r="L65" s="792">
        <v>1</v>
      </c>
      <c r="M65" s="792">
        <v>13</v>
      </c>
      <c r="N65" s="794">
        <v>4.3099999999999996</v>
      </c>
      <c r="O65" s="792" t="s">
        <v>4348</v>
      </c>
      <c r="P65" s="807" t="s">
        <v>4469</v>
      </c>
      <c r="Q65" s="795">
        <f t="shared" si="0"/>
        <v>-1</v>
      </c>
      <c r="R65" s="795">
        <f t="shared" si="0"/>
        <v>-0.55000000000000004</v>
      </c>
      <c r="S65" s="808">
        <f t="shared" si="1"/>
        <v>4.3099999999999996</v>
      </c>
      <c r="T65" s="808">
        <f t="shared" si="2"/>
        <v>3</v>
      </c>
      <c r="U65" s="808">
        <f t="shared" si="3"/>
        <v>-1.3099999999999996</v>
      </c>
      <c r="V65" s="809">
        <f t="shared" si="4"/>
        <v>0.69605568445475641</v>
      </c>
      <c r="W65" s="796"/>
    </row>
    <row r="66" spans="1:23" ht="14.4" customHeight="1" x14ac:dyDescent="0.3">
      <c r="A66" s="857" t="s">
        <v>4470</v>
      </c>
      <c r="B66" s="808"/>
      <c r="C66" s="810"/>
      <c r="D66" s="811"/>
      <c r="E66" s="800">
        <v>1</v>
      </c>
      <c r="F66" s="801">
        <v>0.92</v>
      </c>
      <c r="G66" s="802">
        <v>7</v>
      </c>
      <c r="H66" s="792"/>
      <c r="I66" s="790"/>
      <c r="J66" s="791"/>
      <c r="K66" s="793">
        <v>0.92</v>
      </c>
      <c r="L66" s="792">
        <v>3</v>
      </c>
      <c r="M66" s="792">
        <v>25</v>
      </c>
      <c r="N66" s="794">
        <v>8.48</v>
      </c>
      <c r="O66" s="792" t="s">
        <v>4348</v>
      </c>
      <c r="P66" s="807" t="s">
        <v>4471</v>
      </c>
      <c r="Q66" s="795">
        <f t="shared" si="0"/>
        <v>0</v>
      </c>
      <c r="R66" s="795">
        <f t="shared" si="0"/>
        <v>0</v>
      </c>
      <c r="S66" s="808" t="str">
        <f t="shared" si="1"/>
        <v/>
      </c>
      <c r="T66" s="808" t="str">
        <f t="shared" si="2"/>
        <v/>
      </c>
      <c r="U66" s="808" t="str">
        <f t="shared" si="3"/>
        <v/>
      </c>
      <c r="V66" s="809" t="str">
        <f t="shared" si="4"/>
        <v/>
      </c>
      <c r="W66" s="796"/>
    </row>
    <row r="67" spans="1:23" ht="14.4" customHeight="1" x14ac:dyDescent="0.3">
      <c r="A67" s="857" t="s">
        <v>4472</v>
      </c>
      <c r="B67" s="808">
        <v>31</v>
      </c>
      <c r="C67" s="810">
        <v>13.72</v>
      </c>
      <c r="D67" s="811">
        <v>4.5999999999999996</v>
      </c>
      <c r="E67" s="806">
        <v>24</v>
      </c>
      <c r="F67" s="790">
        <v>10.61</v>
      </c>
      <c r="G67" s="791">
        <v>3.8</v>
      </c>
      <c r="H67" s="800">
        <v>39</v>
      </c>
      <c r="I67" s="801">
        <v>17.510000000000002</v>
      </c>
      <c r="J67" s="802">
        <v>3.6</v>
      </c>
      <c r="K67" s="793">
        <v>0.45</v>
      </c>
      <c r="L67" s="792">
        <v>2</v>
      </c>
      <c r="M67" s="792">
        <v>21</v>
      </c>
      <c r="N67" s="794">
        <v>7.12</v>
      </c>
      <c r="O67" s="792" t="s">
        <v>4348</v>
      </c>
      <c r="P67" s="807" t="s">
        <v>4473</v>
      </c>
      <c r="Q67" s="795">
        <f t="shared" si="0"/>
        <v>8</v>
      </c>
      <c r="R67" s="795">
        <f t="shared" si="0"/>
        <v>3.7900000000000009</v>
      </c>
      <c r="S67" s="808">
        <f t="shared" si="1"/>
        <v>277.68</v>
      </c>
      <c r="T67" s="808">
        <f t="shared" si="2"/>
        <v>140.4</v>
      </c>
      <c r="U67" s="808">
        <f t="shared" si="3"/>
        <v>-137.28</v>
      </c>
      <c r="V67" s="809">
        <f t="shared" si="4"/>
        <v>0.5056179775280899</v>
      </c>
      <c r="W67" s="796">
        <v>8</v>
      </c>
    </row>
    <row r="68" spans="1:23" ht="14.4" customHeight="1" x14ac:dyDescent="0.3">
      <c r="A68" s="856" t="s">
        <v>4474</v>
      </c>
      <c r="B68" s="850">
        <v>2</v>
      </c>
      <c r="C68" s="852">
        <v>1.05</v>
      </c>
      <c r="D68" s="812">
        <v>4.5</v>
      </c>
      <c r="E68" s="843">
        <v>1</v>
      </c>
      <c r="F68" s="844">
        <v>0.52</v>
      </c>
      <c r="G68" s="798">
        <v>8</v>
      </c>
      <c r="H68" s="853"/>
      <c r="I68" s="854"/>
      <c r="J68" s="803"/>
      <c r="K68" s="846">
        <v>0.52</v>
      </c>
      <c r="L68" s="845">
        <v>3</v>
      </c>
      <c r="M68" s="845">
        <v>25</v>
      </c>
      <c r="N68" s="847">
        <v>8.18</v>
      </c>
      <c r="O68" s="845" t="s">
        <v>4348</v>
      </c>
      <c r="P68" s="848" t="s">
        <v>4475</v>
      </c>
      <c r="Q68" s="849">
        <f t="shared" si="0"/>
        <v>-2</v>
      </c>
      <c r="R68" s="849">
        <f t="shared" si="0"/>
        <v>-1.05</v>
      </c>
      <c r="S68" s="850" t="str">
        <f t="shared" si="1"/>
        <v/>
      </c>
      <c r="T68" s="850" t="str">
        <f t="shared" si="2"/>
        <v/>
      </c>
      <c r="U68" s="850" t="str">
        <f t="shared" si="3"/>
        <v/>
      </c>
      <c r="V68" s="851" t="str">
        <f t="shared" si="4"/>
        <v/>
      </c>
      <c r="W68" s="799"/>
    </row>
    <row r="69" spans="1:23" ht="14.4" customHeight="1" x14ac:dyDescent="0.3">
      <c r="A69" s="857" t="s">
        <v>4476</v>
      </c>
      <c r="B69" s="808"/>
      <c r="C69" s="810"/>
      <c r="D69" s="811"/>
      <c r="E69" s="806"/>
      <c r="F69" s="790"/>
      <c r="G69" s="791"/>
      <c r="H69" s="800">
        <v>1</v>
      </c>
      <c r="I69" s="801">
        <v>0.34</v>
      </c>
      <c r="J69" s="802">
        <v>2</v>
      </c>
      <c r="K69" s="793">
        <v>0.34</v>
      </c>
      <c r="L69" s="792">
        <v>1</v>
      </c>
      <c r="M69" s="792">
        <v>13</v>
      </c>
      <c r="N69" s="794">
        <v>4.3600000000000003</v>
      </c>
      <c r="O69" s="792" t="s">
        <v>4348</v>
      </c>
      <c r="P69" s="807" t="s">
        <v>4477</v>
      </c>
      <c r="Q69" s="795">
        <f t="shared" si="0"/>
        <v>1</v>
      </c>
      <c r="R69" s="795">
        <f t="shared" si="0"/>
        <v>0.34</v>
      </c>
      <c r="S69" s="808">
        <f t="shared" si="1"/>
        <v>4.3600000000000003</v>
      </c>
      <c r="T69" s="808">
        <f t="shared" si="2"/>
        <v>2</v>
      </c>
      <c r="U69" s="808">
        <f t="shared" si="3"/>
        <v>-2.3600000000000003</v>
      </c>
      <c r="V69" s="809">
        <f t="shared" si="4"/>
        <v>0.4587155963302752</v>
      </c>
      <c r="W69" s="796"/>
    </row>
    <row r="70" spans="1:23" ht="14.4" customHeight="1" x14ac:dyDescent="0.3">
      <c r="A70" s="857" t="s">
        <v>4478</v>
      </c>
      <c r="B70" s="787">
        <v>8</v>
      </c>
      <c r="C70" s="788">
        <v>4.16</v>
      </c>
      <c r="D70" s="789">
        <v>8</v>
      </c>
      <c r="E70" s="806">
        <v>1</v>
      </c>
      <c r="F70" s="790">
        <v>0.49</v>
      </c>
      <c r="G70" s="791">
        <v>5</v>
      </c>
      <c r="H70" s="792">
        <v>7</v>
      </c>
      <c r="I70" s="790">
        <v>5.16</v>
      </c>
      <c r="J70" s="804">
        <v>9.1</v>
      </c>
      <c r="K70" s="793">
        <v>0.46</v>
      </c>
      <c r="L70" s="792">
        <v>2</v>
      </c>
      <c r="M70" s="792">
        <v>15</v>
      </c>
      <c r="N70" s="794">
        <v>4.87</v>
      </c>
      <c r="O70" s="792" t="s">
        <v>4348</v>
      </c>
      <c r="P70" s="807" t="s">
        <v>4479</v>
      </c>
      <c r="Q70" s="795">
        <f t="shared" ref="Q70:R96" si="5">H70-B70</f>
        <v>-1</v>
      </c>
      <c r="R70" s="795">
        <f t="shared" si="5"/>
        <v>1</v>
      </c>
      <c r="S70" s="808">
        <f t="shared" ref="S70:S96" si="6">IF(H70=0,"",H70*N70)</f>
        <v>34.090000000000003</v>
      </c>
      <c r="T70" s="808">
        <f t="shared" ref="T70:T96" si="7">IF(H70=0,"",H70*J70)</f>
        <v>63.699999999999996</v>
      </c>
      <c r="U70" s="808">
        <f t="shared" ref="U70:U96" si="8">IF(H70=0,"",T70-S70)</f>
        <v>29.609999999999992</v>
      </c>
      <c r="V70" s="809">
        <f t="shared" ref="V70:V96" si="9">IF(H70=0,"",T70/S70)</f>
        <v>1.8685831622176587</v>
      </c>
      <c r="W70" s="796">
        <v>31</v>
      </c>
    </row>
    <row r="71" spans="1:23" ht="14.4" customHeight="1" x14ac:dyDescent="0.3">
      <c r="A71" s="856" t="s">
        <v>4480</v>
      </c>
      <c r="B71" s="841">
        <v>1</v>
      </c>
      <c r="C71" s="842">
        <v>0.8</v>
      </c>
      <c r="D71" s="797">
        <v>6</v>
      </c>
      <c r="E71" s="843">
        <v>1</v>
      </c>
      <c r="F71" s="844">
        <v>0.78</v>
      </c>
      <c r="G71" s="798">
        <v>14</v>
      </c>
      <c r="H71" s="845"/>
      <c r="I71" s="844"/>
      <c r="J71" s="798"/>
      <c r="K71" s="846">
        <v>0.78</v>
      </c>
      <c r="L71" s="845">
        <v>3</v>
      </c>
      <c r="M71" s="845">
        <v>27</v>
      </c>
      <c r="N71" s="847">
        <v>9.1300000000000008</v>
      </c>
      <c r="O71" s="845" t="s">
        <v>4348</v>
      </c>
      <c r="P71" s="848" t="s">
        <v>4481</v>
      </c>
      <c r="Q71" s="849">
        <f t="shared" si="5"/>
        <v>-1</v>
      </c>
      <c r="R71" s="849">
        <f t="shared" si="5"/>
        <v>-0.8</v>
      </c>
      <c r="S71" s="850" t="str">
        <f t="shared" si="6"/>
        <v/>
      </c>
      <c r="T71" s="850" t="str">
        <f t="shared" si="7"/>
        <v/>
      </c>
      <c r="U71" s="850" t="str">
        <f t="shared" si="8"/>
        <v/>
      </c>
      <c r="V71" s="851" t="str">
        <f t="shared" si="9"/>
        <v/>
      </c>
      <c r="W71" s="799"/>
    </row>
    <row r="72" spans="1:23" ht="14.4" customHeight="1" x14ac:dyDescent="0.3">
      <c r="A72" s="857" t="s">
        <v>4482</v>
      </c>
      <c r="B72" s="808">
        <v>2</v>
      </c>
      <c r="C72" s="810">
        <v>0.85</v>
      </c>
      <c r="D72" s="811">
        <v>5.5</v>
      </c>
      <c r="E72" s="800">
        <v>3</v>
      </c>
      <c r="F72" s="801">
        <v>1.27</v>
      </c>
      <c r="G72" s="802">
        <v>2.2999999999999998</v>
      </c>
      <c r="H72" s="792"/>
      <c r="I72" s="790"/>
      <c r="J72" s="791"/>
      <c r="K72" s="793">
        <v>0.42</v>
      </c>
      <c r="L72" s="792">
        <v>2</v>
      </c>
      <c r="M72" s="792">
        <v>19</v>
      </c>
      <c r="N72" s="794">
        <v>6.19</v>
      </c>
      <c r="O72" s="792" t="s">
        <v>4348</v>
      </c>
      <c r="P72" s="807" t="s">
        <v>4483</v>
      </c>
      <c r="Q72" s="795">
        <f t="shared" si="5"/>
        <v>-2</v>
      </c>
      <c r="R72" s="795">
        <f t="shared" si="5"/>
        <v>-0.85</v>
      </c>
      <c r="S72" s="808" t="str">
        <f t="shared" si="6"/>
        <v/>
      </c>
      <c r="T72" s="808" t="str">
        <f t="shared" si="7"/>
        <v/>
      </c>
      <c r="U72" s="808" t="str">
        <f t="shared" si="8"/>
        <v/>
      </c>
      <c r="V72" s="809" t="str">
        <f t="shared" si="9"/>
        <v/>
      </c>
      <c r="W72" s="796"/>
    </row>
    <row r="73" spans="1:23" ht="14.4" customHeight="1" x14ac:dyDescent="0.3">
      <c r="A73" s="857" t="s">
        <v>4484</v>
      </c>
      <c r="B73" s="808">
        <v>6</v>
      </c>
      <c r="C73" s="810">
        <v>17.010000000000002</v>
      </c>
      <c r="D73" s="811">
        <v>11.2</v>
      </c>
      <c r="E73" s="800">
        <v>11</v>
      </c>
      <c r="F73" s="801">
        <v>31.37</v>
      </c>
      <c r="G73" s="802">
        <v>14.7</v>
      </c>
      <c r="H73" s="792">
        <v>6</v>
      </c>
      <c r="I73" s="790">
        <v>17.21</v>
      </c>
      <c r="J73" s="804">
        <v>12</v>
      </c>
      <c r="K73" s="793">
        <v>2.84</v>
      </c>
      <c r="L73" s="792">
        <v>3</v>
      </c>
      <c r="M73" s="792">
        <v>30</v>
      </c>
      <c r="N73" s="794">
        <v>10.07</v>
      </c>
      <c r="O73" s="792" t="s">
        <v>4348</v>
      </c>
      <c r="P73" s="807" t="s">
        <v>4485</v>
      </c>
      <c r="Q73" s="795">
        <f t="shared" si="5"/>
        <v>0</v>
      </c>
      <c r="R73" s="795">
        <f t="shared" si="5"/>
        <v>0.19999999999999929</v>
      </c>
      <c r="S73" s="808">
        <f t="shared" si="6"/>
        <v>60.42</v>
      </c>
      <c r="T73" s="808">
        <f t="shared" si="7"/>
        <v>72</v>
      </c>
      <c r="U73" s="808">
        <f t="shared" si="8"/>
        <v>11.579999999999998</v>
      </c>
      <c r="V73" s="809">
        <f t="shared" si="9"/>
        <v>1.1916583912611718</v>
      </c>
      <c r="W73" s="796">
        <v>20</v>
      </c>
    </row>
    <row r="74" spans="1:23" ht="14.4" customHeight="1" x14ac:dyDescent="0.3">
      <c r="A74" s="856" t="s">
        <v>4486</v>
      </c>
      <c r="B74" s="850">
        <v>1</v>
      </c>
      <c r="C74" s="852">
        <v>2.89</v>
      </c>
      <c r="D74" s="812">
        <v>19</v>
      </c>
      <c r="E74" s="853"/>
      <c r="F74" s="854"/>
      <c r="G74" s="803"/>
      <c r="H74" s="845"/>
      <c r="I74" s="844"/>
      <c r="J74" s="798"/>
      <c r="K74" s="846">
        <v>2.89</v>
      </c>
      <c r="L74" s="845">
        <v>4</v>
      </c>
      <c r="M74" s="845">
        <v>32</v>
      </c>
      <c r="N74" s="847">
        <v>10.63</v>
      </c>
      <c r="O74" s="845" t="s">
        <v>4348</v>
      </c>
      <c r="P74" s="848" t="s">
        <v>4487</v>
      </c>
      <c r="Q74" s="849">
        <f t="shared" si="5"/>
        <v>-1</v>
      </c>
      <c r="R74" s="849">
        <f t="shared" si="5"/>
        <v>-2.89</v>
      </c>
      <c r="S74" s="850" t="str">
        <f t="shared" si="6"/>
        <v/>
      </c>
      <c r="T74" s="850" t="str">
        <f t="shared" si="7"/>
        <v/>
      </c>
      <c r="U74" s="850" t="str">
        <f t="shared" si="8"/>
        <v/>
      </c>
      <c r="V74" s="851" t="str">
        <f t="shared" si="9"/>
        <v/>
      </c>
      <c r="W74" s="799"/>
    </row>
    <row r="75" spans="1:23" ht="14.4" customHeight="1" x14ac:dyDescent="0.3">
      <c r="A75" s="857" t="s">
        <v>4488</v>
      </c>
      <c r="B75" s="808"/>
      <c r="C75" s="810"/>
      <c r="D75" s="811"/>
      <c r="E75" s="800">
        <v>3</v>
      </c>
      <c r="F75" s="801">
        <v>1.77</v>
      </c>
      <c r="G75" s="802">
        <v>4.7</v>
      </c>
      <c r="H75" s="792"/>
      <c r="I75" s="790"/>
      <c r="J75" s="791"/>
      <c r="K75" s="793">
        <v>0.59</v>
      </c>
      <c r="L75" s="792">
        <v>2</v>
      </c>
      <c r="M75" s="792">
        <v>20</v>
      </c>
      <c r="N75" s="794">
        <v>6.66</v>
      </c>
      <c r="O75" s="792" t="s">
        <v>4348</v>
      </c>
      <c r="P75" s="807" t="s">
        <v>4489</v>
      </c>
      <c r="Q75" s="795">
        <f t="shared" si="5"/>
        <v>0</v>
      </c>
      <c r="R75" s="795">
        <f t="shared" si="5"/>
        <v>0</v>
      </c>
      <c r="S75" s="808" t="str">
        <f t="shared" si="6"/>
        <v/>
      </c>
      <c r="T75" s="808" t="str">
        <f t="shared" si="7"/>
        <v/>
      </c>
      <c r="U75" s="808" t="str">
        <f t="shared" si="8"/>
        <v/>
      </c>
      <c r="V75" s="809" t="str">
        <f t="shared" si="9"/>
        <v/>
      </c>
      <c r="W75" s="796"/>
    </row>
    <row r="76" spans="1:23" ht="14.4" customHeight="1" x14ac:dyDescent="0.3">
      <c r="A76" s="857" t="s">
        <v>4490</v>
      </c>
      <c r="B76" s="787">
        <v>1</v>
      </c>
      <c r="C76" s="788">
        <v>0.99</v>
      </c>
      <c r="D76" s="789">
        <v>4</v>
      </c>
      <c r="E76" s="806"/>
      <c r="F76" s="790"/>
      <c r="G76" s="791"/>
      <c r="H76" s="792"/>
      <c r="I76" s="790"/>
      <c r="J76" s="791"/>
      <c r="K76" s="793">
        <v>0.99</v>
      </c>
      <c r="L76" s="792">
        <v>3</v>
      </c>
      <c r="M76" s="792">
        <v>24</v>
      </c>
      <c r="N76" s="794">
        <v>8.11</v>
      </c>
      <c r="O76" s="792" t="s">
        <v>4491</v>
      </c>
      <c r="P76" s="807" t="s">
        <v>4492</v>
      </c>
      <c r="Q76" s="795">
        <f t="shared" si="5"/>
        <v>-1</v>
      </c>
      <c r="R76" s="795">
        <f t="shared" si="5"/>
        <v>-0.99</v>
      </c>
      <c r="S76" s="808" t="str">
        <f t="shared" si="6"/>
        <v/>
      </c>
      <c r="T76" s="808" t="str">
        <f t="shared" si="7"/>
        <v/>
      </c>
      <c r="U76" s="808" t="str">
        <f t="shared" si="8"/>
        <v/>
      </c>
      <c r="V76" s="809" t="str">
        <f t="shared" si="9"/>
        <v/>
      </c>
      <c r="W76" s="796"/>
    </row>
    <row r="77" spans="1:23" ht="14.4" customHeight="1" x14ac:dyDescent="0.3">
      <c r="A77" s="857" t="s">
        <v>4493</v>
      </c>
      <c r="B77" s="787">
        <v>1</v>
      </c>
      <c r="C77" s="788">
        <v>1.44</v>
      </c>
      <c r="D77" s="789">
        <v>3</v>
      </c>
      <c r="E77" s="806"/>
      <c r="F77" s="790"/>
      <c r="G77" s="791"/>
      <c r="H77" s="792"/>
      <c r="I77" s="790"/>
      <c r="J77" s="791"/>
      <c r="K77" s="793">
        <v>1.89</v>
      </c>
      <c r="L77" s="792">
        <v>4</v>
      </c>
      <c r="M77" s="792">
        <v>40</v>
      </c>
      <c r="N77" s="794">
        <v>13.34</v>
      </c>
      <c r="O77" s="792" t="s">
        <v>4494</v>
      </c>
      <c r="P77" s="807" t="s">
        <v>4495</v>
      </c>
      <c r="Q77" s="795">
        <f t="shared" si="5"/>
        <v>-1</v>
      </c>
      <c r="R77" s="795">
        <f t="shared" si="5"/>
        <v>-1.44</v>
      </c>
      <c r="S77" s="808" t="str">
        <f t="shared" si="6"/>
        <v/>
      </c>
      <c r="T77" s="808" t="str">
        <f t="shared" si="7"/>
        <v/>
      </c>
      <c r="U77" s="808" t="str">
        <f t="shared" si="8"/>
        <v/>
      </c>
      <c r="V77" s="809" t="str">
        <f t="shared" si="9"/>
        <v/>
      </c>
      <c r="W77" s="796"/>
    </row>
    <row r="78" spans="1:23" ht="14.4" customHeight="1" x14ac:dyDescent="0.3">
      <c r="A78" s="857" t="s">
        <v>4496</v>
      </c>
      <c r="B78" s="808"/>
      <c r="C78" s="810"/>
      <c r="D78" s="811"/>
      <c r="E78" s="806">
        <v>1</v>
      </c>
      <c r="F78" s="790">
        <v>1.19</v>
      </c>
      <c r="G78" s="791">
        <v>12</v>
      </c>
      <c r="H78" s="800">
        <v>1</v>
      </c>
      <c r="I78" s="801">
        <v>1.19</v>
      </c>
      <c r="J78" s="804">
        <v>11</v>
      </c>
      <c r="K78" s="793">
        <v>1.19</v>
      </c>
      <c r="L78" s="792">
        <v>3</v>
      </c>
      <c r="M78" s="792">
        <v>28</v>
      </c>
      <c r="N78" s="794">
        <v>9.4499999999999993</v>
      </c>
      <c r="O78" s="792" t="s">
        <v>4494</v>
      </c>
      <c r="P78" s="807" t="s">
        <v>4497</v>
      </c>
      <c r="Q78" s="795">
        <f t="shared" si="5"/>
        <v>1</v>
      </c>
      <c r="R78" s="795">
        <f t="shared" si="5"/>
        <v>1.19</v>
      </c>
      <c r="S78" s="808">
        <f t="shared" si="6"/>
        <v>9.4499999999999993</v>
      </c>
      <c r="T78" s="808">
        <f t="shared" si="7"/>
        <v>11</v>
      </c>
      <c r="U78" s="808">
        <f t="shared" si="8"/>
        <v>1.5500000000000007</v>
      </c>
      <c r="V78" s="809">
        <f t="shared" si="9"/>
        <v>1.1640211640211642</v>
      </c>
      <c r="W78" s="796">
        <v>2</v>
      </c>
    </row>
    <row r="79" spans="1:23" ht="14.4" customHeight="1" x14ac:dyDescent="0.3">
      <c r="A79" s="857" t="s">
        <v>4498</v>
      </c>
      <c r="B79" s="787">
        <v>1</v>
      </c>
      <c r="C79" s="788">
        <v>0.65</v>
      </c>
      <c r="D79" s="789">
        <v>7</v>
      </c>
      <c r="E79" s="806"/>
      <c r="F79" s="790"/>
      <c r="G79" s="791"/>
      <c r="H79" s="792"/>
      <c r="I79" s="790"/>
      <c r="J79" s="791"/>
      <c r="K79" s="793">
        <v>0.65</v>
      </c>
      <c r="L79" s="792">
        <v>2</v>
      </c>
      <c r="M79" s="792">
        <v>17</v>
      </c>
      <c r="N79" s="794">
        <v>5.7</v>
      </c>
      <c r="O79" s="792" t="s">
        <v>4494</v>
      </c>
      <c r="P79" s="807" t="s">
        <v>4499</v>
      </c>
      <c r="Q79" s="795">
        <f t="shared" si="5"/>
        <v>-1</v>
      </c>
      <c r="R79" s="795">
        <f t="shared" si="5"/>
        <v>-0.65</v>
      </c>
      <c r="S79" s="808" t="str">
        <f t="shared" si="6"/>
        <v/>
      </c>
      <c r="T79" s="808" t="str">
        <f t="shared" si="7"/>
        <v/>
      </c>
      <c r="U79" s="808" t="str">
        <f t="shared" si="8"/>
        <v/>
      </c>
      <c r="V79" s="809" t="str">
        <f t="shared" si="9"/>
        <v/>
      </c>
      <c r="W79" s="796"/>
    </row>
    <row r="80" spans="1:23" ht="14.4" customHeight="1" x14ac:dyDescent="0.3">
      <c r="A80" s="857" t="s">
        <v>4500</v>
      </c>
      <c r="B80" s="808"/>
      <c r="C80" s="810"/>
      <c r="D80" s="811"/>
      <c r="E80" s="800">
        <v>1</v>
      </c>
      <c r="F80" s="801">
        <v>0.3</v>
      </c>
      <c r="G80" s="802">
        <v>6</v>
      </c>
      <c r="H80" s="792"/>
      <c r="I80" s="790"/>
      <c r="J80" s="791"/>
      <c r="K80" s="793">
        <v>0.26</v>
      </c>
      <c r="L80" s="792">
        <v>1</v>
      </c>
      <c r="M80" s="792">
        <v>11</v>
      </c>
      <c r="N80" s="794">
        <v>3.82</v>
      </c>
      <c r="O80" s="792" t="s">
        <v>4494</v>
      </c>
      <c r="P80" s="807" t="s">
        <v>4501</v>
      </c>
      <c r="Q80" s="795">
        <f t="shared" si="5"/>
        <v>0</v>
      </c>
      <c r="R80" s="795">
        <f t="shared" si="5"/>
        <v>0</v>
      </c>
      <c r="S80" s="808" t="str">
        <f t="shared" si="6"/>
        <v/>
      </c>
      <c r="T80" s="808" t="str">
        <f t="shared" si="7"/>
        <v/>
      </c>
      <c r="U80" s="808" t="str">
        <f t="shared" si="8"/>
        <v/>
      </c>
      <c r="V80" s="809" t="str">
        <f t="shared" si="9"/>
        <v/>
      </c>
      <c r="W80" s="796"/>
    </row>
    <row r="81" spans="1:23" ht="14.4" customHeight="1" x14ac:dyDescent="0.3">
      <c r="A81" s="857" t="s">
        <v>4502</v>
      </c>
      <c r="B81" s="808">
        <v>8</v>
      </c>
      <c r="C81" s="810">
        <v>5.29</v>
      </c>
      <c r="D81" s="811">
        <v>6.6</v>
      </c>
      <c r="E81" s="806">
        <v>1</v>
      </c>
      <c r="F81" s="790">
        <v>0.66</v>
      </c>
      <c r="G81" s="791">
        <v>5</v>
      </c>
      <c r="H81" s="800">
        <v>8</v>
      </c>
      <c r="I81" s="801">
        <v>5.29</v>
      </c>
      <c r="J81" s="804">
        <v>7.3</v>
      </c>
      <c r="K81" s="793">
        <v>0.66</v>
      </c>
      <c r="L81" s="792">
        <v>2</v>
      </c>
      <c r="M81" s="792">
        <v>15</v>
      </c>
      <c r="N81" s="794">
        <v>5.13</v>
      </c>
      <c r="O81" s="792" t="s">
        <v>4348</v>
      </c>
      <c r="P81" s="807" t="s">
        <v>4503</v>
      </c>
      <c r="Q81" s="795">
        <f t="shared" si="5"/>
        <v>0</v>
      </c>
      <c r="R81" s="795">
        <f t="shared" si="5"/>
        <v>0</v>
      </c>
      <c r="S81" s="808">
        <f t="shared" si="6"/>
        <v>41.04</v>
      </c>
      <c r="T81" s="808">
        <f t="shared" si="7"/>
        <v>58.4</v>
      </c>
      <c r="U81" s="808">
        <f t="shared" si="8"/>
        <v>17.36</v>
      </c>
      <c r="V81" s="809">
        <f t="shared" si="9"/>
        <v>1.4230019493177388</v>
      </c>
      <c r="W81" s="796">
        <v>17</v>
      </c>
    </row>
    <row r="82" spans="1:23" ht="14.4" customHeight="1" x14ac:dyDescent="0.3">
      <c r="A82" s="856" t="s">
        <v>4504</v>
      </c>
      <c r="B82" s="850"/>
      <c r="C82" s="852"/>
      <c r="D82" s="812"/>
      <c r="E82" s="843">
        <v>1</v>
      </c>
      <c r="F82" s="844">
        <v>1.32</v>
      </c>
      <c r="G82" s="798">
        <v>19</v>
      </c>
      <c r="H82" s="853"/>
      <c r="I82" s="854"/>
      <c r="J82" s="803"/>
      <c r="K82" s="846">
        <v>1.32</v>
      </c>
      <c r="L82" s="845">
        <v>3</v>
      </c>
      <c r="M82" s="845">
        <v>29</v>
      </c>
      <c r="N82" s="847">
        <v>9.66</v>
      </c>
      <c r="O82" s="845" t="s">
        <v>4348</v>
      </c>
      <c r="P82" s="848" t="s">
        <v>4505</v>
      </c>
      <c r="Q82" s="849">
        <f t="shared" si="5"/>
        <v>0</v>
      </c>
      <c r="R82" s="849">
        <f t="shared" si="5"/>
        <v>0</v>
      </c>
      <c r="S82" s="850" t="str">
        <f t="shared" si="6"/>
        <v/>
      </c>
      <c r="T82" s="850" t="str">
        <f t="shared" si="7"/>
        <v/>
      </c>
      <c r="U82" s="850" t="str">
        <f t="shared" si="8"/>
        <v/>
      </c>
      <c r="V82" s="851" t="str">
        <f t="shared" si="9"/>
        <v/>
      </c>
      <c r="W82" s="799"/>
    </row>
    <row r="83" spans="1:23" ht="14.4" customHeight="1" x14ac:dyDescent="0.3">
      <c r="A83" s="857" t="s">
        <v>4506</v>
      </c>
      <c r="B83" s="787">
        <v>2</v>
      </c>
      <c r="C83" s="788">
        <v>0.55000000000000004</v>
      </c>
      <c r="D83" s="789">
        <v>6</v>
      </c>
      <c r="E83" s="806"/>
      <c r="F83" s="790"/>
      <c r="G83" s="791"/>
      <c r="H83" s="792"/>
      <c r="I83" s="790"/>
      <c r="J83" s="791"/>
      <c r="K83" s="793">
        <v>0.24</v>
      </c>
      <c r="L83" s="792">
        <v>1</v>
      </c>
      <c r="M83" s="792">
        <v>10</v>
      </c>
      <c r="N83" s="794">
        <v>3.44</v>
      </c>
      <c r="O83" s="792" t="s">
        <v>4348</v>
      </c>
      <c r="P83" s="807" t="s">
        <v>4507</v>
      </c>
      <c r="Q83" s="795">
        <f t="shared" si="5"/>
        <v>-2</v>
      </c>
      <c r="R83" s="795">
        <f t="shared" si="5"/>
        <v>-0.55000000000000004</v>
      </c>
      <c r="S83" s="808" t="str">
        <f t="shared" si="6"/>
        <v/>
      </c>
      <c r="T83" s="808" t="str">
        <f t="shared" si="7"/>
        <v/>
      </c>
      <c r="U83" s="808" t="str">
        <f t="shared" si="8"/>
        <v/>
      </c>
      <c r="V83" s="809" t="str">
        <f t="shared" si="9"/>
        <v/>
      </c>
      <c r="W83" s="796"/>
    </row>
    <row r="84" spans="1:23" ht="14.4" customHeight="1" x14ac:dyDescent="0.3">
      <c r="A84" s="857" t="s">
        <v>4508</v>
      </c>
      <c r="B84" s="787">
        <v>4</v>
      </c>
      <c r="C84" s="788">
        <v>15.77</v>
      </c>
      <c r="D84" s="789">
        <v>7.3</v>
      </c>
      <c r="E84" s="806">
        <v>4</v>
      </c>
      <c r="F84" s="790">
        <v>16.559999999999999</v>
      </c>
      <c r="G84" s="791">
        <v>5.8</v>
      </c>
      <c r="H84" s="792">
        <v>2</v>
      </c>
      <c r="I84" s="790">
        <v>7.25</v>
      </c>
      <c r="J84" s="791">
        <v>5.5</v>
      </c>
      <c r="K84" s="793">
        <v>4.26</v>
      </c>
      <c r="L84" s="792">
        <v>5</v>
      </c>
      <c r="M84" s="792">
        <v>46</v>
      </c>
      <c r="N84" s="794">
        <v>15.47</v>
      </c>
      <c r="O84" s="792" t="s">
        <v>4491</v>
      </c>
      <c r="P84" s="807" t="s">
        <v>4509</v>
      </c>
      <c r="Q84" s="795">
        <f t="shared" si="5"/>
        <v>-2</v>
      </c>
      <c r="R84" s="795">
        <f t="shared" si="5"/>
        <v>-8.52</v>
      </c>
      <c r="S84" s="808">
        <f t="shared" si="6"/>
        <v>30.94</v>
      </c>
      <c r="T84" s="808">
        <f t="shared" si="7"/>
        <v>11</v>
      </c>
      <c r="U84" s="808">
        <f t="shared" si="8"/>
        <v>-19.940000000000001</v>
      </c>
      <c r="V84" s="809">
        <f t="shared" si="9"/>
        <v>0.35552682611506137</v>
      </c>
      <c r="W84" s="796"/>
    </row>
    <row r="85" spans="1:23" ht="14.4" customHeight="1" x14ac:dyDescent="0.3">
      <c r="A85" s="856" t="s">
        <v>4510</v>
      </c>
      <c r="B85" s="841">
        <v>3</v>
      </c>
      <c r="C85" s="842">
        <v>20.399999999999999</v>
      </c>
      <c r="D85" s="797">
        <v>8.3000000000000007</v>
      </c>
      <c r="E85" s="843">
        <v>1</v>
      </c>
      <c r="F85" s="844">
        <v>7.44</v>
      </c>
      <c r="G85" s="798">
        <v>8</v>
      </c>
      <c r="H85" s="845">
        <v>2</v>
      </c>
      <c r="I85" s="844">
        <v>14.88</v>
      </c>
      <c r="J85" s="798">
        <v>9</v>
      </c>
      <c r="K85" s="846">
        <v>7.44</v>
      </c>
      <c r="L85" s="845">
        <v>6</v>
      </c>
      <c r="M85" s="845">
        <v>56</v>
      </c>
      <c r="N85" s="847">
        <v>18.7</v>
      </c>
      <c r="O85" s="845" t="s">
        <v>4491</v>
      </c>
      <c r="P85" s="848" t="s">
        <v>4511</v>
      </c>
      <c r="Q85" s="849">
        <f t="shared" si="5"/>
        <v>-1</v>
      </c>
      <c r="R85" s="849">
        <f t="shared" si="5"/>
        <v>-5.5199999999999978</v>
      </c>
      <c r="S85" s="850">
        <f t="shared" si="6"/>
        <v>37.4</v>
      </c>
      <c r="T85" s="850">
        <f t="shared" si="7"/>
        <v>18</v>
      </c>
      <c r="U85" s="850">
        <f t="shared" si="8"/>
        <v>-19.399999999999999</v>
      </c>
      <c r="V85" s="851">
        <f t="shared" si="9"/>
        <v>0.48128342245989308</v>
      </c>
      <c r="W85" s="799"/>
    </row>
    <row r="86" spans="1:23" ht="14.4" customHeight="1" x14ac:dyDescent="0.3">
      <c r="A86" s="857" t="s">
        <v>4512</v>
      </c>
      <c r="B86" s="808">
        <v>1</v>
      </c>
      <c r="C86" s="810">
        <v>3.44</v>
      </c>
      <c r="D86" s="811">
        <v>7</v>
      </c>
      <c r="E86" s="800"/>
      <c r="F86" s="801"/>
      <c r="G86" s="802"/>
      <c r="H86" s="792"/>
      <c r="I86" s="790"/>
      <c r="J86" s="791"/>
      <c r="K86" s="793">
        <v>3.44</v>
      </c>
      <c r="L86" s="792">
        <v>5</v>
      </c>
      <c r="M86" s="792">
        <v>49</v>
      </c>
      <c r="N86" s="794">
        <v>16.28</v>
      </c>
      <c r="O86" s="792" t="s">
        <v>4491</v>
      </c>
      <c r="P86" s="807" t="s">
        <v>4513</v>
      </c>
      <c r="Q86" s="795">
        <f t="shared" si="5"/>
        <v>-1</v>
      </c>
      <c r="R86" s="795">
        <f t="shared" si="5"/>
        <v>-3.44</v>
      </c>
      <c r="S86" s="808" t="str">
        <f t="shared" si="6"/>
        <v/>
      </c>
      <c r="T86" s="808" t="str">
        <f t="shared" si="7"/>
        <v/>
      </c>
      <c r="U86" s="808" t="str">
        <f t="shared" si="8"/>
        <v/>
      </c>
      <c r="V86" s="809" t="str">
        <f t="shared" si="9"/>
        <v/>
      </c>
      <c r="W86" s="796"/>
    </row>
    <row r="87" spans="1:23" ht="14.4" customHeight="1" x14ac:dyDescent="0.3">
      <c r="A87" s="856" t="s">
        <v>4514</v>
      </c>
      <c r="B87" s="850"/>
      <c r="C87" s="852"/>
      <c r="D87" s="812"/>
      <c r="E87" s="853">
        <v>1</v>
      </c>
      <c r="F87" s="854">
        <v>5.76</v>
      </c>
      <c r="G87" s="803">
        <v>14</v>
      </c>
      <c r="H87" s="845"/>
      <c r="I87" s="844"/>
      <c r="J87" s="798"/>
      <c r="K87" s="846">
        <v>5.76</v>
      </c>
      <c r="L87" s="845">
        <v>7</v>
      </c>
      <c r="M87" s="845">
        <v>62</v>
      </c>
      <c r="N87" s="847">
        <v>20.82</v>
      </c>
      <c r="O87" s="845" t="s">
        <v>4491</v>
      </c>
      <c r="P87" s="848" t="s">
        <v>4515</v>
      </c>
      <c r="Q87" s="849">
        <f t="shared" si="5"/>
        <v>0</v>
      </c>
      <c r="R87" s="849">
        <f t="shared" si="5"/>
        <v>0</v>
      </c>
      <c r="S87" s="850" t="str">
        <f t="shared" si="6"/>
        <v/>
      </c>
      <c r="T87" s="850" t="str">
        <f t="shared" si="7"/>
        <v/>
      </c>
      <c r="U87" s="850" t="str">
        <f t="shared" si="8"/>
        <v/>
      </c>
      <c r="V87" s="851" t="str">
        <f t="shared" si="9"/>
        <v/>
      </c>
      <c r="W87" s="799"/>
    </row>
    <row r="88" spans="1:23" ht="14.4" customHeight="1" x14ac:dyDescent="0.3">
      <c r="A88" s="857" t="s">
        <v>4516</v>
      </c>
      <c r="B88" s="808"/>
      <c r="C88" s="810"/>
      <c r="D88" s="811"/>
      <c r="E88" s="806">
        <v>1</v>
      </c>
      <c r="F88" s="790">
        <v>23</v>
      </c>
      <c r="G88" s="791">
        <v>21</v>
      </c>
      <c r="H88" s="800">
        <v>1</v>
      </c>
      <c r="I88" s="801">
        <v>23</v>
      </c>
      <c r="J88" s="802">
        <v>18</v>
      </c>
      <c r="K88" s="793">
        <v>23</v>
      </c>
      <c r="L88" s="792">
        <v>12</v>
      </c>
      <c r="M88" s="792">
        <v>107</v>
      </c>
      <c r="N88" s="794">
        <v>35.67</v>
      </c>
      <c r="O88" s="792" t="s">
        <v>4491</v>
      </c>
      <c r="P88" s="807" t="s">
        <v>4517</v>
      </c>
      <c r="Q88" s="795">
        <f t="shared" si="5"/>
        <v>1</v>
      </c>
      <c r="R88" s="795">
        <f t="shared" si="5"/>
        <v>23</v>
      </c>
      <c r="S88" s="808">
        <f t="shared" si="6"/>
        <v>35.67</v>
      </c>
      <c r="T88" s="808">
        <f t="shared" si="7"/>
        <v>18</v>
      </c>
      <c r="U88" s="808">
        <f t="shared" si="8"/>
        <v>-17.670000000000002</v>
      </c>
      <c r="V88" s="809">
        <f t="shared" si="9"/>
        <v>0.50462573591253157</v>
      </c>
      <c r="W88" s="796"/>
    </row>
    <row r="89" spans="1:23" ht="14.4" customHeight="1" x14ac:dyDescent="0.3">
      <c r="A89" s="857" t="s">
        <v>4518</v>
      </c>
      <c r="B89" s="808"/>
      <c r="C89" s="810"/>
      <c r="D89" s="811"/>
      <c r="E89" s="806">
        <v>1</v>
      </c>
      <c r="F89" s="790">
        <v>14</v>
      </c>
      <c r="G89" s="791">
        <v>16</v>
      </c>
      <c r="H89" s="800">
        <v>1</v>
      </c>
      <c r="I89" s="801">
        <v>14</v>
      </c>
      <c r="J89" s="804">
        <v>32</v>
      </c>
      <c r="K89" s="793">
        <v>14</v>
      </c>
      <c r="L89" s="792">
        <v>7</v>
      </c>
      <c r="M89" s="792">
        <v>60</v>
      </c>
      <c r="N89" s="794">
        <v>20.05</v>
      </c>
      <c r="O89" s="792" t="s">
        <v>4491</v>
      </c>
      <c r="P89" s="807" t="s">
        <v>4519</v>
      </c>
      <c r="Q89" s="795">
        <f t="shared" si="5"/>
        <v>1</v>
      </c>
      <c r="R89" s="795">
        <f t="shared" si="5"/>
        <v>14</v>
      </c>
      <c r="S89" s="808">
        <f t="shared" si="6"/>
        <v>20.05</v>
      </c>
      <c r="T89" s="808">
        <f t="shared" si="7"/>
        <v>32</v>
      </c>
      <c r="U89" s="808">
        <f t="shared" si="8"/>
        <v>11.95</v>
      </c>
      <c r="V89" s="809">
        <f t="shared" si="9"/>
        <v>1.596009975062344</v>
      </c>
      <c r="W89" s="796">
        <v>12</v>
      </c>
    </row>
    <row r="90" spans="1:23" ht="14.4" customHeight="1" x14ac:dyDescent="0.3">
      <c r="A90" s="857" t="s">
        <v>4520</v>
      </c>
      <c r="B90" s="808"/>
      <c r="C90" s="810"/>
      <c r="D90" s="811"/>
      <c r="E90" s="806"/>
      <c r="F90" s="790"/>
      <c r="G90" s="791"/>
      <c r="H90" s="800">
        <v>2</v>
      </c>
      <c r="I90" s="801">
        <v>22.71</v>
      </c>
      <c r="J90" s="802">
        <v>18</v>
      </c>
      <c r="K90" s="793">
        <v>11.91</v>
      </c>
      <c r="L90" s="792">
        <v>7</v>
      </c>
      <c r="M90" s="792">
        <v>60</v>
      </c>
      <c r="N90" s="794">
        <v>19.850000000000001</v>
      </c>
      <c r="O90" s="792" t="s">
        <v>4491</v>
      </c>
      <c r="P90" s="807" t="s">
        <v>4521</v>
      </c>
      <c r="Q90" s="795">
        <f t="shared" si="5"/>
        <v>2</v>
      </c>
      <c r="R90" s="795">
        <f t="shared" si="5"/>
        <v>22.71</v>
      </c>
      <c r="S90" s="808">
        <f t="shared" si="6"/>
        <v>39.700000000000003</v>
      </c>
      <c r="T90" s="808">
        <f t="shared" si="7"/>
        <v>36</v>
      </c>
      <c r="U90" s="808">
        <f t="shared" si="8"/>
        <v>-3.7000000000000028</v>
      </c>
      <c r="V90" s="809">
        <f t="shared" si="9"/>
        <v>0.90680100755667503</v>
      </c>
      <c r="W90" s="796">
        <v>3</v>
      </c>
    </row>
    <row r="91" spans="1:23" ht="14.4" customHeight="1" x14ac:dyDescent="0.3">
      <c r="A91" s="857" t="s">
        <v>4522</v>
      </c>
      <c r="B91" s="808"/>
      <c r="C91" s="810"/>
      <c r="D91" s="811"/>
      <c r="E91" s="806">
        <v>1</v>
      </c>
      <c r="F91" s="790">
        <v>0.97</v>
      </c>
      <c r="G91" s="791">
        <v>6</v>
      </c>
      <c r="H91" s="800">
        <v>3</v>
      </c>
      <c r="I91" s="801">
        <v>2.92</v>
      </c>
      <c r="J91" s="802">
        <v>5.3</v>
      </c>
      <c r="K91" s="793">
        <v>0.97</v>
      </c>
      <c r="L91" s="792">
        <v>3</v>
      </c>
      <c r="M91" s="792">
        <v>29</v>
      </c>
      <c r="N91" s="794">
        <v>9.5299999999999994</v>
      </c>
      <c r="O91" s="792" t="s">
        <v>4491</v>
      </c>
      <c r="P91" s="807" t="s">
        <v>4523</v>
      </c>
      <c r="Q91" s="795">
        <f t="shared" si="5"/>
        <v>3</v>
      </c>
      <c r="R91" s="795">
        <f t="shared" si="5"/>
        <v>2.92</v>
      </c>
      <c r="S91" s="808">
        <f t="shared" si="6"/>
        <v>28.589999999999996</v>
      </c>
      <c r="T91" s="808">
        <f t="shared" si="7"/>
        <v>15.899999999999999</v>
      </c>
      <c r="U91" s="808">
        <f t="shared" si="8"/>
        <v>-12.689999999999998</v>
      </c>
      <c r="V91" s="809">
        <f t="shared" si="9"/>
        <v>0.55613850996852043</v>
      </c>
      <c r="W91" s="796"/>
    </row>
    <row r="92" spans="1:23" ht="14.4" customHeight="1" x14ac:dyDescent="0.3">
      <c r="A92" s="856" t="s">
        <v>4524</v>
      </c>
      <c r="B92" s="850"/>
      <c r="C92" s="852"/>
      <c r="D92" s="812"/>
      <c r="E92" s="843"/>
      <c r="F92" s="844"/>
      <c r="G92" s="798"/>
      <c r="H92" s="853">
        <v>1</v>
      </c>
      <c r="I92" s="854">
        <v>1.76</v>
      </c>
      <c r="J92" s="803">
        <v>8</v>
      </c>
      <c r="K92" s="846">
        <v>1.76</v>
      </c>
      <c r="L92" s="845">
        <v>5</v>
      </c>
      <c r="M92" s="845">
        <v>42</v>
      </c>
      <c r="N92" s="847">
        <v>14.05</v>
      </c>
      <c r="O92" s="845" t="s">
        <v>4491</v>
      </c>
      <c r="P92" s="848" t="s">
        <v>4525</v>
      </c>
      <c r="Q92" s="849">
        <f t="shared" si="5"/>
        <v>1</v>
      </c>
      <c r="R92" s="849">
        <f t="shared" si="5"/>
        <v>1.76</v>
      </c>
      <c r="S92" s="850">
        <f t="shared" si="6"/>
        <v>14.05</v>
      </c>
      <c r="T92" s="850">
        <f t="shared" si="7"/>
        <v>8</v>
      </c>
      <c r="U92" s="850">
        <f t="shared" si="8"/>
        <v>-6.0500000000000007</v>
      </c>
      <c r="V92" s="851">
        <f t="shared" si="9"/>
        <v>0.56939501779359425</v>
      </c>
      <c r="W92" s="799"/>
    </row>
    <row r="93" spans="1:23" ht="14.4" customHeight="1" x14ac:dyDescent="0.3">
      <c r="A93" s="857" t="s">
        <v>4526</v>
      </c>
      <c r="B93" s="787">
        <v>1</v>
      </c>
      <c r="C93" s="788">
        <v>2.23</v>
      </c>
      <c r="D93" s="789">
        <v>5</v>
      </c>
      <c r="E93" s="806"/>
      <c r="F93" s="790"/>
      <c r="G93" s="791"/>
      <c r="H93" s="792"/>
      <c r="I93" s="790"/>
      <c r="J93" s="791"/>
      <c r="K93" s="793">
        <v>2.23</v>
      </c>
      <c r="L93" s="792">
        <v>1</v>
      </c>
      <c r="M93" s="792">
        <v>6</v>
      </c>
      <c r="N93" s="794">
        <v>1.98</v>
      </c>
      <c r="O93" s="792" t="s">
        <v>4491</v>
      </c>
      <c r="P93" s="807" t="s">
        <v>4527</v>
      </c>
      <c r="Q93" s="795">
        <f t="shared" si="5"/>
        <v>-1</v>
      </c>
      <c r="R93" s="795">
        <f t="shared" si="5"/>
        <v>-2.23</v>
      </c>
      <c r="S93" s="808" t="str">
        <f t="shared" si="6"/>
        <v/>
      </c>
      <c r="T93" s="808" t="str">
        <f t="shared" si="7"/>
        <v/>
      </c>
      <c r="U93" s="808" t="str">
        <f t="shared" si="8"/>
        <v/>
      </c>
      <c r="V93" s="809" t="str">
        <f t="shared" si="9"/>
        <v/>
      </c>
      <c r="W93" s="796"/>
    </row>
    <row r="94" spans="1:23" ht="14.4" customHeight="1" x14ac:dyDescent="0.3">
      <c r="A94" s="857" t="s">
        <v>4528</v>
      </c>
      <c r="B94" s="787">
        <v>3</v>
      </c>
      <c r="C94" s="788">
        <v>2.97</v>
      </c>
      <c r="D94" s="789">
        <v>6.3</v>
      </c>
      <c r="E94" s="806">
        <v>3</v>
      </c>
      <c r="F94" s="790">
        <v>4.28</v>
      </c>
      <c r="G94" s="791">
        <v>11.3</v>
      </c>
      <c r="H94" s="792">
        <v>1</v>
      </c>
      <c r="I94" s="790">
        <v>0.99</v>
      </c>
      <c r="J94" s="804">
        <v>10</v>
      </c>
      <c r="K94" s="793">
        <v>0.99</v>
      </c>
      <c r="L94" s="792">
        <v>2</v>
      </c>
      <c r="M94" s="792">
        <v>19</v>
      </c>
      <c r="N94" s="794">
        <v>6.35</v>
      </c>
      <c r="O94" s="792" t="s">
        <v>4348</v>
      </c>
      <c r="P94" s="807" t="s">
        <v>4529</v>
      </c>
      <c r="Q94" s="795">
        <f t="shared" si="5"/>
        <v>-2</v>
      </c>
      <c r="R94" s="795">
        <f t="shared" si="5"/>
        <v>-1.9800000000000002</v>
      </c>
      <c r="S94" s="808">
        <f t="shared" si="6"/>
        <v>6.35</v>
      </c>
      <c r="T94" s="808">
        <f t="shared" si="7"/>
        <v>10</v>
      </c>
      <c r="U94" s="808">
        <f t="shared" si="8"/>
        <v>3.6500000000000004</v>
      </c>
      <c r="V94" s="809">
        <f t="shared" si="9"/>
        <v>1.5748031496062993</v>
      </c>
      <c r="W94" s="796">
        <v>4</v>
      </c>
    </row>
    <row r="95" spans="1:23" ht="14.4" customHeight="1" x14ac:dyDescent="0.3">
      <c r="A95" s="856" t="s">
        <v>4530</v>
      </c>
      <c r="B95" s="841">
        <v>1</v>
      </c>
      <c r="C95" s="842">
        <v>2</v>
      </c>
      <c r="D95" s="797">
        <v>24</v>
      </c>
      <c r="E95" s="843"/>
      <c r="F95" s="844"/>
      <c r="G95" s="798"/>
      <c r="H95" s="845"/>
      <c r="I95" s="844"/>
      <c r="J95" s="798"/>
      <c r="K95" s="846">
        <v>2</v>
      </c>
      <c r="L95" s="845">
        <v>4</v>
      </c>
      <c r="M95" s="845">
        <v>40</v>
      </c>
      <c r="N95" s="847">
        <v>13.31</v>
      </c>
      <c r="O95" s="845" t="s">
        <v>4348</v>
      </c>
      <c r="P95" s="848" t="s">
        <v>4531</v>
      </c>
      <c r="Q95" s="849">
        <f t="shared" si="5"/>
        <v>-1</v>
      </c>
      <c r="R95" s="849">
        <f t="shared" si="5"/>
        <v>-2</v>
      </c>
      <c r="S95" s="850" t="str">
        <f t="shared" si="6"/>
        <v/>
      </c>
      <c r="T95" s="850" t="str">
        <f t="shared" si="7"/>
        <v/>
      </c>
      <c r="U95" s="850" t="str">
        <f t="shared" si="8"/>
        <v/>
      </c>
      <c r="V95" s="851" t="str">
        <f t="shared" si="9"/>
        <v/>
      </c>
      <c r="W95" s="799"/>
    </row>
    <row r="96" spans="1:23" ht="14.4" customHeight="1" thickBot="1" x14ac:dyDescent="0.35">
      <c r="A96" s="858" t="s">
        <v>4532</v>
      </c>
      <c r="B96" s="859"/>
      <c r="C96" s="860"/>
      <c r="D96" s="861"/>
      <c r="E96" s="862"/>
      <c r="F96" s="863"/>
      <c r="G96" s="864"/>
      <c r="H96" s="865">
        <v>2</v>
      </c>
      <c r="I96" s="866">
        <v>1.23</v>
      </c>
      <c r="J96" s="867">
        <v>3</v>
      </c>
      <c r="K96" s="868">
        <v>0.62</v>
      </c>
      <c r="L96" s="869">
        <v>2</v>
      </c>
      <c r="M96" s="869">
        <v>17</v>
      </c>
      <c r="N96" s="870">
        <v>5.56</v>
      </c>
      <c r="O96" s="869" t="s">
        <v>4348</v>
      </c>
      <c r="P96" s="871" t="s">
        <v>4533</v>
      </c>
      <c r="Q96" s="872">
        <f t="shared" si="5"/>
        <v>2</v>
      </c>
      <c r="R96" s="872">
        <f t="shared" si="5"/>
        <v>1.23</v>
      </c>
      <c r="S96" s="859">
        <f t="shared" si="6"/>
        <v>11.12</v>
      </c>
      <c r="T96" s="859">
        <f t="shared" si="7"/>
        <v>6</v>
      </c>
      <c r="U96" s="859">
        <f t="shared" si="8"/>
        <v>-5.1199999999999992</v>
      </c>
      <c r="V96" s="873">
        <f t="shared" si="9"/>
        <v>0.53956834532374109</v>
      </c>
      <c r="W96" s="87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7:Q1048576">
    <cfRule type="cellIs" dxfId="12" priority="9" stopIfTrue="1" operator="lessThan">
      <formula>0</formula>
    </cfRule>
  </conditionalFormatting>
  <conditionalFormatting sqref="U97:U1048576">
    <cfRule type="cellIs" dxfId="11" priority="8" stopIfTrue="1" operator="greaterThan">
      <formula>0</formula>
    </cfRule>
  </conditionalFormatting>
  <conditionalFormatting sqref="V97:V1048576">
    <cfRule type="cellIs" dxfId="10" priority="7" stopIfTrue="1" operator="greaterThan">
      <formula>1</formula>
    </cfRule>
  </conditionalFormatting>
  <conditionalFormatting sqref="V97:V1048576">
    <cfRule type="cellIs" dxfId="9" priority="4" stopIfTrue="1" operator="greaterThan">
      <formula>1</formula>
    </cfRule>
  </conditionalFormatting>
  <conditionalFormatting sqref="U97:U1048576">
    <cfRule type="cellIs" dxfId="8" priority="5" stopIfTrue="1" operator="greaterThan">
      <formula>0</formula>
    </cfRule>
  </conditionalFormatting>
  <conditionalFormatting sqref="Q97:Q1048576">
    <cfRule type="cellIs" dxfId="7" priority="6" stopIfTrue="1" operator="lessThan">
      <formula>0</formula>
    </cfRule>
  </conditionalFormatting>
  <conditionalFormatting sqref="V5:V96">
    <cfRule type="cellIs" dxfId="6" priority="1" stopIfTrue="1" operator="greaterThan">
      <formula>1</formula>
    </cfRule>
  </conditionalFormatting>
  <conditionalFormatting sqref="U5:U96">
    <cfRule type="cellIs" dxfId="5" priority="2" stopIfTrue="1" operator="greaterThan">
      <formula>0</formula>
    </cfRule>
  </conditionalFormatting>
  <conditionalFormatting sqref="Q5:Q9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256</v>
      </c>
      <c r="B3" s="430">
        <f>SUBTOTAL(9,B6:B1048576)</f>
        <v>8509580</v>
      </c>
      <c r="C3" s="431">
        <f t="shared" ref="C3:L3" si="0">SUBTOTAL(9,C6:C1048576)</f>
        <v>9</v>
      </c>
      <c r="D3" s="431">
        <f t="shared" si="0"/>
        <v>9222509</v>
      </c>
      <c r="E3" s="431">
        <f t="shared" si="0"/>
        <v>8.32359449216505</v>
      </c>
      <c r="F3" s="431">
        <f t="shared" si="0"/>
        <v>9016907</v>
      </c>
      <c r="G3" s="432">
        <f>IF(B3&lt;&gt;0,F3/B3,"")</f>
        <v>1.0596183360400866</v>
      </c>
      <c r="H3" s="430">
        <f t="shared" si="0"/>
        <v>2869190.4700000011</v>
      </c>
      <c r="I3" s="431">
        <f t="shared" si="0"/>
        <v>2</v>
      </c>
      <c r="J3" s="431">
        <f t="shared" si="0"/>
        <v>2700834.3000000007</v>
      </c>
      <c r="K3" s="431">
        <f t="shared" si="0"/>
        <v>1.8071811229495003</v>
      </c>
      <c r="L3" s="431">
        <f t="shared" si="0"/>
        <v>3939165.73</v>
      </c>
      <c r="M3" s="433">
        <f>IF(H3&lt;&gt;0,L3/H3,"")</f>
        <v>1.3729188672510817</v>
      </c>
    </row>
    <row r="4" spans="1:13" ht="14.4" customHeight="1" x14ac:dyDescent="0.3">
      <c r="A4" s="571" t="s">
        <v>205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5"/>
      <c r="B5" s="876">
        <v>2011</v>
      </c>
      <c r="C5" s="877"/>
      <c r="D5" s="877">
        <v>2012</v>
      </c>
      <c r="E5" s="877"/>
      <c r="F5" s="877">
        <v>2013</v>
      </c>
      <c r="G5" s="769" t="s">
        <v>5</v>
      </c>
      <c r="H5" s="876">
        <v>2011</v>
      </c>
      <c r="I5" s="877"/>
      <c r="J5" s="877">
        <v>2012</v>
      </c>
      <c r="K5" s="877"/>
      <c r="L5" s="877">
        <v>2013</v>
      </c>
      <c r="M5" s="769" t="s">
        <v>5</v>
      </c>
    </row>
    <row r="6" spans="1:13" ht="14.4" customHeight="1" x14ac:dyDescent="0.3">
      <c r="A6" s="651" t="s">
        <v>3536</v>
      </c>
      <c r="B6" s="770">
        <v>323694</v>
      </c>
      <c r="C6" s="620">
        <v>1</v>
      </c>
      <c r="D6" s="770">
        <v>318800</v>
      </c>
      <c r="E6" s="620">
        <v>0.98488078246739208</v>
      </c>
      <c r="F6" s="770">
        <v>351704</v>
      </c>
      <c r="G6" s="641">
        <v>1.086532342273876</v>
      </c>
      <c r="H6" s="770"/>
      <c r="I6" s="620"/>
      <c r="J6" s="770"/>
      <c r="K6" s="620"/>
      <c r="L6" s="770"/>
      <c r="M6" s="671"/>
    </row>
    <row r="7" spans="1:13" ht="14.4" customHeight="1" x14ac:dyDescent="0.3">
      <c r="A7" s="652" t="s">
        <v>3538</v>
      </c>
      <c r="B7" s="782"/>
      <c r="C7" s="626"/>
      <c r="D7" s="782"/>
      <c r="E7" s="626"/>
      <c r="F7" s="782">
        <v>126</v>
      </c>
      <c r="G7" s="642"/>
      <c r="H7" s="782"/>
      <c r="I7" s="626"/>
      <c r="J7" s="782"/>
      <c r="K7" s="626"/>
      <c r="L7" s="782"/>
      <c r="M7" s="672"/>
    </row>
    <row r="8" spans="1:13" ht="14.4" customHeight="1" x14ac:dyDescent="0.3">
      <c r="A8" s="652" t="s">
        <v>3540</v>
      </c>
      <c r="B8" s="782">
        <v>2570298</v>
      </c>
      <c r="C8" s="626">
        <v>1</v>
      </c>
      <c r="D8" s="782">
        <v>3026830</v>
      </c>
      <c r="E8" s="626">
        <v>1.1776183150747501</v>
      </c>
      <c r="F8" s="782">
        <v>2340952</v>
      </c>
      <c r="G8" s="642">
        <v>0.91077065772140042</v>
      </c>
      <c r="H8" s="782"/>
      <c r="I8" s="626"/>
      <c r="J8" s="782"/>
      <c r="K8" s="626"/>
      <c r="L8" s="782"/>
      <c r="M8" s="672"/>
    </row>
    <row r="9" spans="1:13" ht="14.4" customHeight="1" x14ac:dyDescent="0.3">
      <c r="A9" s="652" t="s">
        <v>3545</v>
      </c>
      <c r="B9" s="782"/>
      <c r="C9" s="626"/>
      <c r="D9" s="782">
        <v>2221</v>
      </c>
      <c r="E9" s="626"/>
      <c r="F9" s="782"/>
      <c r="G9" s="642"/>
      <c r="H9" s="782"/>
      <c r="I9" s="626"/>
      <c r="J9" s="782"/>
      <c r="K9" s="626"/>
      <c r="L9" s="782"/>
      <c r="M9" s="672"/>
    </row>
    <row r="10" spans="1:13" ht="14.4" customHeight="1" x14ac:dyDescent="0.3">
      <c r="A10" s="652" t="s">
        <v>3551</v>
      </c>
      <c r="B10" s="782">
        <v>4779</v>
      </c>
      <c r="C10" s="626">
        <v>1</v>
      </c>
      <c r="D10" s="782"/>
      <c r="E10" s="626"/>
      <c r="F10" s="782">
        <v>2164</v>
      </c>
      <c r="G10" s="642">
        <v>0.4528143963172212</v>
      </c>
      <c r="H10" s="782">
        <v>35693.29</v>
      </c>
      <c r="I10" s="626">
        <v>1</v>
      </c>
      <c r="J10" s="782">
        <v>30870.97</v>
      </c>
      <c r="K10" s="626">
        <v>0.86489561483404864</v>
      </c>
      <c r="L10" s="782">
        <v>28378.799999999999</v>
      </c>
      <c r="M10" s="672">
        <v>0.7950738079902413</v>
      </c>
    </row>
    <row r="11" spans="1:13" ht="14.4" customHeight="1" x14ac:dyDescent="0.3">
      <c r="A11" s="652" t="s">
        <v>3556</v>
      </c>
      <c r="B11" s="782">
        <v>147994</v>
      </c>
      <c r="C11" s="626">
        <v>1</v>
      </c>
      <c r="D11" s="782">
        <v>118636</v>
      </c>
      <c r="E11" s="626">
        <v>0.80162709299025636</v>
      </c>
      <c r="F11" s="782">
        <v>154045</v>
      </c>
      <c r="G11" s="642">
        <v>1.0408867927078125</v>
      </c>
      <c r="H11" s="782"/>
      <c r="I11" s="626"/>
      <c r="J11" s="782"/>
      <c r="K11" s="626"/>
      <c r="L11" s="782"/>
      <c r="M11" s="672"/>
    </row>
    <row r="12" spans="1:13" ht="14.4" customHeight="1" x14ac:dyDescent="0.3">
      <c r="A12" s="652" t="s">
        <v>4534</v>
      </c>
      <c r="B12" s="782">
        <v>596882</v>
      </c>
      <c r="C12" s="626">
        <v>1</v>
      </c>
      <c r="D12" s="782">
        <v>610308</v>
      </c>
      <c r="E12" s="626">
        <v>1.0224935581907311</v>
      </c>
      <c r="F12" s="782">
        <v>578236</v>
      </c>
      <c r="G12" s="642">
        <v>0.96876099463545562</v>
      </c>
      <c r="H12" s="782"/>
      <c r="I12" s="626"/>
      <c r="J12" s="782"/>
      <c r="K12" s="626"/>
      <c r="L12" s="782"/>
      <c r="M12" s="672"/>
    </row>
    <row r="13" spans="1:13" ht="14.4" customHeight="1" x14ac:dyDescent="0.3">
      <c r="A13" s="652" t="s">
        <v>4535</v>
      </c>
      <c r="B13" s="782">
        <v>3584781</v>
      </c>
      <c r="C13" s="626">
        <v>1</v>
      </c>
      <c r="D13" s="782">
        <v>3707172</v>
      </c>
      <c r="E13" s="626">
        <v>1.034141834605796</v>
      </c>
      <c r="F13" s="782">
        <v>4196459</v>
      </c>
      <c r="G13" s="642">
        <v>1.1706319019209264</v>
      </c>
      <c r="H13" s="782">
        <v>2833497.1800000011</v>
      </c>
      <c r="I13" s="626">
        <v>1</v>
      </c>
      <c r="J13" s="782">
        <v>2669963.3300000005</v>
      </c>
      <c r="K13" s="626">
        <v>0.94228550811545175</v>
      </c>
      <c r="L13" s="782">
        <v>3910786.93</v>
      </c>
      <c r="M13" s="672">
        <v>1.380197925589606</v>
      </c>
    </row>
    <row r="14" spans="1:13" ht="14.4" customHeight="1" x14ac:dyDescent="0.3">
      <c r="A14" s="652" t="s">
        <v>4536</v>
      </c>
      <c r="B14" s="782">
        <v>446053</v>
      </c>
      <c r="C14" s="626">
        <v>1</v>
      </c>
      <c r="D14" s="782">
        <v>455418</v>
      </c>
      <c r="E14" s="626">
        <v>1.0209952628947681</v>
      </c>
      <c r="F14" s="782">
        <v>511615</v>
      </c>
      <c r="G14" s="642">
        <v>1.146982533465754</v>
      </c>
      <c r="H14" s="782"/>
      <c r="I14" s="626"/>
      <c r="J14" s="782"/>
      <c r="K14" s="626"/>
      <c r="L14" s="782"/>
      <c r="M14" s="672"/>
    </row>
    <row r="15" spans="1:13" ht="14.4" customHeight="1" x14ac:dyDescent="0.3">
      <c r="A15" s="652" t="s">
        <v>4537</v>
      </c>
      <c r="B15" s="782">
        <v>560605</v>
      </c>
      <c r="C15" s="626">
        <v>1</v>
      </c>
      <c r="D15" s="782">
        <v>697391</v>
      </c>
      <c r="E15" s="626">
        <v>1.2439971102648033</v>
      </c>
      <c r="F15" s="782">
        <v>578436</v>
      </c>
      <c r="G15" s="642">
        <v>1.0318067088235032</v>
      </c>
      <c r="H15" s="782"/>
      <c r="I15" s="626"/>
      <c r="J15" s="782"/>
      <c r="K15" s="626"/>
      <c r="L15" s="782"/>
      <c r="M15" s="672"/>
    </row>
    <row r="16" spans="1:13" ht="14.4" customHeight="1" x14ac:dyDescent="0.3">
      <c r="A16" s="652" t="s">
        <v>4538</v>
      </c>
      <c r="B16" s="782">
        <v>274494</v>
      </c>
      <c r="C16" s="626">
        <v>1</v>
      </c>
      <c r="D16" s="782">
        <v>284881</v>
      </c>
      <c r="E16" s="626">
        <v>1.0378405356765539</v>
      </c>
      <c r="F16" s="782">
        <v>303170</v>
      </c>
      <c r="G16" s="642">
        <v>1.1044685858342989</v>
      </c>
      <c r="H16" s="782"/>
      <c r="I16" s="626"/>
      <c r="J16" s="782"/>
      <c r="K16" s="626"/>
      <c r="L16" s="782"/>
      <c r="M16" s="672"/>
    </row>
    <row r="17" spans="1:13" ht="14.4" customHeight="1" thickBot="1" x14ac:dyDescent="0.35">
      <c r="A17" s="772" t="s">
        <v>4539</v>
      </c>
      <c r="B17" s="771"/>
      <c r="C17" s="632"/>
      <c r="D17" s="771">
        <v>852</v>
      </c>
      <c r="E17" s="632"/>
      <c r="F17" s="771"/>
      <c r="G17" s="643"/>
      <c r="H17" s="771"/>
      <c r="I17" s="632"/>
      <c r="J17" s="771"/>
      <c r="K17" s="632"/>
      <c r="L17" s="771"/>
      <c r="M17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256</v>
      </c>
      <c r="F3" s="357">
        <f t="shared" ref="F3:O3" si="0">SUBTOTAL(9,F6:F1048576)</f>
        <v>29905.589999999997</v>
      </c>
      <c r="G3" s="362">
        <f t="shared" si="0"/>
        <v>11378770.469999999</v>
      </c>
      <c r="H3" s="363"/>
      <c r="I3" s="363"/>
      <c r="J3" s="357">
        <f t="shared" si="0"/>
        <v>29868.92</v>
      </c>
      <c r="K3" s="362">
        <f t="shared" si="0"/>
        <v>11923343.300000001</v>
      </c>
      <c r="L3" s="363"/>
      <c r="M3" s="363"/>
      <c r="N3" s="357">
        <f t="shared" si="0"/>
        <v>27921.269999999997</v>
      </c>
      <c r="O3" s="362">
        <f t="shared" si="0"/>
        <v>12956072.73</v>
      </c>
      <c r="P3" s="297">
        <f>IF(G3=0,"",O3/G3)</f>
        <v>1.138617987256052</v>
      </c>
      <c r="Q3" s="359">
        <f>IF(N3=0,"",O3/N3)</f>
        <v>464.0216125555894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176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4"/>
      <c r="B5" s="773"/>
      <c r="C5" s="774"/>
      <c r="D5" s="775"/>
      <c r="E5" s="776"/>
      <c r="F5" s="783" t="s">
        <v>177</v>
      </c>
      <c r="G5" s="784" t="s">
        <v>17</v>
      </c>
      <c r="H5" s="785"/>
      <c r="I5" s="785"/>
      <c r="J5" s="783" t="s">
        <v>177</v>
      </c>
      <c r="K5" s="784" t="s">
        <v>17</v>
      </c>
      <c r="L5" s="785"/>
      <c r="M5" s="785"/>
      <c r="N5" s="783" t="s">
        <v>177</v>
      </c>
      <c r="O5" s="784" t="s">
        <v>17</v>
      </c>
      <c r="P5" s="786"/>
      <c r="Q5" s="781"/>
    </row>
    <row r="6" spans="1:17" ht="14.4" customHeight="1" x14ac:dyDescent="0.3">
      <c r="A6" s="619" t="s">
        <v>518</v>
      </c>
      <c r="B6" s="620" t="s">
        <v>3588</v>
      </c>
      <c r="C6" s="620" t="s">
        <v>3471</v>
      </c>
      <c r="D6" s="620" t="s">
        <v>4094</v>
      </c>
      <c r="E6" s="620" t="s">
        <v>4095</v>
      </c>
      <c r="F6" s="623">
        <v>417</v>
      </c>
      <c r="G6" s="623">
        <v>306078</v>
      </c>
      <c r="H6" s="623">
        <v>1</v>
      </c>
      <c r="I6" s="623">
        <v>734</v>
      </c>
      <c r="J6" s="623">
        <v>432</v>
      </c>
      <c r="K6" s="623">
        <v>318800</v>
      </c>
      <c r="L6" s="623">
        <v>1.0415645685086807</v>
      </c>
      <c r="M6" s="623">
        <v>737.96296296296293</v>
      </c>
      <c r="N6" s="623">
        <v>128</v>
      </c>
      <c r="O6" s="623">
        <v>94972</v>
      </c>
      <c r="P6" s="641">
        <v>0.31028692032749822</v>
      </c>
      <c r="Q6" s="624">
        <v>741.96875</v>
      </c>
    </row>
    <row r="7" spans="1:17" ht="14.4" customHeight="1" x14ac:dyDescent="0.3">
      <c r="A7" s="625" t="s">
        <v>518</v>
      </c>
      <c r="B7" s="626" t="s">
        <v>4112</v>
      </c>
      <c r="C7" s="626" t="s">
        <v>3471</v>
      </c>
      <c r="D7" s="626" t="s">
        <v>4094</v>
      </c>
      <c r="E7" s="626" t="s">
        <v>4095</v>
      </c>
      <c r="F7" s="629">
        <v>24</v>
      </c>
      <c r="G7" s="629">
        <v>17616</v>
      </c>
      <c r="H7" s="629">
        <v>1</v>
      </c>
      <c r="I7" s="629">
        <v>734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518</v>
      </c>
      <c r="B8" s="626" t="s">
        <v>4321</v>
      </c>
      <c r="C8" s="626" t="s">
        <v>3471</v>
      </c>
      <c r="D8" s="626" t="s">
        <v>4094</v>
      </c>
      <c r="E8" s="626" t="s">
        <v>4095</v>
      </c>
      <c r="F8" s="629"/>
      <c r="G8" s="629"/>
      <c r="H8" s="629"/>
      <c r="I8" s="629"/>
      <c r="J8" s="629"/>
      <c r="K8" s="629"/>
      <c r="L8" s="629"/>
      <c r="M8" s="629"/>
      <c r="N8" s="629">
        <v>346</v>
      </c>
      <c r="O8" s="629">
        <v>256732</v>
      </c>
      <c r="P8" s="642"/>
      <c r="Q8" s="630">
        <v>742</v>
      </c>
    </row>
    <row r="9" spans="1:17" ht="14.4" customHeight="1" x14ac:dyDescent="0.3">
      <c r="A9" s="625" t="s">
        <v>4323</v>
      </c>
      <c r="B9" s="626" t="s">
        <v>4540</v>
      </c>
      <c r="C9" s="626" t="s">
        <v>3471</v>
      </c>
      <c r="D9" s="626" t="s">
        <v>4541</v>
      </c>
      <c r="E9" s="626" t="s">
        <v>4542</v>
      </c>
      <c r="F9" s="629"/>
      <c r="G9" s="629"/>
      <c r="H9" s="629"/>
      <c r="I9" s="629"/>
      <c r="J9" s="629"/>
      <c r="K9" s="629"/>
      <c r="L9" s="629"/>
      <c r="M9" s="629"/>
      <c r="N9" s="629">
        <v>2</v>
      </c>
      <c r="O9" s="629">
        <v>126</v>
      </c>
      <c r="P9" s="642"/>
      <c r="Q9" s="630">
        <v>63</v>
      </c>
    </row>
    <row r="10" spans="1:17" ht="14.4" customHeight="1" x14ac:dyDescent="0.3">
      <c r="A10" s="625" t="s">
        <v>4325</v>
      </c>
      <c r="B10" s="626" t="s">
        <v>4543</v>
      </c>
      <c r="C10" s="626" t="s">
        <v>3471</v>
      </c>
      <c r="D10" s="626" t="s">
        <v>4544</v>
      </c>
      <c r="E10" s="626" t="s">
        <v>4545</v>
      </c>
      <c r="F10" s="629">
        <v>9</v>
      </c>
      <c r="G10" s="629">
        <v>1467</v>
      </c>
      <c r="H10" s="629">
        <v>1</v>
      </c>
      <c r="I10" s="629">
        <v>163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4325</v>
      </c>
      <c r="B11" s="626" t="s">
        <v>4543</v>
      </c>
      <c r="C11" s="626" t="s">
        <v>3471</v>
      </c>
      <c r="D11" s="626" t="s">
        <v>4546</v>
      </c>
      <c r="E11" s="626" t="s">
        <v>4547</v>
      </c>
      <c r="F11" s="629">
        <v>9</v>
      </c>
      <c r="G11" s="629">
        <v>1494</v>
      </c>
      <c r="H11" s="629">
        <v>1</v>
      </c>
      <c r="I11" s="629">
        <v>166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4325</v>
      </c>
      <c r="B12" s="626" t="s">
        <v>4543</v>
      </c>
      <c r="C12" s="626" t="s">
        <v>3471</v>
      </c>
      <c r="D12" s="626" t="s">
        <v>4548</v>
      </c>
      <c r="E12" s="626" t="s">
        <v>4549</v>
      </c>
      <c r="F12" s="629">
        <v>10</v>
      </c>
      <c r="G12" s="629">
        <v>4920</v>
      </c>
      <c r="H12" s="629">
        <v>1</v>
      </c>
      <c r="I12" s="629">
        <v>492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4325</v>
      </c>
      <c r="B13" s="626" t="s">
        <v>4543</v>
      </c>
      <c r="C13" s="626" t="s">
        <v>3471</v>
      </c>
      <c r="D13" s="626" t="s">
        <v>4550</v>
      </c>
      <c r="E13" s="626" t="s">
        <v>4551</v>
      </c>
      <c r="F13" s="629">
        <v>256</v>
      </c>
      <c r="G13" s="629">
        <v>2370816</v>
      </c>
      <c r="H13" s="629">
        <v>1</v>
      </c>
      <c r="I13" s="629">
        <v>9261</v>
      </c>
      <c r="J13" s="629">
        <v>306</v>
      </c>
      <c r="K13" s="629">
        <v>2844270</v>
      </c>
      <c r="L13" s="629">
        <v>1.1997008624878522</v>
      </c>
      <c r="M13" s="629">
        <v>9295</v>
      </c>
      <c r="N13" s="629">
        <v>232</v>
      </c>
      <c r="O13" s="629">
        <v>2166184</v>
      </c>
      <c r="P13" s="642">
        <v>0.91368710182485691</v>
      </c>
      <c r="Q13" s="630">
        <v>9337</v>
      </c>
    </row>
    <row r="14" spans="1:17" ht="14.4" customHeight="1" x14ac:dyDescent="0.3">
      <c r="A14" s="625" t="s">
        <v>4325</v>
      </c>
      <c r="B14" s="626" t="s">
        <v>4543</v>
      </c>
      <c r="C14" s="626" t="s">
        <v>3471</v>
      </c>
      <c r="D14" s="626" t="s">
        <v>4552</v>
      </c>
      <c r="E14" s="626" t="s">
        <v>4553</v>
      </c>
      <c r="F14" s="629">
        <v>28</v>
      </c>
      <c r="G14" s="629">
        <v>34384</v>
      </c>
      <c r="H14" s="629">
        <v>1</v>
      </c>
      <c r="I14" s="629">
        <v>1228</v>
      </c>
      <c r="J14" s="629">
        <v>23</v>
      </c>
      <c r="K14" s="629">
        <v>28428</v>
      </c>
      <c r="L14" s="629">
        <v>0.82677989762680315</v>
      </c>
      <c r="M14" s="629">
        <v>1236</v>
      </c>
      <c r="N14" s="629">
        <v>22</v>
      </c>
      <c r="O14" s="629">
        <v>27390</v>
      </c>
      <c r="P14" s="642">
        <v>0.79659143787808284</v>
      </c>
      <c r="Q14" s="630">
        <v>1245</v>
      </c>
    </row>
    <row r="15" spans="1:17" ht="14.4" customHeight="1" x14ac:dyDescent="0.3">
      <c r="A15" s="625" t="s">
        <v>4325</v>
      </c>
      <c r="B15" s="626" t="s">
        <v>4543</v>
      </c>
      <c r="C15" s="626" t="s">
        <v>3471</v>
      </c>
      <c r="D15" s="626" t="s">
        <v>4554</v>
      </c>
      <c r="E15" s="626" t="s">
        <v>4555</v>
      </c>
      <c r="F15" s="629">
        <v>57</v>
      </c>
      <c r="G15" s="629">
        <v>126027</v>
      </c>
      <c r="H15" s="629">
        <v>1</v>
      </c>
      <c r="I15" s="629">
        <v>2211</v>
      </c>
      <c r="J15" s="629">
        <v>66</v>
      </c>
      <c r="K15" s="629">
        <v>146586</v>
      </c>
      <c r="L15" s="629">
        <v>1.1631317098716942</v>
      </c>
      <c r="M15" s="629">
        <v>2221</v>
      </c>
      <c r="N15" s="629">
        <v>66</v>
      </c>
      <c r="O15" s="629">
        <v>147378</v>
      </c>
      <c r="P15" s="642">
        <v>1.1694160775072009</v>
      </c>
      <c r="Q15" s="630">
        <v>2233</v>
      </c>
    </row>
    <row r="16" spans="1:17" ht="14.4" customHeight="1" x14ac:dyDescent="0.3">
      <c r="A16" s="625" t="s">
        <v>4325</v>
      </c>
      <c r="B16" s="626" t="s">
        <v>4543</v>
      </c>
      <c r="C16" s="626" t="s">
        <v>3471</v>
      </c>
      <c r="D16" s="626" t="s">
        <v>4556</v>
      </c>
      <c r="E16" s="626" t="s">
        <v>4557</v>
      </c>
      <c r="F16" s="629"/>
      <c r="G16" s="629"/>
      <c r="H16" s="629"/>
      <c r="I16" s="629"/>
      <c r="J16" s="629">
        <v>1</v>
      </c>
      <c r="K16" s="629">
        <v>7546</v>
      </c>
      <c r="L16" s="629"/>
      <c r="M16" s="629">
        <v>7546</v>
      </c>
      <c r="N16" s="629"/>
      <c r="O16" s="629"/>
      <c r="P16" s="642"/>
      <c r="Q16" s="630"/>
    </row>
    <row r="17" spans="1:17" ht="14.4" customHeight="1" x14ac:dyDescent="0.3">
      <c r="A17" s="625" t="s">
        <v>4325</v>
      </c>
      <c r="B17" s="626" t="s">
        <v>4543</v>
      </c>
      <c r="C17" s="626" t="s">
        <v>3471</v>
      </c>
      <c r="D17" s="626" t="s">
        <v>4558</v>
      </c>
      <c r="E17" s="626" t="s">
        <v>4559</v>
      </c>
      <c r="F17" s="629">
        <v>5</v>
      </c>
      <c r="G17" s="629">
        <v>31190</v>
      </c>
      <c r="H17" s="629">
        <v>1</v>
      </c>
      <c r="I17" s="629">
        <v>6238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4333</v>
      </c>
      <c r="B18" s="626" t="s">
        <v>4560</v>
      </c>
      <c r="C18" s="626" t="s">
        <v>3471</v>
      </c>
      <c r="D18" s="626" t="s">
        <v>4544</v>
      </c>
      <c r="E18" s="626" t="s">
        <v>4545</v>
      </c>
      <c r="F18" s="629"/>
      <c r="G18" s="629"/>
      <c r="H18" s="629"/>
      <c r="I18" s="629"/>
      <c r="J18" s="629">
        <v>2</v>
      </c>
      <c r="K18" s="629">
        <v>326</v>
      </c>
      <c r="L18" s="629"/>
      <c r="M18" s="629">
        <v>163</v>
      </c>
      <c r="N18" s="629"/>
      <c r="O18" s="629"/>
      <c r="P18" s="642"/>
      <c r="Q18" s="630"/>
    </row>
    <row r="19" spans="1:17" ht="14.4" customHeight="1" x14ac:dyDescent="0.3">
      <c r="A19" s="625" t="s">
        <v>4333</v>
      </c>
      <c r="B19" s="626" t="s">
        <v>4560</v>
      </c>
      <c r="C19" s="626" t="s">
        <v>3471</v>
      </c>
      <c r="D19" s="626" t="s">
        <v>4546</v>
      </c>
      <c r="E19" s="626" t="s">
        <v>4547</v>
      </c>
      <c r="F19" s="629"/>
      <c r="G19" s="629"/>
      <c r="H19" s="629"/>
      <c r="I19" s="629"/>
      <c r="J19" s="629">
        <v>1</v>
      </c>
      <c r="K19" s="629">
        <v>166</v>
      </c>
      <c r="L19" s="629"/>
      <c r="M19" s="629">
        <v>166</v>
      </c>
      <c r="N19" s="629"/>
      <c r="O19" s="629"/>
      <c r="P19" s="642"/>
      <c r="Q19" s="630"/>
    </row>
    <row r="20" spans="1:17" ht="14.4" customHeight="1" x14ac:dyDescent="0.3">
      <c r="A20" s="625" t="s">
        <v>4333</v>
      </c>
      <c r="B20" s="626" t="s">
        <v>4560</v>
      </c>
      <c r="C20" s="626" t="s">
        <v>3471</v>
      </c>
      <c r="D20" s="626" t="s">
        <v>4561</v>
      </c>
      <c r="E20" s="626" t="s">
        <v>4562</v>
      </c>
      <c r="F20" s="629"/>
      <c r="G20" s="629"/>
      <c r="H20" s="629"/>
      <c r="I20" s="629"/>
      <c r="J20" s="629">
        <v>8</v>
      </c>
      <c r="K20" s="629">
        <v>624</v>
      </c>
      <c r="L20" s="629"/>
      <c r="M20" s="629">
        <v>78</v>
      </c>
      <c r="N20" s="629"/>
      <c r="O20" s="629"/>
      <c r="P20" s="642"/>
      <c r="Q20" s="630"/>
    </row>
    <row r="21" spans="1:17" ht="14.4" customHeight="1" x14ac:dyDescent="0.3">
      <c r="A21" s="625" t="s">
        <v>4333</v>
      </c>
      <c r="B21" s="626" t="s">
        <v>4560</v>
      </c>
      <c r="C21" s="626" t="s">
        <v>3471</v>
      </c>
      <c r="D21" s="626" t="s">
        <v>4563</v>
      </c>
      <c r="E21" s="626" t="s">
        <v>4564</v>
      </c>
      <c r="F21" s="629"/>
      <c r="G21" s="629"/>
      <c r="H21" s="629"/>
      <c r="I21" s="629"/>
      <c r="J21" s="629">
        <v>2</v>
      </c>
      <c r="K21" s="629">
        <v>908</v>
      </c>
      <c r="L21" s="629"/>
      <c r="M21" s="629">
        <v>454</v>
      </c>
      <c r="N21" s="629"/>
      <c r="O21" s="629"/>
      <c r="P21" s="642"/>
      <c r="Q21" s="630"/>
    </row>
    <row r="22" spans="1:17" ht="14.4" customHeight="1" x14ac:dyDescent="0.3">
      <c r="A22" s="625" t="s">
        <v>4333</v>
      </c>
      <c r="B22" s="626" t="s">
        <v>4560</v>
      </c>
      <c r="C22" s="626" t="s">
        <v>3471</v>
      </c>
      <c r="D22" s="626" t="s">
        <v>4565</v>
      </c>
      <c r="E22" s="626" t="s">
        <v>4566</v>
      </c>
      <c r="F22" s="629"/>
      <c r="G22" s="629"/>
      <c r="H22" s="629"/>
      <c r="I22" s="629"/>
      <c r="J22" s="629">
        <v>1</v>
      </c>
      <c r="K22" s="629">
        <v>197</v>
      </c>
      <c r="L22" s="629"/>
      <c r="M22" s="629">
        <v>197</v>
      </c>
      <c r="N22" s="629"/>
      <c r="O22" s="629"/>
      <c r="P22" s="642"/>
      <c r="Q22" s="630"/>
    </row>
    <row r="23" spans="1:17" ht="14.4" customHeight="1" x14ac:dyDescent="0.3">
      <c r="A23" s="625" t="s">
        <v>4339</v>
      </c>
      <c r="B23" s="626" t="s">
        <v>4567</v>
      </c>
      <c r="C23" s="626" t="s">
        <v>3468</v>
      </c>
      <c r="D23" s="626" t="s">
        <v>4568</v>
      </c>
      <c r="E23" s="626" t="s">
        <v>4569</v>
      </c>
      <c r="F23" s="629">
        <v>0.6</v>
      </c>
      <c r="G23" s="629">
        <v>1253.4100000000001</v>
      </c>
      <c r="H23" s="629">
        <v>1</v>
      </c>
      <c r="I23" s="629">
        <v>2089.0166666666669</v>
      </c>
      <c r="J23" s="629">
        <v>1</v>
      </c>
      <c r="K23" s="629">
        <v>2165.3200000000002</v>
      </c>
      <c r="L23" s="629">
        <v>1.7275432619813149</v>
      </c>
      <c r="M23" s="629">
        <v>2165.3200000000002</v>
      </c>
      <c r="N23" s="629"/>
      <c r="O23" s="629"/>
      <c r="P23" s="642"/>
      <c r="Q23" s="630"/>
    </row>
    <row r="24" spans="1:17" ht="14.4" customHeight="1" x14ac:dyDescent="0.3">
      <c r="A24" s="625" t="s">
        <v>4339</v>
      </c>
      <c r="B24" s="626" t="s">
        <v>4567</v>
      </c>
      <c r="C24" s="626" t="s">
        <v>3468</v>
      </c>
      <c r="D24" s="626" t="s">
        <v>3824</v>
      </c>
      <c r="E24" s="626" t="s">
        <v>4570</v>
      </c>
      <c r="F24" s="629">
        <v>0.05</v>
      </c>
      <c r="G24" s="629">
        <v>42.15</v>
      </c>
      <c r="H24" s="629">
        <v>1</v>
      </c>
      <c r="I24" s="629">
        <v>842.99999999999989</v>
      </c>
      <c r="J24" s="629">
        <v>0.05</v>
      </c>
      <c r="K24" s="629">
        <v>46.83</v>
      </c>
      <c r="L24" s="629">
        <v>1.1110320284697508</v>
      </c>
      <c r="M24" s="629">
        <v>936.59999999999991</v>
      </c>
      <c r="N24" s="629"/>
      <c r="O24" s="629"/>
      <c r="P24" s="642"/>
      <c r="Q24" s="630"/>
    </row>
    <row r="25" spans="1:17" ht="14.4" customHeight="1" x14ac:dyDescent="0.3">
      <c r="A25" s="625" t="s">
        <v>4339</v>
      </c>
      <c r="B25" s="626" t="s">
        <v>4567</v>
      </c>
      <c r="C25" s="626" t="s">
        <v>3653</v>
      </c>
      <c r="D25" s="626" t="s">
        <v>4571</v>
      </c>
      <c r="E25" s="626" t="s">
        <v>4572</v>
      </c>
      <c r="F25" s="629">
        <v>869</v>
      </c>
      <c r="G25" s="629">
        <v>1929.18</v>
      </c>
      <c r="H25" s="629">
        <v>1</v>
      </c>
      <c r="I25" s="629">
        <v>2.2200000000000002</v>
      </c>
      <c r="J25" s="629"/>
      <c r="K25" s="629"/>
      <c r="L25" s="629"/>
      <c r="M25" s="629"/>
      <c r="N25" s="629"/>
      <c r="O25" s="629"/>
      <c r="P25" s="642"/>
      <c r="Q25" s="630"/>
    </row>
    <row r="26" spans="1:17" ht="14.4" customHeight="1" x14ac:dyDescent="0.3">
      <c r="A26" s="625" t="s">
        <v>4339</v>
      </c>
      <c r="B26" s="626" t="s">
        <v>4567</v>
      </c>
      <c r="C26" s="626" t="s">
        <v>3653</v>
      </c>
      <c r="D26" s="626" t="s">
        <v>4573</v>
      </c>
      <c r="E26" s="626" t="s">
        <v>4574</v>
      </c>
      <c r="F26" s="629">
        <v>929</v>
      </c>
      <c r="G26" s="629">
        <v>32468.55</v>
      </c>
      <c r="H26" s="629">
        <v>1</v>
      </c>
      <c r="I26" s="629">
        <v>34.949999999999996</v>
      </c>
      <c r="J26" s="629">
        <v>903</v>
      </c>
      <c r="K26" s="629">
        <v>28658.82</v>
      </c>
      <c r="L26" s="629">
        <v>0.88266399331044965</v>
      </c>
      <c r="M26" s="629">
        <v>31.737342192691031</v>
      </c>
      <c r="N26" s="629"/>
      <c r="O26" s="629"/>
      <c r="P26" s="642"/>
      <c r="Q26" s="630"/>
    </row>
    <row r="27" spans="1:17" ht="14.4" customHeight="1" x14ac:dyDescent="0.3">
      <c r="A27" s="625" t="s">
        <v>4339</v>
      </c>
      <c r="B27" s="626" t="s">
        <v>4567</v>
      </c>
      <c r="C27" s="626" t="s">
        <v>3653</v>
      </c>
      <c r="D27" s="626" t="s">
        <v>4575</v>
      </c>
      <c r="E27" s="626" t="s">
        <v>4576</v>
      </c>
      <c r="F27" s="629"/>
      <c r="G27" s="629"/>
      <c r="H27" s="629"/>
      <c r="I27" s="629"/>
      <c r="J27" s="629"/>
      <c r="K27" s="629"/>
      <c r="L27" s="629"/>
      <c r="M27" s="629"/>
      <c r="N27" s="629">
        <v>180</v>
      </c>
      <c r="O27" s="629">
        <v>28378.799999999999</v>
      </c>
      <c r="P27" s="642"/>
      <c r="Q27" s="630">
        <v>157.66</v>
      </c>
    </row>
    <row r="28" spans="1:17" ht="14.4" customHeight="1" x14ac:dyDescent="0.3">
      <c r="A28" s="625" t="s">
        <v>4339</v>
      </c>
      <c r="B28" s="626" t="s">
        <v>4567</v>
      </c>
      <c r="C28" s="626" t="s">
        <v>3471</v>
      </c>
      <c r="D28" s="626" t="s">
        <v>4577</v>
      </c>
      <c r="E28" s="626" t="s">
        <v>4578</v>
      </c>
      <c r="F28" s="629">
        <v>1</v>
      </c>
      <c r="G28" s="629">
        <v>1281</v>
      </c>
      <c r="H28" s="629">
        <v>1</v>
      </c>
      <c r="I28" s="629">
        <v>1281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4339</v>
      </c>
      <c r="B29" s="626" t="s">
        <v>4567</v>
      </c>
      <c r="C29" s="626" t="s">
        <v>3471</v>
      </c>
      <c r="D29" s="626" t="s">
        <v>4579</v>
      </c>
      <c r="E29" s="626" t="s">
        <v>4580</v>
      </c>
      <c r="F29" s="629">
        <v>2</v>
      </c>
      <c r="G29" s="629">
        <v>3498</v>
      </c>
      <c r="H29" s="629">
        <v>1</v>
      </c>
      <c r="I29" s="629">
        <v>1749</v>
      </c>
      <c r="J29" s="629"/>
      <c r="K29" s="629"/>
      <c r="L29" s="629"/>
      <c r="M29" s="629"/>
      <c r="N29" s="629">
        <v>1</v>
      </c>
      <c r="O29" s="629">
        <v>1754</v>
      </c>
      <c r="P29" s="642">
        <v>0.50142938822184102</v>
      </c>
      <c r="Q29" s="630">
        <v>1754</v>
      </c>
    </row>
    <row r="30" spans="1:17" ht="14.4" customHeight="1" x14ac:dyDescent="0.3">
      <c r="A30" s="625" t="s">
        <v>4339</v>
      </c>
      <c r="B30" s="626" t="s">
        <v>4567</v>
      </c>
      <c r="C30" s="626" t="s">
        <v>3471</v>
      </c>
      <c r="D30" s="626" t="s">
        <v>4581</v>
      </c>
      <c r="E30" s="626" t="s">
        <v>4582</v>
      </c>
      <c r="F30" s="629"/>
      <c r="G30" s="629"/>
      <c r="H30" s="629"/>
      <c r="I30" s="629"/>
      <c r="J30" s="629"/>
      <c r="K30" s="629"/>
      <c r="L30" s="629"/>
      <c r="M30" s="629"/>
      <c r="N30" s="629">
        <v>1</v>
      </c>
      <c r="O30" s="629">
        <v>410</v>
      </c>
      <c r="P30" s="642"/>
      <c r="Q30" s="630">
        <v>410</v>
      </c>
    </row>
    <row r="31" spans="1:17" ht="14.4" customHeight="1" x14ac:dyDescent="0.3">
      <c r="A31" s="625" t="s">
        <v>4344</v>
      </c>
      <c r="B31" s="626" t="s">
        <v>4543</v>
      </c>
      <c r="C31" s="626" t="s">
        <v>3471</v>
      </c>
      <c r="D31" s="626" t="s">
        <v>4550</v>
      </c>
      <c r="E31" s="626" t="s">
        <v>4551</v>
      </c>
      <c r="F31" s="629"/>
      <c r="G31" s="629"/>
      <c r="H31" s="629"/>
      <c r="I31" s="629"/>
      <c r="J31" s="629"/>
      <c r="K31" s="629"/>
      <c r="L31" s="629"/>
      <c r="M31" s="629"/>
      <c r="N31" s="629">
        <v>4</v>
      </c>
      <c r="O31" s="629">
        <v>37348</v>
      </c>
      <c r="P31" s="642"/>
      <c r="Q31" s="630">
        <v>9337</v>
      </c>
    </row>
    <row r="32" spans="1:17" ht="14.4" customHeight="1" x14ac:dyDescent="0.3">
      <c r="A32" s="625" t="s">
        <v>4344</v>
      </c>
      <c r="B32" s="626" t="s">
        <v>4583</v>
      </c>
      <c r="C32" s="626" t="s">
        <v>3471</v>
      </c>
      <c r="D32" s="626" t="s">
        <v>4584</v>
      </c>
      <c r="E32" s="626" t="s">
        <v>4585</v>
      </c>
      <c r="F32" s="629">
        <v>4</v>
      </c>
      <c r="G32" s="629">
        <v>756</v>
      </c>
      <c r="H32" s="629">
        <v>1</v>
      </c>
      <c r="I32" s="629">
        <v>189</v>
      </c>
      <c r="J32" s="629">
        <v>2</v>
      </c>
      <c r="K32" s="629">
        <v>378</v>
      </c>
      <c r="L32" s="629">
        <v>0.5</v>
      </c>
      <c r="M32" s="629">
        <v>189</v>
      </c>
      <c r="N32" s="629"/>
      <c r="O32" s="629"/>
      <c r="P32" s="642"/>
      <c r="Q32" s="630"/>
    </row>
    <row r="33" spans="1:17" ht="14.4" customHeight="1" x14ac:dyDescent="0.3">
      <c r="A33" s="625" t="s">
        <v>4344</v>
      </c>
      <c r="B33" s="626" t="s">
        <v>4583</v>
      </c>
      <c r="C33" s="626" t="s">
        <v>3471</v>
      </c>
      <c r="D33" s="626" t="s">
        <v>4586</v>
      </c>
      <c r="E33" s="626" t="s">
        <v>4587</v>
      </c>
      <c r="F33" s="629">
        <v>10</v>
      </c>
      <c r="G33" s="629">
        <v>3500</v>
      </c>
      <c r="H33" s="629">
        <v>1</v>
      </c>
      <c r="I33" s="629">
        <v>350</v>
      </c>
      <c r="J33" s="629"/>
      <c r="K33" s="629"/>
      <c r="L33" s="629"/>
      <c r="M33" s="629"/>
      <c r="N33" s="629">
        <v>3</v>
      </c>
      <c r="O33" s="629">
        <v>1050</v>
      </c>
      <c r="P33" s="642">
        <v>0.3</v>
      </c>
      <c r="Q33" s="630">
        <v>350</v>
      </c>
    </row>
    <row r="34" spans="1:17" ht="14.4" customHeight="1" x14ac:dyDescent="0.3">
      <c r="A34" s="625" t="s">
        <v>4344</v>
      </c>
      <c r="B34" s="626" t="s">
        <v>4583</v>
      </c>
      <c r="C34" s="626" t="s">
        <v>3471</v>
      </c>
      <c r="D34" s="626" t="s">
        <v>4588</v>
      </c>
      <c r="E34" s="626" t="s">
        <v>4589</v>
      </c>
      <c r="F34" s="629">
        <v>137</v>
      </c>
      <c r="G34" s="629">
        <v>8768</v>
      </c>
      <c r="H34" s="629">
        <v>1</v>
      </c>
      <c r="I34" s="629">
        <v>64</v>
      </c>
      <c r="J34" s="629">
        <v>109</v>
      </c>
      <c r="K34" s="629">
        <v>6976</v>
      </c>
      <c r="L34" s="629">
        <v>0.79562043795620441</v>
      </c>
      <c r="M34" s="629">
        <v>64</v>
      </c>
      <c r="N34" s="629">
        <v>119</v>
      </c>
      <c r="O34" s="629">
        <v>7735</v>
      </c>
      <c r="P34" s="642">
        <v>0.8821852189781022</v>
      </c>
      <c r="Q34" s="630">
        <v>65</v>
      </c>
    </row>
    <row r="35" spans="1:17" ht="14.4" customHeight="1" x14ac:dyDescent="0.3">
      <c r="A35" s="625" t="s">
        <v>4344</v>
      </c>
      <c r="B35" s="626" t="s">
        <v>4583</v>
      </c>
      <c r="C35" s="626" t="s">
        <v>3471</v>
      </c>
      <c r="D35" s="626" t="s">
        <v>4590</v>
      </c>
      <c r="E35" s="626" t="s">
        <v>4591</v>
      </c>
      <c r="F35" s="629"/>
      <c r="G35" s="629"/>
      <c r="H35" s="629"/>
      <c r="I35" s="629"/>
      <c r="J35" s="629">
        <v>3</v>
      </c>
      <c r="K35" s="629">
        <v>1767</v>
      </c>
      <c r="L35" s="629"/>
      <c r="M35" s="629">
        <v>589</v>
      </c>
      <c r="N35" s="629"/>
      <c r="O35" s="629"/>
      <c r="P35" s="642"/>
      <c r="Q35" s="630"/>
    </row>
    <row r="36" spans="1:17" ht="14.4" customHeight="1" x14ac:dyDescent="0.3">
      <c r="A36" s="625" t="s">
        <v>4344</v>
      </c>
      <c r="B36" s="626" t="s">
        <v>4583</v>
      </c>
      <c r="C36" s="626" t="s">
        <v>3471</v>
      </c>
      <c r="D36" s="626" t="s">
        <v>4592</v>
      </c>
      <c r="E36" s="626" t="s">
        <v>4593</v>
      </c>
      <c r="F36" s="629">
        <v>2</v>
      </c>
      <c r="G36" s="629">
        <v>650</v>
      </c>
      <c r="H36" s="629">
        <v>1</v>
      </c>
      <c r="I36" s="629">
        <v>325</v>
      </c>
      <c r="J36" s="629">
        <v>2</v>
      </c>
      <c r="K36" s="629">
        <v>652</v>
      </c>
      <c r="L36" s="629">
        <v>1.003076923076923</v>
      </c>
      <c r="M36" s="629">
        <v>326</v>
      </c>
      <c r="N36" s="629"/>
      <c r="O36" s="629"/>
      <c r="P36" s="642"/>
      <c r="Q36" s="630"/>
    </row>
    <row r="37" spans="1:17" ht="14.4" customHeight="1" x14ac:dyDescent="0.3">
      <c r="A37" s="625" t="s">
        <v>4344</v>
      </c>
      <c r="B37" s="626" t="s">
        <v>4583</v>
      </c>
      <c r="C37" s="626" t="s">
        <v>3471</v>
      </c>
      <c r="D37" s="626" t="s">
        <v>4594</v>
      </c>
      <c r="E37" s="626" t="s">
        <v>4595</v>
      </c>
      <c r="F37" s="629">
        <v>1</v>
      </c>
      <c r="G37" s="629">
        <v>149</v>
      </c>
      <c r="H37" s="629">
        <v>1</v>
      </c>
      <c r="I37" s="629">
        <v>149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4344</v>
      </c>
      <c r="B38" s="626" t="s">
        <v>4583</v>
      </c>
      <c r="C38" s="626" t="s">
        <v>3471</v>
      </c>
      <c r="D38" s="626" t="s">
        <v>4596</v>
      </c>
      <c r="E38" s="626" t="s">
        <v>4597</v>
      </c>
      <c r="F38" s="629">
        <v>1</v>
      </c>
      <c r="G38" s="629">
        <v>229</v>
      </c>
      <c r="H38" s="629">
        <v>1</v>
      </c>
      <c r="I38" s="629">
        <v>229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4344</v>
      </c>
      <c r="B39" s="626" t="s">
        <v>4583</v>
      </c>
      <c r="C39" s="626" t="s">
        <v>3471</v>
      </c>
      <c r="D39" s="626" t="s">
        <v>4598</v>
      </c>
      <c r="E39" s="626" t="s">
        <v>4599</v>
      </c>
      <c r="F39" s="629">
        <v>21</v>
      </c>
      <c r="G39" s="629">
        <v>483</v>
      </c>
      <c r="H39" s="629">
        <v>1</v>
      </c>
      <c r="I39" s="629">
        <v>23</v>
      </c>
      <c r="J39" s="629">
        <v>12</v>
      </c>
      <c r="K39" s="629">
        <v>276</v>
      </c>
      <c r="L39" s="629">
        <v>0.5714285714285714</v>
      </c>
      <c r="M39" s="629">
        <v>23</v>
      </c>
      <c r="N39" s="629">
        <v>12</v>
      </c>
      <c r="O39" s="629">
        <v>288</v>
      </c>
      <c r="P39" s="642">
        <v>0.59627329192546585</v>
      </c>
      <c r="Q39" s="630">
        <v>24</v>
      </c>
    </row>
    <row r="40" spans="1:17" ht="14.4" customHeight="1" x14ac:dyDescent="0.3">
      <c r="A40" s="625" t="s">
        <v>4344</v>
      </c>
      <c r="B40" s="626" t="s">
        <v>4583</v>
      </c>
      <c r="C40" s="626" t="s">
        <v>3471</v>
      </c>
      <c r="D40" s="626" t="s">
        <v>4600</v>
      </c>
      <c r="E40" s="626" t="s">
        <v>4601</v>
      </c>
      <c r="F40" s="629">
        <v>20</v>
      </c>
      <c r="G40" s="629">
        <v>460</v>
      </c>
      <c r="H40" s="629">
        <v>1</v>
      </c>
      <c r="I40" s="629">
        <v>23</v>
      </c>
      <c r="J40" s="629">
        <v>27</v>
      </c>
      <c r="K40" s="629">
        <v>621</v>
      </c>
      <c r="L40" s="629">
        <v>1.35</v>
      </c>
      <c r="M40" s="629">
        <v>23</v>
      </c>
      <c r="N40" s="629">
        <v>11</v>
      </c>
      <c r="O40" s="629">
        <v>253</v>
      </c>
      <c r="P40" s="642">
        <v>0.55000000000000004</v>
      </c>
      <c r="Q40" s="630">
        <v>23</v>
      </c>
    </row>
    <row r="41" spans="1:17" ht="14.4" customHeight="1" x14ac:dyDescent="0.3">
      <c r="A41" s="625" t="s">
        <v>4344</v>
      </c>
      <c r="B41" s="626" t="s">
        <v>4583</v>
      </c>
      <c r="C41" s="626" t="s">
        <v>3471</v>
      </c>
      <c r="D41" s="626" t="s">
        <v>4602</v>
      </c>
      <c r="E41" s="626" t="s">
        <v>4603</v>
      </c>
      <c r="F41" s="629">
        <v>92</v>
      </c>
      <c r="G41" s="629">
        <v>19872</v>
      </c>
      <c r="H41" s="629">
        <v>1</v>
      </c>
      <c r="I41" s="629">
        <v>216</v>
      </c>
      <c r="J41" s="629">
        <v>67</v>
      </c>
      <c r="K41" s="629">
        <v>14472</v>
      </c>
      <c r="L41" s="629">
        <v>0.72826086956521741</v>
      </c>
      <c r="M41" s="629">
        <v>216</v>
      </c>
      <c r="N41" s="629">
        <v>75</v>
      </c>
      <c r="O41" s="629">
        <v>16200</v>
      </c>
      <c r="P41" s="642">
        <v>0.81521739130434778</v>
      </c>
      <c r="Q41" s="630">
        <v>216</v>
      </c>
    </row>
    <row r="42" spans="1:17" ht="14.4" customHeight="1" x14ac:dyDescent="0.3">
      <c r="A42" s="625" t="s">
        <v>4344</v>
      </c>
      <c r="B42" s="626" t="s">
        <v>4583</v>
      </c>
      <c r="C42" s="626" t="s">
        <v>3471</v>
      </c>
      <c r="D42" s="626" t="s">
        <v>4604</v>
      </c>
      <c r="E42" s="626" t="s">
        <v>4605</v>
      </c>
      <c r="F42" s="629">
        <v>25</v>
      </c>
      <c r="G42" s="629">
        <v>6325</v>
      </c>
      <c r="H42" s="629">
        <v>1</v>
      </c>
      <c r="I42" s="629">
        <v>253</v>
      </c>
      <c r="J42" s="629">
        <v>9</v>
      </c>
      <c r="K42" s="629">
        <v>2277</v>
      </c>
      <c r="L42" s="629">
        <v>0.36</v>
      </c>
      <c r="M42" s="629">
        <v>253</v>
      </c>
      <c r="N42" s="629">
        <v>14</v>
      </c>
      <c r="O42" s="629">
        <v>3542</v>
      </c>
      <c r="P42" s="642">
        <v>0.56000000000000005</v>
      </c>
      <c r="Q42" s="630">
        <v>253</v>
      </c>
    </row>
    <row r="43" spans="1:17" ht="14.4" customHeight="1" x14ac:dyDescent="0.3">
      <c r="A43" s="625" t="s">
        <v>4344</v>
      </c>
      <c r="B43" s="626" t="s">
        <v>4583</v>
      </c>
      <c r="C43" s="626" t="s">
        <v>3471</v>
      </c>
      <c r="D43" s="626" t="s">
        <v>4606</v>
      </c>
      <c r="E43" s="626" t="s">
        <v>4607</v>
      </c>
      <c r="F43" s="629">
        <v>21</v>
      </c>
      <c r="G43" s="629">
        <v>1134</v>
      </c>
      <c r="H43" s="629">
        <v>1</v>
      </c>
      <c r="I43" s="629">
        <v>54</v>
      </c>
      <c r="J43" s="629">
        <v>9</v>
      </c>
      <c r="K43" s="629">
        <v>486</v>
      </c>
      <c r="L43" s="629">
        <v>0.42857142857142855</v>
      </c>
      <c r="M43" s="629">
        <v>54</v>
      </c>
      <c r="N43" s="629">
        <v>12</v>
      </c>
      <c r="O43" s="629">
        <v>648</v>
      </c>
      <c r="P43" s="642">
        <v>0.5714285714285714</v>
      </c>
      <c r="Q43" s="630">
        <v>54</v>
      </c>
    </row>
    <row r="44" spans="1:17" ht="14.4" customHeight="1" x14ac:dyDescent="0.3">
      <c r="A44" s="625" t="s">
        <v>4344</v>
      </c>
      <c r="B44" s="626" t="s">
        <v>4583</v>
      </c>
      <c r="C44" s="626" t="s">
        <v>3471</v>
      </c>
      <c r="D44" s="626" t="s">
        <v>4608</v>
      </c>
      <c r="E44" s="626" t="s">
        <v>4609</v>
      </c>
      <c r="F44" s="629">
        <v>1010</v>
      </c>
      <c r="G44" s="629">
        <v>77770</v>
      </c>
      <c r="H44" s="629">
        <v>1</v>
      </c>
      <c r="I44" s="629">
        <v>77</v>
      </c>
      <c r="J44" s="629">
        <v>897</v>
      </c>
      <c r="K44" s="629">
        <v>69069</v>
      </c>
      <c r="L44" s="629">
        <v>0.88811881188118813</v>
      </c>
      <c r="M44" s="629">
        <v>77</v>
      </c>
      <c r="N44" s="629">
        <v>814</v>
      </c>
      <c r="O44" s="629">
        <v>62678</v>
      </c>
      <c r="P44" s="642">
        <v>0.80594059405940599</v>
      </c>
      <c r="Q44" s="630">
        <v>77</v>
      </c>
    </row>
    <row r="45" spans="1:17" ht="14.4" customHeight="1" x14ac:dyDescent="0.3">
      <c r="A45" s="625" t="s">
        <v>4344</v>
      </c>
      <c r="B45" s="626" t="s">
        <v>4583</v>
      </c>
      <c r="C45" s="626" t="s">
        <v>3471</v>
      </c>
      <c r="D45" s="626" t="s">
        <v>4610</v>
      </c>
      <c r="E45" s="626" t="s">
        <v>4611</v>
      </c>
      <c r="F45" s="629">
        <v>41</v>
      </c>
      <c r="G45" s="629">
        <v>902</v>
      </c>
      <c r="H45" s="629">
        <v>1</v>
      </c>
      <c r="I45" s="629">
        <v>22</v>
      </c>
      <c r="J45" s="629">
        <v>43</v>
      </c>
      <c r="K45" s="629">
        <v>946</v>
      </c>
      <c r="L45" s="629">
        <v>1.0487804878048781</v>
      </c>
      <c r="M45" s="629">
        <v>22</v>
      </c>
      <c r="N45" s="629">
        <v>24</v>
      </c>
      <c r="O45" s="629">
        <v>528</v>
      </c>
      <c r="P45" s="642">
        <v>0.58536585365853655</v>
      </c>
      <c r="Q45" s="630">
        <v>22</v>
      </c>
    </row>
    <row r="46" spans="1:17" ht="14.4" customHeight="1" x14ac:dyDescent="0.3">
      <c r="A46" s="625" t="s">
        <v>4344</v>
      </c>
      <c r="B46" s="626" t="s">
        <v>4583</v>
      </c>
      <c r="C46" s="626" t="s">
        <v>3471</v>
      </c>
      <c r="D46" s="626" t="s">
        <v>4612</v>
      </c>
      <c r="E46" s="626" t="s">
        <v>4613</v>
      </c>
      <c r="F46" s="629">
        <v>87</v>
      </c>
      <c r="G46" s="629">
        <v>15660</v>
      </c>
      <c r="H46" s="629">
        <v>1</v>
      </c>
      <c r="I46" s="629">
        <v>180</v>
      </c>
      <c r="J46" s="629">
        <v>64</v>
      </c>
      <c r="K46" s="629">
        <v>11520</v>
      </c>
      <c r="L46" s="629">
        <v>0.73563218390804597</v>
      </c>
      <c r="M46" s="629">
        <v>180</v>
      </c>
      <c r="N46" s="629">
        <v>78</v>
      </c>
      <c r="O46" s="629">
        <v>14040</v>
      </c>
      <c r="P46" s="642">
        <v>0.89655172413793105</v>
      </c>
      <c r="Q46" s="630">
        <v>180</v>
      </c>
    </row>
    <row r="47" spans="1:17" ht="14.4" customHeight="1" x14ac:dyDescent="0.3">
      <c r="A47" s="625" t="s">
        <v>4344</v>
      </c>
      <c r="B47" s="626" t="s">
        <v>4583</v>
      </c>
      <c r="C47" s="626" t="s">
        <v>3471</v>
      </c>
      <c r="D47" s="626" t="s">
        <v>4614</v>
      </c>
      <c r="E47" s="626" t="s">
        <v>4615</v>
      </c>
      <c r="F47" s="629">
        <v>54</v>
      </c>
      <c r="G47" s="629">
        <v>11286</v>
      </c>
      <c r="H47" s="629">
        <v>1</v>
      </c>
      <c r="I47" s="629">
        <v>209</v>
      </c>
      <c r="J47" s="629">
        <v>44</v>
      </c>
      <c r="K47" s="629">
        <v>9196</v>
      </c>
      <c r="L47" s="629">
        <v>0.81481481481481477</v>
      </c>
      <c r="M47" s="629">
        <v>209</v>
      </c>
      <c r="N47" s="629">
        <v>45</v>
      </c>
      <c r="O47" s="629">
        <v>9405</v>
      </c>
      <c r="P47" s="642">
        <v>0.83333333333333337</v>
      </c>
      <c r="Q47" s="630">
        <v>209</v>
      </c>
    </row>
    <row r="48" spans="1:17" ht="14.4" customHeight="1" x14ac:dyDescent="0.3">
      <c r="A48" s="625" t="s">
        <v>4344</v>
      </c>
      <c r="B48" s="626" t="s">
        <v>4583</v>
      </c>
      <c r="C48" s="626" t="s">
        <v>3471</v>
      </c>
      <c r="D48" s="626" t="s">
        <v>4616</v>
      </c>
      <c r="E48" s="626" t="s">
        <v>4617</v>
      </c>
      <c r="F48" s="629"/>
      <c r="G48" s="629"/>
      <c r="H48" s="629"/>
      <c r="I48" s="629"/>
      <c r="J48" s="629"/>
      <c r="K48" s="629"/>
      <c r="L48" s="629"/>
      <c r="M48" s="629"/>
      <c r="N48" s="629">
        <v>5</v>
      </c>
      <c r="O48" s="629">
        <v>330</v>
      </c>
      <c r="P48" s="642"/>
      <c r="Q48" s="630">
        <v>66</v>
      </c>
    </row>
    <row r="49" spans="1:17" ht="14.4" customHeight="1" x14ac:dyDescent="0.3">
      <c r="A49" s="625" t="s">
        <v>4344</v>
      </c>
      <c r="B49" s="626" t="s">
        <v>4583</v>
      </c>
      <c r="C49" s="626" t="s">
        <v>3471</v>
      </c>
      <c r="D49" s="626" t="s">
        <v>4618</v>
      </c>
      <c r="E49" s="626" t="s">
        <v>4619</v>
      </c>
      <c r="F49" s="629">
        <v>1</v>
      </c>
      <c r="G49" s="629">
        <v>50</v>
      </c>
      <c r="H49" s="629">
        <v>1</v>
      </c>
      <c r="I49" s="629">
        <v>50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4620</v>
      </c>
      <c r="B50" s="626" t="s">
        <v>4621</v>
      </c>
      <c r="C50" s="626" t="s">
        <v>3471</v>
      </c>
      <c r="D50" s="626" t="s">
        <v>4622</v>
      </c>
      <c r="E50" s="626" t="s">
        <v>4623</v>
      </c>
      <c r="F50" s="629">
        <v>417</v>
      </c>
      <c r="G50" s="629">
        <v>11259</v>
      </c>
      <c r="H50" s="629">
        <v>1</v>
      </c>
      <c r="I50" s="629">
        <v>27</v>
      </c>
      <c r="J50" s="629">
        <v>339</v>
      </c>
      <c r="K50" s="629">
        <v>9153</v>
      </c>
      <c r="L50" s="629">
        <v>0.81294964028776984</v>
      </c>
      <c r="M50" s="629">
        <v>27</v>
      </c>
      <c r="N50" s="629">
        <v>353</v>
      </c>
      <c r="O50" s="629">
        <v>9531</v>
      </c>
      <c r="P50" s="642">
        <v>0.84652278177458029</v>
      </c>
      <c r="Q50" s="630">
        <v>27</v>
      </c>
    </row>
    <row r="51" spans="1:17" ht="14.4" customHeight="1" x14ac:dyDescent="0.3">
      <c r="A51" s="625" t="s">
        <v>4620</v>
      </c>
      <c r="B51" s="626" t="s">
        <v>4621</v>
      </c>
      <c r="C51" s="626" t="s">
        <v>3471</v>
      </c>
      <c r="D51" s="626" t="s">
        <v>4624</v>
      </c>
      <c r="E51" s="626" t="s">
        <v>4625</v>
      </c>
      <c r="F51" s="629">
        <v>414</v>
      </c>
      <c r="G51" s="629">
        <v>11178</v>
      </c>
      <c r="H51" s="629">
        <v>1</v>
      </c>
      <c r="I51" s="629">
        <v>27</v>
      </c>
      <c r="J51" s="629">
        <v>341</v>
      </c>
      <c r="K51" s="629">
        <v>9207</v>
      </c>
      <c r="L51" s="629">
        <v>0.82367149758454106</v>
      </c>
      <c r="M51" s="629">
        <v>27</v>
      </c>
      <c r="N51" s="629">
        <v>357</v>
      </c>
      <c r="O51" s="629">
        <v>9639</v>
      </c>
      <c r="P51" s="642">
        <v>0.8623188405797102</v>
      </c>
      <c r="Q51" s="630">
        <v>27</v>
      </c>
    </row>
    <row r="52" spans="1:17" ht="14.4" customHeight="1" x14ac:dyDescent="0.3">
      <c r="A52" s="625" t="s">
        <v>4620</v>
      </c>
      <c r="B52" s="626" t="s">
        <v>4621</v>
      </c>
      <c r="C52" s="626" t="s">
        <v>3471</v>
      </c>
      <c r="D52" s="626" t="s">
        <v>4626</v>
      </c>
      <c r="E52" s="626" t="s">
        <v>4627</v>
      </c>
      <c r="F52" s="629">
        <v>33</v>
      </c>
      <c r="G52" s="629">
        <v>759</v>
      </c>
      <c r="H52" s="629">
        <v>1</v>
      </c>
      <c r="I52" s="629">
        <v>23</v>
      </c>
      <c r="J52" s="629">
        <v>66</v>
      </c>
      <c r="K52" s="629">
        <v>1518</v>
      </c>
      <c r="L52" s="629">
        <v>2</v>
      </c>
      <c r="M52" s="629">
        <v>23</v>
      </c>
      <c r="N52" s="629">
        <v>45</v>
      </c>
      <c r="O52" s="629">
        <v>1035</v>
      </c>
      <c r="P52" s="642">
        <v>1.3636363636363635</v>
      </c>
      <c r="Q52" s="630">
        <v>23</v>
      </c>
    </row>
    <row r="53" spans="1:17" ht="14.4" customHeight="1" x14ac:dyDescent="0.3">
      <c r="A53" s="625" t="s">
        <v>4620</v>
      </c>
      <c r="B53" s="626" t="s">
        <v>4621</v>
      </c>
      <c r="C53" s="626" t="s">
        <v>3471</v>
      </c>
      <c r="D53" s="626" t="s">
        <v>4628</v>
      </c>
      <c r="E53" s="626" t="s">
        <v>4629</v>
      </c>
      <c r="F53" s="629">
        <v>59</v>
      </c>
      <c r="G53" s="629">
        <v>3186</v>
      </c>
      <c r="H53" s="629">
        <v>1</v>
      </c>
      <c r="I53" s="629">
        <v>54</v>
      </c>
      <c r="J53" s="629">
        <v>69</v>
      </c>
      <c r="K53" s="629">
        <v>3726</v>
      </c>
      <c r="L53" s="629">
        <v>1.1694915254237288</v>
      </c>
      <c r="M53" s="629">
        <v>54</v>
      </c>
      <c r="N53" s="629">
        <v>87</v>
      </c>
      <c r="O53" s="629">
        <v>4698</v>
      </c>
      <c r="P53" s="642">
        <v>1.4745762711864407</v>
      </c>
      <c r="Q53" s="630">
        <v>54</v>
      </c>
    </row>
    <row r="54" spans="1:17" ht="14.4" customHeight="1" x14ac:dyDescent="0.3">
      <c r="A54" s="625" t="s">
        <v>4620</v>
      </c>
      <c r="B54" s="626" t="s">
        <v>4621</v>
      </c>
      <c r="C54" s="626" t="s">
        <v>3471</v>
      </c>
      <c r="D54" s="626" t="s">
        <v>4630</v>
      </c>
      <c r="E54" s="626" t="s">
        <v>4631</v>
      </c>
      <c r="F54" s="629">
        <v>309</v>
      </c>
      <c r="G54" s="629">
        <v>7416</v>
      </c>
      <c r="H54" s="629">
        <v>1</v>
      </c>
      <c r="I54" s="629">
        <v>24</v>
      </c>
      <c r="J54" s="629">
        <v>299</v>
      </c>
      <c r="K54" s="629">
        <v>7176</v>
      </c>
      <c r="L54" s="629">
        <v>0.96763754045307449</v>
      </c>
      <c r="M54" s="629">
        <v>24</v>
      </c>
      <c r="N54" s="629">
        <v>313</v>
      </c>
      <c r="O54" s="629">
        <v>7512</v>
      </c>
      <c r="P54" s="642">
        <v>1.0129449838187703</v>
      </c>
      <c r="Q54" s="630">
        <v>24</v>
      </c>
    </row>
    <row r="55" spans="1:17" ht="14.4" customHeight="1" x14ac:dyDescent="0.3">
      <c r="A55" s="625" t="s">
        <v>4620</v>
      </c>
      <c r="B55" s="626" t="s">
        <v>4621</v>
      </c>
      <c r="C55" s="626" t="s">
        <v>3471</v>
      </c>
      <c r="D55" s="626" t="s">
        <v>4632</v>
      </c>
      <c r="E55" s="626" t="s">
        <v>4633</v>
      </c>
      <c r="F55" s="629">
        <v>7</v>
      </c>
      <c r="G55" s="629">
        <v>161</v>
      </c>
      <c r="H55" s="629">
        <v>1</v>
      </c>
      <c r="I55" s="629">
        <v>23</v>
      </c>
      <c r="J55" s="629">
        <v>4</v>
      </c>
      <c r="K55" s="629">
        <v>92</v>
      </c>
      <c r="L55" s="629">
        <v>0.5714285714285714</v>
      </c>
      <c r="M55" s="629">
        <v>23</v>
      </c>
      <c r="N55" s="629">
        <v>2</v>
      </c>
      <c r="O55" s="629">
        <v>46</v>
      </c>
      <c r="P55" s="642">
        <v>0.2857142857142857</v>
      </c>
      <c r="Q55" s="630">
        <v>23</v>
      </c>
    </row>
    <row r="56" spans="1:17" ht="14.4" customHeight="1" x14ac:dyDescent="0.3">
      <c r="A56" s="625" t="s">
        <v>4620</v>
      </c>
      <c r="B56" s="626" t="s">
        <v>4621</v>
      </c>
      <c r="C56" s="626" t="s">
        <v>3471</v>
      </c>
      <c r="D56" s="626" t="s">
        <v>4634</v>
      </c>
      <c r="E56" s="626" t="s">
        <v>4635</v>
      </c>
      <c r="F56" s="629">
        <v>32</v>
      </c>
      <c r="G56" s="629">
        <v>704</v>
      </c>
      <c r="H56" s="629">
        <v>1</v>
      </c>
      <c r="I56" s="629">
        <v>22</v>
      </c>
      <c r="J56" s="629">
        <v>43</v>
      </c>
      <c r="K56" s="629">
        <v>946</v>
      </c>
      <c r="L56" s="629">
        <v>1.34375</v>
      </c>
      <c r="M56" s="629">
        <v>22</v>
      </c>
      <c r="N56" s="629">
        <v>43</v>
      </c>
      <c r="O56" s="629">
        <v>946</v>
      </c>
      <c r="P56" s="642">
        <v>1.34375</v>
      </c>
      <c r="Q56" s="630">
        <v>22</v>
      </c>
    </row>
    <row r="57" spans="1:17" ht="14.4" customHeight="1" x14ac:dyDescent="0.3">
      <c r="A57" s="625" t="s">
        <v>4620</v>
      </c>
      <c r="B57" s="626" t="s">
        <v>4621</v>
      </c>
      <c r="C57" s="626" t="s">
        <v>3471</v>
      </c>
      <c r="D57" s="626" t="s">
        <v>4636</v>
      </c>
      <c r="E57" s="626" t="s">
        <v>4637</v>
      </c>
      <c r="F57" s="629"/>
      <c r="G57" s="629"/>
      <c r="H57" s="629"/>
      <c r="I57" s="629"/>
      <c r="J57" s="629">
        <v>1</v>
      </c>
      <c r="K57" s="629">
        <v>30</v>
      </c>
      <c r="L57" s="629"/>
      <c r="M57" s="629">
        <v>30</v>
      </c>
      <c r="N57" s="629">
        <v>4</v>
      </c>
      <c r="O57" s="629">
        <v>120</v>
      </c>
      <c r="P57" s="642"/>
      <c r="Q57" s="630">
        <v>30</v>
      </c>
    </row>
    <row r="58" spans="1:17" ht="14.4" customHeight="1" x14ac:dyDescent="0.3">
      <c r="A58" s="625" t="s">
        <v>4620</v>
      </c>
      <c r="B58" s="626" t="s">
        <v>4621</v>
      </c>
      <c r="C58" s="626" t="s">
        <v>3471</v>
      </c>
      <c r="D58" s="626" t="s">
        <v>4638</v>
      </c>
      <c r="E58" s="626" t="s">
        <v>4639</v>
      </c>
      <c r="F58" s="629">
        <v>1956</v>
      </c>
      <c r="G58" s="629">
        <v>56724</v>
      </c>
      <c r="H58" s="629">
        <v>1</v>
      </c>
      <c r="I58" s="629">
        <v>29</v>
      </c>
      <c r="J58" s="629">
        <v>2068</v>
      </c>
      <c r="K58" s="629">
        <v>59972</v>
      </c>
      <c r="L58" s="629">
        <v>1.0572597137014315</v>
      </c>
      <c r="M58" s="629">
        <v>29</v>
      </c>
      <c r="N58" s="629">
        <v>1971</v>
      </c>
      <c r="O58" s="629">
        <v>57159</v>
      </c>
      <c r="P58" s="642">
        <v>1.0076687116564418</v>
      </c>
      <c r="Q58" s="630">
        <v>29</v>
      </c>
    </row>
    <row r="59" spans="1:17" ht="14.4" customHeight="1" x14ac:dyDescent="0.3">
      <c r="A59" s="625" t="s">
        <v>4620</v>
      </c>
      <c r="B59" s="626" t="s">
        <v>4621</v>
      </c>
      <c r="C59" s="626" t="s">
        <v>3471</v>
      </c>
      <c r="D59" s="626" t="s">
        <v>4640</v>
      </c>
      <c r="E59" s="626" t="s">
        <v>4641</v>
      </c>
      <c r="F59" s="629">
        <v>630</v>
      </c>
      <c r="G59" s="629">
        <v>17010</v>
      </c>
      <c r="H59" s="629">
        <v>1</v>
      </c>
      <c r="I59" s="629">
        <v>27</v>
      </c>
      <c r="J59" s="629">
        <v>555</v>
      </c>
      <c r="K59" s="629">
        <v>14985</v>
      </c>
      <c r="L59" s="629">
        <v>0.88095238095238093</v>
      </c>
      <c r="M59" s="629">
        <v>27</v>
      </c>
      <c r="N59" s="629">
        <v>478</v>
      </c>
      <c r="O59" s="629">
        <v>12906</v>
      </c>
      <c r="P59" s="642">
        <v>0.7587301587301587</v>
      </c>
      <c r="Q59" s="630">
        <v>27</v>
      </c>
    </row>
    <row r="60" spans="1:17" ht="14.4" customHeight="1" x14ac:dyDescent="0.3">
      <c r="A60" s="625" t="s">
        <v>4620</v>
      </c>
      <c r="B60" s="626" t="s">
        <v>4621</v>
      </c>
      <c r="C60" s="626" t="s">
        <v>3471</v>
      </c>
      <c r="D60" s="626" t="s">
        <v>4642</v>
      </c>
      <c r="E60" s="626" t="s">
        <v>4643</v>
      </c>
      <c r="F60" s="629">
        <v>18</v>
      </c>
      <c r="G60" s="629">
        <v>522</v>
      </c>
      <c r="H60" s="629">
        <v>1</v>
      </c>
      <c r="I60" s="629">
        <v>29</v>
      </c>
      <c r="J60" s="629">
        <v>30</v>
      </c>
      <c r="K60" s="629">
        <v>870</v>
      </c>
      <c r="L60" s="629">
        <v>1.6666666666666667</v>
      </c>
      <c r="M60" s="629">
        <v>29</v>
      </c>
      <c r="N60" s="629">
        <v>17</v>
      </c>
      <c r="O60" s="629">
        <v>493</v>
      </c>
      <c r="P60" s="642">
        <v>0.94444444444444442</v>
      </c>
      <c r="Q60" s="630">
        <v>29</v>
      </c>
    </row>
    <row r="61" spans="1:17" ht="14.4" customHeight="1" x14ac:dyDescent="0.3">
      <c r="A61" s="625" t="s">
        <v>4620</v>
      </c>
      <c r="B61" s="626" t="s">
        <v>4621</v>
      </c>
      <c r="C61" s="626" t="s">
        <v>3471</v>
      </c>
      <c r="D61" s="626" t="s">
        <v>4644</v>
      </c>
      <c r="E61" s="626" t="s">
        <v>4645</v>
      </c>
      <c r="F61" s="629">
        <v>110</v>
      </c>
      <c r="G61" s="629">
        <v>6160</v>
      </c>
      <c r="H61" s="629">
        <v>1</v>
      </c>
      <c r="I61" s="629">
        <v>56</v>
      </c>
      <c r="J61" s="629">
        <v>91</v>
      </c>
      <c r="K61" s="629">
        <v>5096</v>
      </c>
      <c r="L61" s="629">
        <v>0.82727272727272727</v>
      </c>
      <c r="M61" s="629">
        <v>56</v>
      </c>
      <c r="N61" s="629">
        <v>68</v>
      </c>
      <c r="O61" s="629">
        <v>3808</v>
      </c>
      <c r="P61" s="642">
        <v>0.61818181818181817</v>
      </c>
      <c r="Q61" s="630">
        <v>56</v>
      </c>
    </row>
    <row r="62" spans="1:17" ht="14.4" customHeight="1" x14ac:dyDescent="0.3">
      <c r="A62" s="625" t="s">
        <v>4620</v>
      </c>
      <c r="B62" s="626" t="s">
        <v>4621</v>
      </c>
      <c r="C62" s="626" t="s">
        <v>3471</v>
      </c>
      <c r="D62" s="626" t="s">
        <v>4646</v>
      </c>
      <c r="E62" s="626" t="s">
        <v>4647</v>
      </c>
      <c r="F62" s="629">
        <v>4</v>
      </c>
      <c r="G62" s="629">
        <v>132</v>
      </c>
      <c r="H62" s="629">
        <v>1</v>
      </c>
      <c r="I62" s="629">
        <v>33</v>
      </c>
      <c r="J62" s="629">
        <v>1</v>
      </c>
      <c r="K62" s="629">
        <v>33</v>
      </c>
      <c r="L62" s="629">
        <v>0.25</v>
      </c>
      <c r="M62" s="629">
        <v>33</v>
      </c>
      <c r="N62" s="629"/>
      <c r="O62" s="629"/>
      <c r="P62" s="642"/>
      <c r="Q62" s="630"/>
    </row>
    <row r="63" spans="1:17" ht="14.4" customHeight="1" x14ac:dyDescent="0.3">
      <c r="A63" s="625" t="s">
        <v>4620</v>
      </c>
      <c r="B63" s="626" t="s">
        <v>4621</v>
      </c>
      <c r="C63" s="626" t="s">
        <v>3471</v>
      </c>
      <c r="D63" s="626" t="s">
        <v>4648</v>
      </c>
      <c r="E63" s="626" t="s">
        <v>4649</v>
      </c>
      <c r="F63" s="629">
        <v>1956</v>
      </c>
      <c r="G63" s="629">
        <v>56724</v>
      </c>
      <c r="H63" s="629">
        <v>1</v>
      </c>
      <c r="I63" s="629">
        <v>29</v>
      </c>
      <c r="J63" s="629">
        <v>2095</v>
      </c>
      <c r="K63" s="629">
        <v>60755</v>
      </c>
      <c r="L63" s="629">
        <v>1.0710633946830266</v>
      </c>
      <c r="M63" s="629">
        <v>29</v>
      </c>
      <c r="N63" s="629">
        <v>1995</v>
      </c>
      <c r="O63" s="629">
        <v>57855</v>
      </c>
      <c r="P63" s="642">
        <v>1.0199386503067485</v>
      </c>
      <c r="Q63" s="630">
        <v>29</v>
      </c>
    </row>
    <row r="64" spans="1:17" ht="14.4" customHeight="1" x14ac:dyDescent="0.3">
      <c r="A64" s="625" t="s">
        <v>4620</v>
      </c>
      <c r="B64" s="626" t="s">
        <v>4621</v>
      </c>
      <c r="C64" s="626" t="s">
        <v>3471</v>
      </c>
      <c r="D64" s="626" t="s">
        <v>4650</v>
      </c>
      <c r="E64" s="626" t="s">
        <v>4651</v>
      </c>
      <c r="F64" s="629">
        <v>230</v>
      </c>
      <c r="G64" s="629">
        <v>6210</v>
      </c>
      <c r="H64" s="629">
        <v>1</v>
      </c>
      <c r="I64" s="629">
        <v>27</v>
      </c>
      <c r="J64" s="629">
        <v>196</v>
      </c>
      <c r="K64" s="629">
        <v>5292</v>
      </c>
      <c r="L64" s="629">
        <v>0.85217391304347823</v>
      </c>
      <c r="M64" s="629">
        <v>27</v>
      </c>
      <c r="N64" s="629">
        <v>150</v>
      </c>
      <c r="O64" s="629">
        <v>4050</v>
      </c>
      <c r="P64" s="642">
        <v>0.65217391304347827</v>
      </c>
      <c r="Q64" s="630">
        <v>27</v>
      </c>
    </row>
    <row r="65" spans="1:17" ht="14.4" customHeight="1" x14ac:dyDescent="0.3">
      <c r="A65" s="625" t="s">
        <v>4620</v>
      </c>
      <c r="B65" s="626" t="s">
        <v>4621</v>
      </c>
      <c r="C65" s="626" t="s">
        <v>3471</v>
      </c>
      <c r="D65" s="626" t="s">
        <v>4652</v>
      </c>
      <c r="E65" s="626" t="s">
        <v>4653</v>
      </c>
      <c r="F65" s="629">
        <v>1</v>
      </c>
      <c r="G65" s="629">
        <v>26</v>
      </c>
      <c r="H65" s="629">
        <v>1</v>
      </c>
      <c r="I65" s="629">
        <v>26</v>
      </c>
      <c r="J65" s="629">
        <v>6</v>
      </c>
      <c r="K65" s="629">
        <v>156</v>
      </c>
      <c r="L65" s="629">
        <v>6</v>
      </c>
      <c r="M65" s="629">
        <v>26</v>
      </c>
      <c r="N65" s="629">
        <v>2</v>
      </c>
      <c r="O65" s="629">
        <v>52</v>
      </c>
      <c r="P65" s="642">
        <v>2</v>
      </c>
      <c r="Q65" s="630">
        <v>26</v>
      </c>
    </row>
    <row r="66" spans="1:17" ht="14.4" customHeight="1" x14ac:dyDescent="0.3">
      <c r="A66" s="625" t="s">
        <v>4620</v>
      </c>
      <c r="B66" s="626" t="s">
        <v>4621</v>
      </c>
      <c r="C66" s="626" t="s">
        <v>3471</v>
      </c>
      <c r="D66" s="626" t="s">
        <v>4654</v>
      </c>
      <c r="E66" s="626" t="s">
        <v>4655</v>
      </c>
      <c r="F66" s="629">
        <v>333</v>
      </c>
      <c r="G66" s="629">
        <v>10323</v>
      </c>
      <c r="H66" s="629">
        <v>1</v>
      </c>
      <c r="I66" s="629">
        <v>31</v>
      </c>
      <c r="J66" s="629">
        <v>249</v>
      </c>
      <c r="K66" s="629">
        <v>7719</v>
      </c>
      <c r="L66" s="629">
        <v>0.74774774774774777</v>
      </c>
      <c r="M66" s="629">
        <v>31</v>
      </c>
      <c r="N66" s="629">
        <v>260</v>
      </c>
      <c r="O66" s="629">
        <v>8060</v>
      </c>
      <c r="P66" s="642">
        <v>0.78078078078078073</v>
      </c>
      <c r="Q66" s="630">
        <v>31</v>
      </c>
    </row>
    <row r="67" spans="1:17" ht="14.4" customHeight="1" x14ac:dyDescent="0.3">
      <c r="A67" s="625" t="s">
        <v>4620</v>
      </c>
      <c r="B67" s="626" t="s">
        <v>4621</v>
      </c>
      <c r="C67" s="626" t="s">
        <v>3471</v>
      </c>
      <c r="D67" s="626" t="s">
        <v>4656</v>
      </c>
      <c r="E67" s="626" t="s">
        <v>4657</v>
      </c>
      <c r="F67" s="629">
        <v>1857</v>
      </c>
      <c r="G67" s="629">
        <v>42711</v>
      </c>
      <c r="H67" s="629">
        <v>1</v>
      </c>
      <c r="I67" s="629">
        <v>23</v>
      </c>
      <c r="J67" s="629">
        <v>1940</v>
      </c>
      <c r="K67" s="629">
        <v>44620</v>
      </c>
      <c r="L67" s="629">
        <v>1.044695745826602</v>
      </c>
      <c r="M67" s="629">
        <v>23</v>
      </c>
      <c r="N67" s="629">
        <v>1865</v>
      </c>
      <c r="O67" s="629">
        <v>42895</v>
      </c>
      <c r="P67" s="642">
        <v>1.0043080236941304</v>
      </c>
      <c r="Q67" s="630">
        <v>23</v>
      </c>
    </row>
    <row r="68" spans="1:17" ht="14.4" customHeight="1" x14ac:dyDescent="0.3">
      <c r="A68" s="625" t="s">
        <v>4620</v>
      </c>
      <c r="B68" s="626" t="s">
        <v>4621</v>
      </c>
      <c r="C68" s="626" t="s">
        <v>3471</v>
      </c>
      <c r="D68" s="626" t="s">
        <v>4658</v>
      </c>
      <c r="E68" s="626" t="s">
        <v>4659</v>
      </c>
      <c r="F68" s="629">
        <v>1885</v>
      </c>
      <c r="G68" s="629">
        <v>41470</v>
      </c>
      <c r="H68" s="629">
        <v>1</v>
      </c>
      <c r="I68" s="629">
        <v>22</v>
      </c>
      <c r="J68" s="629">
        <v>1984</v>
      </c>
      <c r="K68" s="629">
        <v>43648</v>
      </c>
      <c r="L68" s="629">
        <v>1.0525198938992042</v>
      </c>
      <c r="M68" s="629">
        <v>22</v>
      </c>
      <c r="N68" s="629">
        <v>1911</v>
      </c>
      <c r="O68" s="629">
        <v>42042</v>
      </c>
      <c r="P68" s="642">
        <v>1.0137931034482759</v>
      </c>
      <c r="Q68" s="630">
        <v>22</v>
      </c>
    </row>
    <row r="69" spans="1:17" ht="14.4" customHeight="1" x14ac:dyDescent="0.3">
      <c r="A69" s="625" t="s">
        <v>4620</v>
      </c>
      <c r="B69" s="626" t="s">
        <v>4621</v>
      </c>
      <c r="C69" s="626" t="s">
        <v>3471</v>
      </c>
      <c r="D69" s="626" t="s">
        <v>4660</v>
      </c>
      <c r="E69" s="626" t="s">
        <v>4661</v>
      </c>
      <c r="F69" s="629">
        <v>1</v>
      </c>
      <c r="G69" s="629">
        <v>26</v>
      </c>
      <c r="H69" s="629">
        <v>1</v>
      </c>
      <c r="I69" s="629">
        <v>26</v>
      </c>
      <c r="J69" s="629">
        <v>1</v>
      </c>
      <c r="K69" s="629">
        <v>26</v>
      </c>
      <c r="L69" s="629">
        <v>1</v>
      </c>
      <c r="M69" s="629">
        <v>26</v>
      </c>
      <c r="N69" s="629"/>
      <c r="O69" s="629"/>
      <c r="P69" s="642"/>
      <c r="Q69" s="630"/>
    </row>
    <row r="70" spans="1:17" ht="14.4" customHeight="1" x14ac:dyDescent="0.3">
      <c r="A70" s="625" t="s">
        <v>4620</v>
      </c>
      <c r="B70" s="626" t="s">
        <v>4621</v>
      </c>
      <c r="C70" s="626" t="s">
        <v>3471</v>
      </c>
      <c r="D70" s="626" t="s">
        <v>4662</v>
      </c>
      <c r="E70" s="626" t="s">
        <v>4663</v>
      </c>
      <c r="F70" s="629">
        <v>9</v>
      </c>
      <c r="G70" s="629">
        <v>612</v>
      </c>
      <c r="H70" s="629">
        <v>1</v>
      </c>
      <c r="I70" s="629">
        <v>68</v>
      </c>
      <c r="J70" s="629">
        <v>8</v>
      </c>
      <c r="K70" s="629">
        <v>544</v>
      </c>
      <c r="L70" s="629">
        <v>0.88888888888888884</v>
      </c>
      <c r="M70" s="629">
        <v>68</v>
      </c>
      <c r="N70" s="629">
        <v>5</v>
      </c>
      <c r="O70" s="629">
        <v>340</v>
      </c>
      <c r="P70" s="642">
        <v>0.55555555555555558</v>
      </c>
      <c r="Q70" s="630">
        <v>68</v>
      </c>
    </row>
    <row r="71" spans="1:17" ht="14.4" customHeight="1" x14ac:dyDescent="0.3">
      <c r="A71" s="625" t="s">
        <v>4620</v>
      </c>
      <c r="B71" s="626" t="s">
        <v>4621</v>
      </c>
      <c r="C71" s="626" t="s">
        <v>3471</v>
      </c>
      <c r="D71" s="626" t="s">
        <v>4664</v>
      </c>
      <c r="E71" s="626" t="s">
        <v>4665</v>
      </c>
      <c r="F71" s="629">
        <v>12</v>
      </c>
      <c r="G71" s="629">
        <v>540</v>
      </c>
      <c r="H71" s="629">
        <v>1</v>
      </c>
      <c r="I71" s="629">
        <v>45</v>
      </c>
      <c r="J71" s="629">
        <v>11</v>
      </c>
      <c r="K71" s="629">
        <v>495</v>
      </c>
      <c r="L71" s="629">
        <v>0.91666666666666663</v>
      </c>
      <c r="M71" s="629">
        <v>45</v>
      </c>
      <c r="N71" s="629">
        <v>8</v>
      </c>
      <c r="O71" s="629">
        <v>360</v>
      </c>
      <c r="P71" s="642">
        <v>0.66666666666666663</v>
      </c>
      <c r="Q71" s="630">
        <v>45</v>
      </c>
    </row>
    <row r="72" spans="1:17" ht="14.4" customHeight="1" x14ac:dyDescent="0.3">
      <c r="A72" s="625" t="s">
        <v>4620</v>
      </c>
      <c r="B72" s="626" t="s">
        <v>4621</v>
      </c>
      <c r="C72" s="626" t="s">
        <v>3471</v>
      </c>
      <c r="D72" s="626" t="s">
        <v>4666</v>
      </c>
      <c r="E72" s="626" t="s">
        <v>4667</v>
      </c>
      <c r="F72" s="629">
        <v>18</v>
      </c>
      <c r="G72" s="629">
        <v>1116</v>
      </c>
      <c r="H72" s="629">
        <v>1</v>
      </c>
      <c r="I72" s="629">
        <v>62</v>
      </c>
      <c r="J72" s="629">
        <v>11</v>
      </c>
      <c r="K72" s="629">
        <v>682</v>
      </c>
      <c r="L72" s="629">
        <v>0.61111111111111116</v>
      </c>
      <c r="M72" s="629">
        <v>62</v>
      </c>
      <c r="N72" s="629">
        <v>7</v>
      </c>
      <c r="O72" s="629">
        <v>434</v>
      </c>
      <c r="P72" s="642">
        <v>0.3888888888888889</v>
      </c>
      <c r="Q72" s="630">
        <v>62</v>
      </c>
    </row>
    <row r="73" spans="1:17" ht="14.4" customHeight="1" x14ac:dyDescent="0.3">
      <c r="A73" s="625" t="s">
        <v>4620</v>
      </c>
      <c r="B73" s="626" t="s">
        <v>4621</v>
      </c>
      <c r="C73" s="626" t="s">
        <v>3471</v>
      </c>
      <c r="D73" s="626" t="s">
        <v>4668</v>
      </c>
      <c r="E73" s="626" t="s">
        <v>4669</v>
      </c>
      <c r="F73" s="629">
        <v>614</v>
      </c>
      <c r="G73" s="629">
        <v>15350</v>
      </c>
      <c r="H73" s="629">
        <v>1</v>
      </c>
      <c r="I73" s="629">
        <v>25</v>
      </c>
      <c r="J73" s="629">
        <v>551</v>
      </c>
      <c r="K73" s="629">
        <v>13775</v>
      </c>
      <c r="L73" s="629">
        <v>0.89739413680781754</v>
      </c>
      <c r="M73" s="629">
        <v>25</v>
      </c>
      <c r="N73" s="629">
        <v>474</v>
      </c>
      <c r="O73" s="629">
        <v>11850</v>
      </c>
      <c r="P73" s="642">
        <v>0.7719869706840391</v>
      </c>
      <c r="Q73" s="630">
        <v>25</v>
      </c>
    </row>
    <row r="74" spans="1:17" ht="14.4" customHeight="1" x14ac:dyDescent="0.3">
      <c r="A74" s="625" t="s">
        <v>4620</v>
      </c>
      <c r="B74" s="626" t="s">
        <v>4621</v>
      </c>
      <c r="C74" s="626" t="s">
        <v>3471</v>
      </c>
      <c r="D74" s="626" t="s">
        <v>4670</v>
      </c>
      <c r="E74" s="626" t="s">
        <v>4671</v>
      </c>
      <c r="F74" s="629">
        <v>56</v>
      </c>
      <c r="G74" s="629">
        <v>3416</v>
      </c>
      <c r="H74" s="629">
        <v>1</v>
      </c>
      <c r="I74" s="629">
        <v>61</v>
      </c>
      <c r="J74" s="629">
        <v>79</v>
      </c>
      <c r="K74" s="629">
        <v>4819</v>
      </c>
      <c r="L74" s="629">
        <v>1.4107142857142858</v>
      </c>
      <c r="M74" s="629">
        <v>61</v>
      </c>
      <c r="N74" s="629">
        <v>71</v>
      </c>
      <c r="O74" s="629">
        <v>4331</v>
      </c>
      <c r="P74" s="642">
        <v>1.2678571428571428</v>
      </c>
      <c r="Q74" s="630">
        <v>61</v>
      </c>
    </row>
    <row r="75" spans="1:17" ht="14.4" customHeight="1" x14ac:dyDescent="0.3">
      <c r="A75" s="625" t="s">
        <v>4620</v>
      </c>
      <c r="B75" s="626" t="s">
        <v>4621</v>
      </c>
      <c r="C75" s="626" t="s">
        <v>3471</v>
      </c>
      <c r="D75" s="626" t="s">
        <v>4672</v>
      </c>
      <c r="E75" s="626" t="s">
        <v>4673</v>
      </c>
      <c r="F75" s="629">
        <v>13</v>
      </c>
      <c r="G75" s="629">
        <v>1092</v>
      </c>
      <c r="H75" s="629">
        <v>1</v>
      </c>
      <c r="I75" s="629">
        <v>84</v>
      </c>
      <c r="J75" s="629">
        <v>11</v>
      </c>
      <c r="K75" s="629">
        <v>924</v>
      </c>
      <c r="L75" s="629">
        <v>0.84615384615384615</v>
      </c>
      <c r="M75" s="629">
        <v>84</v>
      </c>
      <c r="N75" s="629">
        <v>12</v>
      </c>
      <c r="O75" s="629">
        <v>1008</v>
      </c>
      <c r="P75" s="642">
        <v>0.92307692307692313</v>
      </c>
      <c r="Q75" s="630">
        <v>84</v>
      </c>
    </row>
    <row r="76" spans="1:17" ht="14.4" customHeight="1" x14ac:dyDescent="0.3">
      <c r="A76" s="625" t="s">
        <v>4620</v>
      </c>
      <c r="B76" s="626" t="s">
        <v>4621</v>
      </c>
      <c r="C76" s="626" t="s">
        <v>3471</v>
      </c>
      <c r="D76" s="626" t="s">
        <v>4674</v>
      </c>
      <c r="E76" s="626" t="s">
        <v>4675</v>
      </c>
      <c r="F76" s="629"/>
      <c r="G76" s="629"/>
      <c r="H76" s="629"/>
      <c r="I76" s="629"/>
      <c r="J76" s="629">
        <v>3</v>
      </c>
      <c r="K76" s="629">
        <v>1182</v>
      </c>
      <c r="L76" s="629"/>
      <c r="M76" s="629">
        <v>394</v>
      </c>
      <c r="N76" s="629"/>
      <c r="O76" s="629"/>
      <c r="P76" s="642"/>
      <c r="Q76" s="630"/>
    </row>
    <row r="77" spans="1:17" ht="14.4" customHeight="1" x14ac:dyDescent="0.3">
      <c r="A77" s="625" t="s">
        <v>4620</v>
      </c>
      <c r="B77" s="626" t="s">
        <v>4621</v>
      </c>
      <c r="C77" s="626" t="s">
        <v>3471</v>
      </c>
      <c r="D77" s="626" t="s">
        <v>4676</v>
      </c>
      <c r="E77" s="626" t="s">
        <v>4677</v>
      </c>
      <c r="F77" s="629"/>
      <c r="G77" s="629"/>
      <c r="H77" s="629"/>
      <c r="I77" s="629"/>
      <c r="J77" s="629"/>
      <c r="K77" s="629"/>
      <c r="L77" s="629"/>
      <c r="M77" s="629"/>
      <c r="N77" s="629">
        <v>97</v>
      </c>
      <c r="O77" s="629">
        <v>7857</v>
      </c>
      <c r="P77" s="642"/>
      <c r="Q77" s="630">
        <v>81</v>
      </c>
    </row>
    <row r="78" spans="1:17" ht="14.4" customHeight="1" x14ac:dyDescent="0.3">
      <c r="A78" s="625" t="s">
        <v>4620</v>
      </c>
      <c r="B78" s="626" t="s">
        <v>4621</v>
      </c>
      <c r="C78" s="626" t="s">
        <v>3471</v>
      </c>
      <c r="D78" s="626" t="s">
        <v>4678</v>
      </c>
      <c r="E78" s="626" t="s">
        <v>4679</v>
      </c>
      <c r="F78" s="629"/>
      <c r="G78" s="629"/>
      <c r="H78" s="629"/>
      <c r="I78" s="629"/>
      <c r="J78" s="629"/>
      <c r="K78" s="629"/>
      <c r="L78" s="629"/>
      <c r="M78" s="629"/>
      <c r="N78" s="629">
        <v>97</v>
      </c>
      <c r="O78" s="629">
        <v>4462</v>
      </c>
      <c r="P78" s="642"/>
      <c r="Q78" s="630">
        <v>46</v>
      </c>
    </row>
    <row r="79" spans="1:17" ht="14.4" customHeight="1" x14ac:dyDescent="0.3">
      <c r="A79" s="625" t="s">
        <v>4620</v>
      </c>
      <c r="B79" s="626" t="s">
        <v>4621</v>
      </c>
      <c r="C79" s="626" t="s">
        <v>3471</v>
      </c>
      <c r="D79" s="626" t="s">
        <v>4680</v>
      </c>
      <c r="E79" s="626" t="s">
        <v>4681</v>
      </c>
      <c r="F79" s="629"/>
      <c r="G79" s="629"/>
      <c r="H79" s="629"/>
      <c r="I79" s="629"/>
      <c r="J79" s="629"/>
      <c r="K79" s="629"/>
      <c r="L79" s="629"/>
      <c r="M79" s="629"/>
      <c r="N79" s="629">
        <v>2</v>
      </c>
      <c r="O79" s="629">
        <v>990</v>
      </c>
      <c r="P79" s="642"/>
      <c r="Q79" s="630">
        <v>495</v>
      </c>
    </row>
    <row r="80" spans="1:17" ht="14.4" customHeight="1" x14ac:dyDescent="0.3">
      <c r="A80" s="625" t="s">
        <v>4620</v>
      </c>
      <c r="B80" s="626" t="s">
        <v>4621</v>
      </c>
      <c r="C80" s="626" t="s">
        <v>3471</v>
      </c>
      <c r="D80" s="626" t="s">
        <v>4682</v>
      </c>
      <c r="E80" s="626" t="s">
        <v>4683</v>
      </c>
      <c r="F80" s="629">
        <v>50</v>
      </c>
      <c r="G80" s="629">
        <v>49350</v>
      </c>
      <c r="H80" s="629">
        <v>1</v>
      </c>
      <c r="I80" s="629">
        <v>987</v>
      </c>
      <c r="J80" s="629">
        <v>46</v>
      </c>
      <c r="K80" s="629">
        <v>45402</v>
      </c>
      <c r="L80" s="629">
        <v>0.92</v>
      </c>
      <c r="M80" s="629">
        <v>987</v>
      </c>
      <c r="N80" s="629">
        <v>50</v>
      </c>
      <c r="O80" s="629">
        <v>49350</v>
      </c>
      <c r="P80" s="642">
        <v>1</v>
      </c>
      <c r="Q80" s="630">
        <v>987</v>
      </c>
    </row>
    <row r="81" spans="1:17" ht="14.4" customHeight="1" x14ac:dyDescent="0.3">
      <c r="A81" s="625" t="s">
        <v>4620</v>
      </c>
      <c r="B81" s="626" t="s">
        <v>4621</v>
      </c>
      <c r="C81" s="626" t="s">
        <v>3471</v>
      </c>
      <c r="D81" s="626" t="s">
        <v>4684</v>
      </c>
      <c r="E81" s="626" t="s">
        <v>4685</v>
      </c>
      <c r="F81" s="629"/>
      <c r="G81" s="629"/>
      <c r="H81" s="629"/>
      <c r="I81" s="629"/>
      <c r="J81" s="629"/>
      <c r="K81" s="629"/>
      <c r="L81" s="629"/>
      <c r="M81" s="629"/>
      <c r="N81" s="629">
        <v>1</v>
      </c>
      <c r="O81" s="629">
        <v>331</v>
      </c>
      <c r="P81" s="642"/>
      <c r="Q81" s="630">
        <v>331</v>
      </c>
    </row>
    <row r="82" spans="1:17" ht="14.4" customHeight="1" x14ac:dyDescent="0.3">
      <c r="A82" s="625" t="s">
        <v>4620</v>
      </c>
      <c r="B82" s="626" t="s">
        <v>4621</v>
      </c>
      <c r="C82" s="626" t="s">
        <v>3471</v>
      </c>
      <c r="D82" s="626" t="s">
        <v>4686</v>
      </c>
      <c r="E82" s="626" t="s">
        <v>4687</v>
      </c>
      <c r="F82" s="629">
        <v>5</v>
      </c>
      <c r="G82" s="629">
        <v>680</v>
      </c>
      <c r="H82" s="629">
        <v>1</v>
      </c>
      <c r="I82" s="629">
        <v>136</v>
      </c>
      <c r="J82" s="629">
        <v>5</v>
      </c>
      <c r="K82" s="629">
        <v>680</v>
      </c>
      <c r="L82" s="629">
        <v>1</v>
      </c>
      <c r="M82" s="629">
        <v>136</v>
      </c>
      <c r="N82" s="629"/>
      <c r="O82" s="629"/>
      <c r="P82" s="642"/>
      <c r="Q82" s="630"/>
    </row>
    <row r="83" spans="1:17" ht="14.4" customHeight="1" x14ac:dyDescent="0.3">
      <c r="A83" s="625" t="s">
        <v>4620</v>
      </c>
      <c r="B83" s="626" t="s">
        <v>4621</v>
      </c>
      <c r="C83" s="626" t="s">
        <v>3471</v>
      </c>
      <c r="D83" s="626" t="s">
        <v>4688</v>
      </c>
      <c r="E83" s="626" t="s">
        <v>4689</v>
      </c>
      <c r="F83" s="629"/>
      <c r="G83" s="629"/>
      <c r="H83" s="629"/>
      <c r="I83" s="629"/>
      <c r="J83" s="629"/>
      <c r="K83" s="629"/>
      <c r="L83" s="629"/>
      <c r="M83" s="629"/>
      <c r="N83" s="629">
        <v>1</v>
      </c>
      <c r="O83" s="629">
        <v>79</v>
      </c>
      <c r="P83" s="642"/>
      <c r="Q83" s="630">
        <v>79</v>
      </c>
    </row>
    <row r="84" spans="1:17" ht="14.4" customHeight="1" x14ac:dyDescent="0.3">
      <c r="A84" s="625" t="s">
        <v>4620</v>
      </c>
      <c r="B84" s="626" t="s">
        <v>4621</v>
      </c>
      <c r="C84" s="626" t="s">
        <v>3471</v>
      </c>
      <c r="D84" s="626" t="s">
        <v>4690</v>
      </c>
      <c r="E84" s="626" t="s">
        <v>4691</v>
      </c>
      <c r="F84" s="629">
        <v>3</v>
      </c>
      <c r="G84" s="629">
        <v>45</v>
      </c>
      <c r="H84" s="629">
        <v>1</v>
      </c>
      <c r="I84" s="629">
        <v>15</v>
      </c>
      <c r="J84" s="629">
        <v>2</v>
      </c>
      <c r="K84" s="629">
        <v>30</v>
      </c>
      <c r="L84" s="629">
        <v>0.66666666666666663</v>
      </c>
      <c r="M84" s="629">
        <v>15</v>
      </c>
      <c r="N84" s="629">
        <v>2</v>
      </c>
      <c r="O84" s="629">
        <v>30</v>
      </c>
      <c r="P84" s="642">
        <v>0.66666666666666663</v>
      </c>
      <c r="Q84" s="630">
        <v>15</v>
      </c>
    </row>
    <row r="85" spans="1:17" ht="14.4" customHeight="1" x14ac:dyDescent="0.3">
      <c r="A85" s="625" t="s">
        <v>4620</v>
      </c>
      <c r="B85" s="626" t="s">
        <v>4621</v>
      </c>
      <c r="C85" s="626" t="s">
        <v>3471</v>
      </c>
      <c r="D85" s="626" t="s">
        <v>4692</v>
      </c>
      <c r="E85" s="626" t="s">
        <v>4693</v>
      </c>
      <c r="F85" s="629">
        <v>1</v>
      </c>
      <c r="G85" s="629">
        <v>191</v>
      </c>
      <c r="H85" s="629">
        <v>1</v>
      </c>
      <c r="I85" s="629">
        <v>191</v>
      </c>
      <c r="J85" s="629">
        <v>3</v>
      </c>
      <c r="K85" s="629">
        <v>573</v>
      </c>
      <c r="L85" s="629">
        <v>3</v>
      </c>
      <c r="M85" s="629">
        <v>191</v>
      </c>
      <c r="N85" s="629">
        <v>1</v>
      </c>
      <c r="O85" s="629">
        <v>191</v>
      </c>
      <c r="P85" s="642">
        <v>1</v>
      </c>
      <c r="Q85" s="630">
        <v>191</v>
      </c>
    </row>
    <row r="86" spans="1:17" ht="14.4" customHeight="1" x14ac:dyDescent="0.3">
      <c r="A86" s="625" t="s">
        <v>4620</v>
      </c>
      <c r="B86" s="626" t="s">
        <v>4621</v>
      </c>
      <c r="C86" s="626" t="s">
        <v>3471</v>
      </c>
      <c r="D86" s="626" t="s">
        <v>4694</v>
      </c>
      <c r="E86" s="626" t="s">
        <v>4695</v>
      </c>
      <c r="F86" s="629">
        <v>1</v>
      </c>
      <c r="G86" s="629">
        <v>37</v>
      </c>
      <c r="H86" s="629">
        <v>1</v>
      </c>
      <c r="I86" s="629">
        <v>37</v>
      </c>
      <c r="J86" s="629"/>
      <c r="K86" s="629"/>
      <c r="L86" s="629"/>
      <c r="M86" s="629"/>
      <c r="N86" s="629">
        <v>1</v>
      </c>
      <c r="O86" s="629">
        <v>37</v>
      </c>
      <c r="P86" s="642">
        <v>1</v>
      </c>
      <c r="Q86" s="630">
        <v>37</v>
      </c>
    </row>
    <row r="87" spans="1:17" ht="14.4" customHeight="1" x14ac:dyDescent="0.3">
      <c r="A87" s="625" t="s">
        <v>4620</v>
      </c>
      <c r="B87" s="626" t="s">
        <v>4621</v>
      </c>
      <c r="C87" s="626" t="s">
        <v>3471</v>
      </c>
      <c r="D87" s="626" t="s">
        <v>4696</v>
      </c>
      <c r="E87" s="626" t="s">
        <v>4697</v>
      </c>
      <c r="F87" s="629">
        <v>2</v>
      </c>
      <c r="G87" s="629">
        <v>410</v>
      </c>
      <c r="H87" s="629">
        <v>1</v>
      </c>
      <c r="I87" s="629">
        <v>205</v>
      </c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4620</v>
      </c>
      <c r="B88" s="626" t="s">
        <v>4621</v>
      </c>
      <c r="C88" s="626" t="s">
        <v>3471</v>
      </c>
      <c r="D88" s="626" t="s">
        <v>4698</v>
      </c>
      <c r="E88" s="626" t="s">
        <v>4699</v>
      </c>
      <c r="F88" s="629">
        <v>1</v>
      </c>
      <c r="G88" s="629">
        <v>15</v>
      </c>
      <c r="H88" s="629">
        <v>1</v>
      </c>
      <c r="I88" s="629">
        <v>15</v>
      </c>
      <c r="J88" s="629"/>
      <c r="K88" s="629"/>
      <c r="L88" s="629"/>
      <c r="M88" s="629"/>
      <c r="N88" s="629"/>
      <c r="O88" s="629"/>
      <c r="P88" s="642"/>
      <c r="Q88" s="630"/>
    </row>
    <row r="89" spans="1:17" ht="14.4" customHeight="1" x14ac:dyDescent="0.3">
      <c r="A89" s="625" t="s">
        <v>4620</v>
      </c>
      <c r="B89" s="626" t="s">
        <v>4621</v>
      </c>
      <c r="C89" s="626" t="s">
        <v>3471</v>
      </c>
      <c r="D89" s="626" t="s">
        <v>4700</v>
      </c>
      <c r="E89" s="626" t="s">
        <v>4701</v>
      </c>
      <c r="F89" s="629">
        <v>9</v>
      </c>
      <c r="G89" s="629">
        <v>189</v>
      </c>
      <c r="H89" s="629">
        <v>1</v>
      </c>
      <c r="I89" s="629">
        <v>21</v>
      </c>
      <c r="J89" s="629">
        <v>6</v>
      </c>
      <c r="K89" s="629">
        <v>126</v>
      </c>
      <c r="L89" s="629">
        <v>0.66666666666666663</v>
      </c>
      <c r="M89" s="629">
        <v>21</v>
      </c>
      <c r="N89" s="629">
        <v>3</v>
      </c>
      <c r="O89" s="629">
        <v>63</v>
      </c>
      <c r="P89" s="642">
        <v>0.33333333333333331</v>
      </c>
      <c r="Q89" s="630">
        <v>21</v>
      </c>
    </row>
    <row r="90" spans="1:17" ht="14.4" customHeight="1" x14ac:dyDescent="0.3">
      <c r="A90" s="625" t="s">
        <v>4620</v>
      </c>
      <c r="B90" s="626" t="s">
        <v>4621</v>
      </c>
      <c r="C90" s="626" t="s">
        <v>3471</v>
      </c>
      <c r="D90" s="626" t="s">
        <v>4702</v>
      </c>
      <c r="E90" s="626" t="s">
        <v>4703</v>
      </c>
      <c r="F90" s="629"/>
      <c r="G90" s="629"/>
      <c r="H90" s="629"/>
      <c r="I90" s="629"/>
      <c r="J90" s="629"/>
      <c r="K90" s="629"/>
      <c r="L90" s="629"/>
      <c r="M90" s="629"/>
      <c r="N90" s="629">
        <v>1</v>
      </c>
      <c r="O90" s="629">
        <v>22</v>
      </c>
      <c r="P90" s="642"/>
      <c r="Q90" s="630">
        <v>22</v>
      </c>
    </row>
    <row r="91" spans="1:17" ht="14.4" customHeight="1" x14ac:dyDescent="0.3">
      <c r="A91" s="625" t="s">
        <v>4620</v>
      </c>
      <c r="B91" s="626" t="s">
        <v>4621</v>
      </c>
      <c r="C91" s="626" t="s">
        <v>3471</v>
      </c>
      <c r="D91" s="626" t="s">
        <v>4704</v>
      </c>
      <c r="E91" s="626" t="s">
        <v>4705</v>
      </c>
      <c r="F91" s="629"/>
      <c r="G91" s="629"/>
      <c r="H91" s="629"/>
      <c r="I91" s="629"/>
      <c r="J91" s="629"/>
      <c r="K91" s="629"/>
      <c r="L91" s="629"/>
      <c r="M91" s="629"/>
      <c r="N91" s="629">
        <v>2</v>
      </c>
      <c r="O91" s="629">
        <v>710</v>
      </c>
      <c r="P91" s="642"/>
      <c r="Q91" s="630">
        <v>355</v>
      </c>
    </row>
    <row r="92" spans="1:17" ht="14.4" customHeight="1" x14ac:dyDescent="0.3">
      <c r="A92" s="625" t="s">
        <v>4620</v>
      </c>
      <c r="B92" s="626" t="s">
        <v>4621</v>
      </c>
      <c r="C92" s="626" t="s">
        <v>3471</v>
      </c>
      <c r="D92" s="626" t="s">
        <v>4706</v>
      </c>
      <c r="E92" s="626" t="s">
        <v>4707</v>
      </c>
      <c r="F92" s="629"/>
      <c r="G92" s="629"/>
      <c r="H92" s="629"/>
      <c r="I92" s="629"/>
      <c r="J92" s="629">
        <v>6</v>
      </c>
      <c r="K92" s="629">
        <v>378</v>
      </c>
      <c r="L92" s="629"/>
      <c r="M92" s="629">
        <v>63</v>
      </c>
      <c r="N92" s="629">
        <v>3</v>
      </c>
      <c r="O92" s="629">
        <v>189</v>
      </c>
      <c r="P92" s="642"/>
      <c r="Q92" s="630">
        <v>63</v>
      </c>
    </row>
    <row r="93" spans="1:17" ht="14.4" customHeight="1" x14ac:dyDescent="0.3">
      <c r="A93" s="625" t="s">
        <v>4620</v>
      </c>
      <c r="B93" s="626" t="s">
        <v>4621</v>
      </c>
      <c r="C93" s="626" t="s">
        <v>3471</v>
      </c>
      <c r="D93" s="626" t="s">
        <v>4708</v>
      </c>
      <c r="E93" s="626" t="s">
        <v>4709</v>
      </c>
      <c r="F93" s="629">
        <v>3</v>
      </c>
      <c r="G93" s="629">
        <v>51</v>
      </c>
      <c r="H93" s="629">
        <v>1</v>
      </c>
      <c r="I93" s="629">
        <v>17</v>
      </c>
      <c r="J93" s="629">
        <v>1</v>
      </c>
      <c r="K93" s="629">
        <v>17</v>
      </c>
      <c r="L93" s="629">
        <v>0.33333333333333331</v>
      </c>
      <c r="M93" s="629">
        <v>17</v>
      </c>
      <c r="N93" s="629"/>
      <c r="O93" s="629"/>
      <c r="P93" s="642"/>
      <c r="Q93" s="630"/>
    </row>
    <row r="94" spans="1:17" ht="14.4" customHeight="1" x14ac:dyDescent="0.3">
      <c r="A94" s="625" t="s">
        <v>4620</v>
      </c>
      <c r="B94" s="626" t="s">
        <v>4621</v>
      </c>
      <c r="C94" s="626" t="s">
        <v>3471</v>
      </c>
      <c r="D94" s="626" t="s">
        <v>4710</v>
      </c>
      <c r="E94" s="626" t="s">
        <v>4711</v>
      </c>
      <c r="F94" s="629">
        <v>1</v>
      </c>
      <c r="G94" s="629">
        <v>204</v>
      </c>
      <c r="H94" s="629">
        <v>1</v>
      </c>
      <c r="I94" s="629">
        <v>204</v>
      </c>
      <c r="J94" s="629"/>
      <c r="K94" s="629"/>
      <c r="L94" s="629"/>
      <c r="M94" s="629"/>
      <c r="N94" s="629"/>
      <c r="O94" s="629"/>
      <c r="P94" s="642"/>
      <c r="Q94" s="630"/>
    </row>
    <row r="95" spans="1:17" ht="14.4" customHeight="1" x14ac:dyDescent="0.3">
      <c r="A95" s="625" t="s">
        <v>4620</v>
      </c>
      <c r="B95" s="626" t="s">
        <v>4621</v>
      </c>
      <c r="C95" s="626" t="s">
        <v>3471</v>
      </c>
      <c r="D95" s="626" t="s">
        <v>4712</v>
      </c>
      <c r="E95" s="626" t="s">
        <v>4713</v>
      </c>
      <c r="F95" s="629">
        <v>6</v>
      </c>
      <c r="G95" s="629">
        <v>372</v>
      </c>
      <c r="H95" s="629">
        <v>1</v>
      </c>
      <c r="I95" s="629">
        <v>62</v>
      </c>
      <c r="J95" s="629">
        <v>1</v>
      </c>
      <c r="K95" s="629">
        <v>62</v>
      </c>
      <c r="L95" s="629">
        <v>0.16666666666666666</v>
      </c>
      <c r="M95" s="629">
        <v>62</v>
      </c>
      <c r="N95" s="629"/>
      <c r="O95" s="629"/>
      <c r="P95" s="642"/>
      <c r="Q95" s="630"/>
    </row>
    <row r="96" spans="1:17" ht="14.4" customHeight="1" x14ac:dyDescent="0.3">
      <c r="A96" s="625" t="s">
        <v>4620</v>
      </c>
      <c r="B96" s="626" t="s">
        <v>4621</v>
      </c>
      <c r="C96" s="626" t="s">
        <v>3471</v>
      </c>
      <c r="D96" s="626" t="s">
        <v>4714</v>
      </c>
      <c r="E96" s="626" t="s">
        <v>4715</v>
      </c>
      <c r="F96" s="629">
        <v>24</v>
      </c>
      <c r="G96" s="629">
        <v>480</v>
      </c>
      <c r="H96" s="629">
        <v>1</v>
      </c>
      <c r="I96" s="629">
        <v>20</v>
      </c>
      <c r="J96" s="629">
        <v>42</v>
      </c>
      <c r="K96" s="629">
        <v>840</v>
      </c>
      <c r="L96" s="629">
        <v>1.75</v>
      </c>
      <c r="M96" s="629">
        <v>20</v>
      </c>
      <c r="N96" s="629">
        <v>9</v>
      </c>
      <c r="O96" s="629">
        <v>180</v>
      </c>
      <c r="P96" s="642">
        <v>0.375</v>
      </c>
      <c r="Q96" s="630">
        <v>20</v>
      </c>
    </row>
    <row r="97" spans="1:17" ht="14.4" customHeight="1" x14ac:dyDescent="0.3">
      <c r="A97" s="625" t="s">
        <v>4620</v>
      </c>
      <c r="B97" s="626" t="s">
        <v>4621</v>
      </c>
      <c r="C97" s="626" t="s">
        <v>3471</v>
      </c>
      <c r="D97" s="626" t="s">
        <v>4716</v>
      </c>
      <c r="E97" s="626" t="s">
        <v>4717</v>
      </c>
      <c r="F97" s="629">
        <v>6</v>
      </c>
      <c r="G97" s="629">
        <v>300</v>
      </c>
      <c r="H97" s="629">
        <v>1</v>
      </c>
      <c r="I97" s="629">
        <v>50</v>
      </c>
      <c r="J97" s="629">
        <v>5</v>
      </c>
      <c r="K97" s="629">
        <v>250</v>
      </c>
      <c r="L97" s="629">
        <v>0.83333333333333337</v>
      </c>
      <c r="M97" s="629">
        <v>50</v>
      </c>
      <c r="N97" s="629">
        <v>1</v>
      </c>
      <c r="O97" s="629">
        <v>50</v>
      </c>
      <c r="P97" s="642">
        <v>0.16666666666666666</v>
      </c>
      <c r="Q97" s="630">
        <v>50</v>
      </c>
    </row>
    <row r="98" spans="1:17" ht="14.4" customHeight="1" x14ac:dyDescent="0.3">
      <c r="A98" s="625" t="s">
        <v>4620</v>
      </c>
      <c r="B98" s="626" t="s">
        <v>4621</v>
      </c>
      <c r="C98" s="626" t="s">
        <v>3471</v>
      </c>
      <c r="D98" s="626" t="s">
        <v>4718</v>
      </c>
      <c r="E98" s="626" t="s">
        <v>4719</v>
      </c>
      <c r="F98" s="629"/>
      <c r="G98" s="629"/>
      <c r="H98" s="629"/>
      <c r="I98" s="629"/>
      <c r="J98" s="629"/>
      <c r="K98" s="629"/>
      <c r="L98" s="629"/>
      <c r="M98" s="629"/>
      <c r="N98" s="629">
        <v>1</v>
      </c>
      <c r="O98" s="629">
        <v>47</v>
      </c>
      <c r="P98" s="642"/>
      <c r="Q98" s="630">
        <v>47</v>
      </c>
    </row>
    <row r="99" spans="1:17" ht="14.4" customHeight="1" x14ac:dyDescent="0.3">
      <c r="A99" s="625" t="s">
        <v>4620</v>
      </c>
      <c r="B99" s="626" t="s">
        <v>4621</v>
      </c>
      <c r="C99" s="626" t="s">
        <v>3471</v>
      </c>
      <c r="D99" s="626" t="s">
        <v>4720</v>
      </c>
      <c r="E99" s="626" t="s">
        <v>4721</v>
      </c>
      <c r="F99" s="629">
        <v>1</v>
      </c>
      <c r="G99" s="629">
        <v>53</v>
      </c>
      <c r="H99" s="629">
        <v>1</v>
      </c>
      <c r="I99" s="629">
        <v>53</v>
      </c>
      <c r="J99" s="629"/>
      <c r="K99" s="629"/>
      <c r="L99" s="629"/>
      <c r="M99" s="629"/>
      <c r="N99" s="629">
        <v>1</v>
      </c>
      <c r="O99" s="629">
        <v>53</v>
      </c>
      <c r="P99" s="642">
        <v>1</v>
      </c>
      <c r="Q99" s="630">
        <v>53</v>
      </c>
    </row>
    <row r="100" spans="1:17" ht="14.4" customHeight="1" x14ac:dyDescent="0.3">
      <c r="A100" s="625" t="s">
        <v>4620</v>
      </c>
      <c r="B100" s="626" t="s">
        <v>4621</v>
      </c>
      <c r="C100" s="626" t="s">
        <v>3471</v>
      </c>
      <c r="D100" s="626" t="s">
        <v>4722</v>
      </c>
      <c r="E100" s="626" t="s">
        <v>4723</v>
      </c>
      <c r="F100" s="629">
        <v>6</v>
      </c>
      <c r="G100" s="629">
        <v>360</v>
      </c>
      <c r="H100" s="629">
        <v>1</v>
      </c>
      <c r="I100" s="629">
        <v>60</v>
      </c>
      <c r="J100" s="629">
        <v>5</v>
      </c>
      <c r="K100" s="629">
        <v>300</v>
      </c>
      <c r="L100" s="629">
        <v>0.83333333333333337</v>
      </c>
      <c r="M100" s="629">
        <v>60</v>
      </c>
      <c r="N100" s="629">
        <v>1</v>
      </c>
      <c r="O100" s="629">
        <v>60</v>
      </c>
      <c r="P100" s="642">
        <v>0.16666666666666666</v>
      </c>
      <c r="Q100" s="630">
        <v>60</v>
      </c>
    </row>
    <row r="101" spans="1:17" ht="14.4" customHeight="1" x14ac:dyDescent="0.3">
      <c r="A101" s="625" t="s">
        <v>4620</v>
      </c>
      <c r="B101" s="626" t="s">
        <v>4621</v>
      </c>
      <c r="C101" s="626" t="s">
        <v>3471</v>
      </c>
      <c r="D101" s="626" t="s">
        <v>4724</v>
      </c>
      <c r="E101" s="626" t="s">
        <v>4725</v>
      </c>
      <c r="F101" s="629">
        <v>1</v>
      </c>
      <c r="G101" s="629">
        <v>84</v>
      </c>
      <c r="H101" s="629">
        <v>1</v>
      </c>
      <c r="I101" s="629">
        <v>84</v>
      </c>
      <c r="J101" s="629"/>
      <c r="K101" s="629"/>
      <c r="L101" s="629"/>
      <c r="M101" s="629"/>
      <c r="N101" s="629">
        <v>1</v>
      </c>
      <c r="O101" s="629">
        <v>84</v>
      </c>
      <c r="P101" s="642">
        <v>1</v>
      </c>
      <c r="Q101" s="630">
        <v>84</v>
      </c>
    </row>
    <row r="102" spans="1:17" ht="14.4" customHeight="1" x14ac:dyDescent="0.3">
      <c r="A102" s="625" t="s">
        <v>4620</v>
      </c>
      <c r="B102" s="626" t="s">
        <v>4621</v>
      </c>
      <c r="C102" s="626" t="s">
        <v>3471</v>
      </c>
      <c r="D102" s="626" t="s">
        <v>4726</v>
      </c>
      <c r="E102" s="626" t="s">
        <v>4727</v>
      </c>
      <c r="F102" s="629"/>
      <c r="G102" s="629"/>
      <c r="H102" s="629"/>
      <c r="I102" s="629"/>
      <c r="J102" s="629">
        <v>1</v>
      </c>
      <c r="K102" s="629">
        <v>96</v>
      </c>
      <c r="L102" s="629"/>
      <c r="M102" s="629">
        <v>96</v>
      </c>
      <c r="N102" s="629"/>
      <c r="O102" s="629"/>
      <c r="P102" s="642"/>
      <c r="Q102" s="630"/>
    </row>
    <row r="103" spans="1:17" ht="14.4" customHeight="1" x14ac:dyDescent="0.3">
      <c r="A103" s="625" t="s">
        <v>4620</v>
      </c>
      <c r="B103" s="626" t="s">
        <v>4621</v>
      </c>
      <c r="C103" s="626" t="s">
        <v>3471</v>
      </c>
      <c r="D103" s="626" t="s">
        <v>4728</v>
      </c>
      <c r="E103" s="626" t="s">
        <v>4729</v>
      </c>
      <c r="F103" s="629">
        <v>1</v>
      </c>
      <c r="G103" s="629">
        <v>60</v>
      </c>
      <c r="H103" s="629">
        <v>1</v>
      </c>
      <c r="I103" s="629">
        <v>60</v>
      </c>
      <c r="J103" s="629">
        <v>1</v>
      </c>
      <c r="K103" s="629">
        <v>60</v>
      </c>
      <c r="L103" s="629">
        <v>1</v>
      </c>
      <c r="M103" s="629">
        <v>60</v>
      </c>
      <c r="N103" s="629"/>
      <c r="O103" s="629"/>
      <c r="P103" s="642"/>
      <c r="Q103" s="630"/>
    </row>
    <row r="104" spans="1:17" ht="14.4" customHeight="1" x14ac:dyDescent="0.3">
      <c r="A104" s="625" t="s">
        <v>4620</v>
      </c>
      <c r="B104" s="626" t="s">
        <v>4621</v>
      </c>
      <c r="C104" s="626" t="s">
        <v>3471</v>
      </c>
      <c r="D104" s="626" t="s">
        <v>4730</v>
      </c>
      <c r="E104" s="626" t="s">
        <v>4731</v>
      </c>
      <c r="F104" s="629">
        <v>1774</v>
      </c>
      <c r="G104" s="629">
        <v>21288</v>
      </c>
      <c r="H104" s="629">
        <v>1</v>
      </c>
      <c r="I104" s="629">
        <v>12</v>
      </c>
      <c r="J104" s="629">
        <v>1895</v>
      </c>
      <c r="K104" s="629">
        <v>22740</v>
      </c>
      <c r="L104" s="629">
        <v>1.0682074408117248</v>
      </c>
      <c r="M104" s="629">
        <v>12</v>
      </c>
      <c r="N104" s="629">
        <v>1794</v>
      </c>
      <c r="O104" s="629">
        <v>21528</v>
      </c>
      <c r="P104" s="642">
        <v>1.0112739571589628</v>
      </c>
      <c r="Q104" s="630">
        <v>12</v>
      </c>
    </row>
    <row r="105" spans="1:17" ht="14.4" customHeight="1" x14ac:dyDescent="0.3">
      <c r="A105" s="625" t="s">
        <v>4620</v>
      </c>
      <c r="B105" s="626" t="s">
        <v>4621</v>
      </c>
      <c r="C105" s="626" t="s">
        <v>3471</v>
      </c>
      <c r="D105" s="626" t="s">
        <v>4732</v>
      </c>
      <c r="E105" s="626" t="s">
        <v>4733</v>
      </c>
      <c r="F105" s="629">
        <v>7</v>
      </c>
      <c r="G105" s="629">
        <v>49</v>
      </c>
      <c r="H105" s="629">
        <v>1</v>
      </c>
      <c r="I105" s="629">
        <v>7</v>
      </c>
      <c r="J105" s="629">
        <v>6</v>
      </c>
      <c r="K105" s="629">
        <v>42</v>
      </c>
      <c r="L105" s="629">
        <v>0.8571428571428571</v>
      </c>
      <c r="M105" s="629">
        <v>7</v>
      </c>
      <c r="N105" s="629"/>
      <c r="O105" s="629"/>
      <c r="P105" s="642"/>
      <c r="Q105" s="630"/>
    </row>
    <row r="106" spans="1:17" ht="14.4" customHeight="1" x14ac:dyDescent="0.3">
      <c r="A106" s="625" t="s">
        <v>4620</v>
      </c>
      <c r="B106" s="626" t="s">
        <v>4621</v>
      </c>
      <c r="C106" s="626" t="s">
        <v>3471</v>
      </c>
      <c r="D106" s="626" t="s">
        <v>4734</v>
      </c>
      <c r="E106" s="626" t="s">
        <v>4735</v>
      </c>
      <c r="F106" s="629">
        <v>242</v>
      </c>
      <c r="G106" s="629">
        <v>17182</v>
      </c>
      <c r="H106" s="629">
        <v>1</v>
      </c>
      <c r="I106" s="629">
        <v>71</v>
      </c>
      <c r="J106" s="629">
        <v>326</v>
      </c>
      <c r="K106" s="629">
        <v>23146</v>
      </c>
      <c r="L106" s="629">
        <v>1.3471074380165289</v>
      </c>
      <c r="M106" s="629">
        <v>71</v>
      </c>
      <c r="N106" s="629">
        <v>273</v>
      </c>
      <c r="O106" s="629">
        <v>19383</v>
      </c>
      <c r="P106" s="642">
        <v>1.1280991735537189</v>
      </c>
      <c r="Q106" s="630">
        <v>71</v>
      </c>
    </row>
    <row r="107" spans="1:17" ht="14.4" customHeight="1" x14ac:dyDescent="0.3">
      <c r="A107" s="625" t="s">
        <v>4620</v>
      </c>
      <c r="B107" s="626" t="s">
        <v>4621</v>
      </c>
      <c r="C107" s="626" t="s">
        <v>3471</v>
      </c>
      <c r="D107" s="626" t="s">
        <v>4736</v>
      </c>
      <c r="E107" s="626" t="s">
        <v>4737</v>
      </c>
      <c r="F107" s="629">
        <v>3</v>
      </c>
      <c r="G107" s="629">
        <v>57</v>
      </c>
      <c r="H107" s="629">
        <v>1</v>
      </c>
      <c r="I107" s="629">
        <v>19</v>
      </c>
      <c r="J107" s="629"/>
      <c r="K107" s="629"/>
      <c r="L107" s="629"/>
      <c r="M107" s="629"/>
      <c r="N107" s="629">
        <v>2</v>
      </c>
      <c r="O107" s="629">
        <v>38</v>
      </c>
      <c r="P107" s="642">
        <v>0.66666666666666663</v>
      </c>
      <c r="Q107" s="630">
        <v>19</v>
      </c>
    </row>
    <row r="108" spans="1:17" ht="14.4" customHeight="1" x14ac:dyDescent="0.3">
      <c r="A108" s="625" t="s">
        <v>4620</v>
      </c>
      <c r="B108" s="626" t="s">
        <v>4621</v>
      </c>
      <c r="C108" s="626" t="s">
        <v>3471</v>
      </c>
      <c r="D108" s="626" t="s">
        <v>4738</v>
      </c>
      <c r="E108" s="626" t="s">
        <v>4739</v>
      </c>
      <c r="F108" s="629">
        <v>1</v>
      </c>
      <c r="G108" s="629">
        <v>78</v>
      </c>
      <c r="H108" s="629">
        <v>1</v>
      </c>
      <c r="I108" s="629">
        <v>78</v>
      </c>
      <c r="J108" s="629">
        <v>1</v>
      </c>
      <c r="K108" s="629">
        <v>78</v>
      </c>
      <c r="L108" s="629">
        <v>1</v>
      </c>
      <c r="M108" s="629">
        <v>78</v>
      </c>
      <c r="N108" s="629">
        <v>1</v>
      </c>
      <c r="O108" s="629">
        <v>78</v>
      </c>
      <c r="P108" s="642">
        <v>1</v>
      </c>
      <c r="Q108" s="630">
        <v>78</v>
      </c>
    </row>
    <row r="109" spans="1:17" ht="14.4" customHeight="1" x14ac:dyDescent="0.3">
      <c r="A109" s="625" t="s">
        <v>4620</v>
      </c>
      <c r="B109" s="626" t="s">
        <v>4621</v>
      </c>
      <c r="C109" s="626" t="s">
        <v>3471</v>
      </c>
      <c r="D109" s="626" t="s">
        <v>4740</v>
      </c>
      <c r="E109" s="626" t="s">
        <v>4741</v>
      </c>
      <c r="F109" s="629">
        <v>3</v>
      </c>
      <c r="G109" s="629">
        <v>57</v>
      </c>
      <c r="H109" s="629">
        <v>1</v>
      </c>
      <c r="I109" s="629">
        <v>19</v>
      </c>
      <c r="J109" s="629">
        <v>3</v>
      </c>
      <c r="K109" s="629">
        <v>57</v>
      </c>
      <c r="L109" s="629">
        <v>1</v>
      </c>
      <c r="M109" s="629">
        <v>19</v>
      </c>
      <c r="N109" s="629">
        <v>1</v>
      </c>
      <c r="O109" s="629">
        <v>19</v>
      </c>
      <c r="P109" s="642">
        <v>0.33333333333333331</v>
      </c>
      <c r="Q109" s="630">
        <v>19</v>
      </c>
    </row>
    <row r="110" spans="1:17" ht="14.4" customHeight="1" x14ac:dyDescent="0.3">
      <c r="A110" s="625" t="s">
        <v>4620</v>
      </c>
      <c r="B110" s="626" t="s">
        <v>4621</v>
      </c>
      <c r="C110" s="626" t="s">
        <v>3471</v>
      </c>
      <c r="D110" s="626" t="s">
        <v>4742</v>
      </c>
      <c r="E110" s="626" t="s">
        <v>4743</v>
      </c>
      <c r="F110" s="629"/>
      <c r="G110" s="629"/>
      <c r="H110" s="629"/>
      <c r="I110" s="629"/>
      <c r="J110" s="629"/>
      <c r="K110" s="629"/>
      <c r="L110" s="629"/>
      <c r="M110" s="629"/>
      <c r="N110" s="629">
        <v>1</v>
      </c>
      <c r="O110" s="629">
        <v>127</v>
      </c>
      <c r="P110" s="642"/>
      <c r="Q110" s="630">
        <v>127</v>
      </c>
    </row>
    <row r="111" spans="1:17" ht="14.4" customHeight="1" x14ac:dyDescent="0.3">
      <c r="A111" s="625" t="s">
        <v>4620</v>
      </c>
      <c r="B111" s="626" t="s">
        <v>4621</v>
      </c>
      <c r="C111" s="626" t="s">
        <v>3471</v>
      </c>
      <c r="D111" s="626" t="s">
        <v>4744</v>
      </c>
      <c r="E111" s="626" t="s">
        <v>4745</v>
      </c>
      <c r="F111" s="629"/>
      <c r="G111" s="629"/>
      <c r="H111" s="629"/>
      <c r="I111" s="629"/>
      <c r="J111" s="629"/>
      <c r="K111" s="629"/>
      <c r="L111" s="629"/>
      <c r="M111" s="629"/>
      <c r="N111" s="629">
        <v>1</v>
      </c>
      <c r="O111" s="629">
        <v>1752</v>
      </c>
      <c r="P111" s="642"/>
      <c r="Q111" s="630">
        <v>1752</v>
      </c>
    </row>
    <row r="112" spans="1:17" ht="14.4" customHeight="1" x14ac:dyDescent="0.3">
      <c r="A112" s="625" t="s">
        <v>4620</v>
      </c>
      <c r="B112" s="626" t="s">
        <v>4621</v>
      </c>
      <c r="C112" s="626" t="s">
        <v>3471</v>
      </c>
      <c r="D112" s="626" t="s">
        <v>4746</v>
      </c>
      <c r="E112" s="626" t="s">
        <v>4747</v>
      </c>
      <c r="F112" s="629"/>
      <c r="G112" s="629"/>
      <c r="H112" s="629"/>
      <c r="I112" s="629"/>
      <c r="J112" s="629"/>
      <c r="K112" s="629"/>
      <c r="L112" s="629"/>
      <c r="M112" s="629"/>
      <c r="N112" s="629">
        <v>1</v>
      </c>
      <c r="O112" s="629">
        <v>1447</v>
      </c>
      <c r="P112" s="642"/>
      <c r="Q112" s="630">
        <v>1447</v>
      </c>
    </row>
    <row r="113" spans="1:17" ht="14.4" customHeight="1" x14ac:dyDescent="0.3">
      <c r="A113" s="625" t="s">
        <v>4620</v>
      </c>
      <c r="B113" s="626" t="s">
        <v>4621</v>
      </c>
      <c r="C113" s="626" t="s">
        <v>3471</v>
      </c>
      <c r="D113" s="626" t="s">
        <v>4748</v>
      </c>
      <c r="E113" s="626" t="s">
        <v>4749</v>
      </c>
      <c r="F113" s="629">
        <v>2</v>
      </c>
      <c r="G113" s="629">
        <v>1696</v>
      </c>
      <c r="H113" s="629">
        <v>1</v>
      </c>
      <c r="I113" s="629">
        <v>848</v>
      </c>
      <c r="J113" s="629">
        <v>6</v>
      </c>
      <c r="K113" s="629">
        <v>5100</v>
      </c>
      <c r="L113" s="629">
        <v>3.0070754716981134</v>
      </c>
      <c r="M113" s="629">
        <v>850</v>
      </c>
      <c r="N113" s="629">
        <v>3</v>
      </c>
      <c r="O113" s="629">
        <v>2562</v>
      </c>
      <c r="P113" s="642">
        <v>1.5106132075471699</v>
      </c>
      <c r="Q113" s="630">
        <v>854</v>
      </c>
    </row>
    <row r="114" spans="1:17" ht="14.4" customHeight="1" x14ac:dyDescent="0.3">
      <c r="A114" s="625" t="s">
        <v>4620</v>
      </c>
      <c r="B114" s="626" t="s">
        <v>4621</v>
      </c>
      <c r="C114" s="626" t="s">
        <v>3471</v>
      </c>
      <c r="D114" s="626" t="s">
        <v>4750</v>
      </c>
      <c r="E114" s="626" t="s">
        <v>4751</v>
      </c>
      <c r="F114" s="629"/>
      <c r="G114" s="629"/>
      <c r="H114" s="629"/>
      <c r="I114" s="629"/>
      <c r="J114" s="629"/>
      <c r="K114" s="629"/>
      <c r="L114" s="629"/>
      <c r="M114" s="629"/>
      <c r="N114" s="629">
        <v>1</v>
      </c>
      <c r="O114" s="629">
        <v>391</v>
      </c>
      <c r="P114" s="642"/>
      <c r="Q114" s="630">
        <v>391</v>
      </c>
    </row>
    <row r="115" spans="1:17" ht="14.4" customHeight="1" x14ac:dyDescent="0.3">
      <c r="A115" s="625" t="s">
        <v>4620</v>
      </c>
      <c r="B115" s="626" t="s">
        <v>4621</v>
      </c>
      <c r="C115" s="626" t="s">
        <v>3471</v>
      </c>
      <c r="D115" s="626" t="s">
        <v>4752</v>
      </c>
      <c r="E115" s="626" t="s">
        <v>4753</v>
      </c>
      <c r="F115" s="629">
        <v>3</v>
      </c>
      <c r="G115" s="629">
        <v>1383</v>
      </c>
      <c r="H115" s="629">
        <v>1</v>
      </c>
      <c r="I115" s="629">
        <v>461</v>
      </c>
      <c r="J115" s="629">
        <v>2</v>
      </c>
      <c r="K115" s="629">
        <v>922</v>
      </c>
      <c r="L115" s="629">
        <v>0.66666666666666663</v>
      </c>
      <c r="M115" s="629">
        <v>461</v>
      </c>
      <c r="N115" s="629"/>
      <c r="O115" s="629"/>
      <c r="P115" s="642"/>
      <c r="Q115" s="630"/>
    </row>
    <row r="116" spans="1:17" ht="14.4" customHeight="1" x14ac:dyDescent="0.3">
      <c r="A116" s="625" t="s">
        <v>4620</v>
      </c>
      <c r="B116" s="626" t="s">
        <v>4621</v>
      </c>
      <c r="C116" s="626" t="s">
        <v>3471</v>
      </c>
      <c r="D116" s="626" t="s">
        <v>4754</v>
      </c>
      <c r="E116" s="626" t="s">
        <v>4755</v>
      </c>
      <c r="F116" s="629"/>
      <c r="G116" s="629"/>
      <c r="H116" s="629"/>
      <c r="I116" s="629"/>
      <c r="J116" s="629"/>
      <c r="K116" s="629"/>
      <c r="L116" s="629"/>
      <c r="M116" s="629"/>
      <c r="N116" s="629">
        <v>1</v>
      </c>
      <c r="O116" s="629">
        <v>312</v>
      </c>
      <c r="P116" s="642"/>
      <c r="Q116" s="630">
        <v>312</v>
      </c>
    </row>
    <row r="117" spans="1:17" ht="14.4" customHeight="1" x14ac:dyDescent="0.3">
      <c r="A117" s="625" t="s">
        <v>4620</v>
      </c>
      <c r="B117" s="626" t="s">
        <v>4621</v>
      </c>
      <c r="C117" s="626" t="s">
        <v>3471</v>
      </c>
      <c r="D117" s="626" t="s">
        <v>4756</v>
      </c>
      <c r="E117" s="626" t="s">
        <v>4757</v>
      </c>
      <c r="F117" s="629">
        <v>12</v>
      </c>
      <c r="G117" s="629">
        <v>10200</v>
      </c>
      <c r="H117" s="629">
        <v>1</v>
      </c>
      <c r="I117" s="629">
        <v>850</v>
      </c>
      <c r="J117" s="629">
        <v>13</v>
      </c>
      <c r="K117" s="629">
        <v>11050</v>
      </c>
      <c r="L117" s="629">
        <v>1.0833333333333333</v>
      </c>
      <c r="M117" s="629">
        <v>850</v>
      </c>
      <c r="N117" s="629">
        <v>6</v>
      </c>
      <c r="O117" s="629">
        <v>5106</v>
      </c>
      <c r="P117" s="642">
        <v>0.50058823529411767</v>
      </c>
      <c r="Q117" s="630">
        <v>851</v>
      </c>
    </row>
    <row r="118" spans="1:17" ht="14.4" customHeight="1" x14ac:dyDescent="0.3">
      <c r="A118" s="625" t="s">
        <v>4620</v>
      </c>
      <c r="B118" s="626" t="s">
        <v>4621</v>
      </c>
      <c r="C118" s="626" t="s">
        <v>3471</v>
      </c>
      <c r="D118" s="626" t="s">
        <v>4758</v>
      </c>
      <c r="E118" s="626" t="s">
        <v>4759</v>
      </c>
      <c r="F118" s="629">
        <v>6</v>
      </c>
      <c r="G118" s="629">
        <v>750</v>
      </c>
      <c r="H118" s="629">
        <v>1</v>
      </c>
      <c r="I118" s="629">
        <v>125</v>
      </c>
      <c r="J118" s="629">
        <v>5</v>
      </c>
      <c r="K118" s="629">
        <v>630</v>
      </c>
      <c r="L118" s="629">
        <v>0.84</v>
      </c>
      <c r="M118" s="629">
        <v>126</v>
      </c>
      <c r="N118" s="629"/>
      <c r="O118" s="629"/>
      <c r="P118" s="642"/>
      <c r="Q118" s="630"/>
    </row>
    <row r="119" spans="1:17" ht="14.4" customHeight="1" x14ac:dyDescent="0.3">
      <c r="A119" s="625" t="s">
        <v>4620</v>
      </c>
      <c r="B119" s="626" t="s">
        <v>4621</v>
      </c>
      <c r="C119" s="626" t="s">
        <v>3471</v>
      </c>
      <c r="D119" s="626" t="s">
        <v>4760</v>
      </c>
      <c r="E119" s="626" t="s">
        <v>4761</v>
      </c>
      <c r="F119" s="629">
        <v>5</v>
      </c>
      <c r="G119" s="629">
        <v>180</v>
      </c>
      <c r="H119" s="629">
        <v>1</v>
      </c>
      <c r="I119" s="629">
        <v>36</v>
      </c>
      <c r="J119" s="629">
        <v>5</v>
      </c>
      <c r="K119" s="629">
        <v>180</v>
      </c>
      <c r="L119" s="629">
        <v>1</v>
      </c>
      <c r="M119" s="629">
        <v>36</v>
      </c>
      <c r="N119" s="629"/>
      <c r="O119" s="629"/>
      <c r="P119" s="642"/>
      <c r="Q119" s="630"/>
    </row>
    <row r="120" spans="1:17" ht="14.4" customHeight="1" x14ac:dyDescent="0.3">
      <c r="A120" s="625" t="s">
        <v>4620</v>
      </c>
      <c r="B120" s="626" t="s">
        <v>4621</v>
      </c>
      <c r="C120" s="626" t="s">
        <v>3471</v>
      </c>
      <c r="D120" s="626" t="s">
        <v>4762</v>
      </c>
      <c r="E120" s="626" t="s">
        <v>4763</v>
      </c>
      <c r="F120" s="629"/>
      <c r="G120" s="629"/>
      <c r="H120" s="629"/>
      <c r="I120" s="629"/>
      <c r="J120" s="629"/>
      <c r="K120" s="629"/>
      <c r="L120" s="629"/>
      <c r="M120" s="629"/>
      <c r="N120" s="629">
        <v>1</v>
      </c>
      <c r="O120" s="629">
        <v>236</v>
      </c>
      <c r="P120" s="642"/>
      <c r="Q120" s="630">
        <v>236</v>
      </c>
    </row>
    <row r="121" spans="1:17" ht="14.4" customHeight="1" x14ac:dyDescent="0.3">
      <c r="A121" s="625" t="s">
        <v>4620</v>
      </c>
      <c r="B121" s="626" t="s">
        <v>4621</v>
      </c>
      <c r="C121" s="626" t="s">
        <v>3471</v>
      </c>
      <c r="D121" s="626" t="s">
        <v>4764</v>
      </c>
      <c r="E121" s="626" t="s">
        <v>4765</v>
      </c>
      <c r="F121" s="629">
        <v>20</v>
      </c>
      <c r="G121" s="629">
        <v>3520</v>
      </c>
      <c r="H121" s="629">
        <v>1</v>
      </c>
      <c r="I121" s="629">
        <v>176</v>
      </c>
      <c r="J121" s="629">
        <v>11</v>
      </c>
      <c r="K121" s="629">
        <v>1936</v>
      </c>
      <c r="L121" s="629">
        <v>0.55000000000000004</v>
      </c>
      <c r="M121" s="629">
        <v>176</v>
      </c>
      <c r="N121" s="629">
        <v>20</v>
      </c>
      <c r="O121" s="629">
        <v>3520</v>
      </c>
      <c r="P121" s="642">
        <v>1</v>
      </c>
      <c r="Q121" s="630">
        <v>176</v>
      </c>
    </row>
    <row r="122" spans="1:17" ht="14.4" customHeight="1" x14ac:dyDescent="0.3">
      <c r="A122" s="625" t="s">
        <v>4620</v>
      </c>
      <c r="B122" s="626" t="s">
        <v>4621</v>
      </c>
      <c r="C122" s="626" t="s">
        <v>3471</v>
      </c>
      <c r="D122" s="626" t="s">
        <v>4766</v>
      </c>
      <c r="E122" s="626" t="s">
        <v>4767</v>
      </c>
      <c r="F122" s="629">
        <v>5</v>
      </c>
      <c r="G122" s="629">
        <v>830</v>
      </c>
      <c r="H122" s="629">
        <v>1</v>
      </c>
      <c r="I122" s="629">
        <v>166</v>
      </c>
      <c r="J122" s="629">
        <v>19</v>
      </c>
      <c r="K122" s="629">
        <v>3154</v>
      </c>
      <c r="L122" s="629">
        <v>3.8</v>
      </c>
      <c r="M122" s="629">
        <v>166</v>
      </c>
      <c r="N122" s="629">
        <v>7</v>
      </c>
      <c r="O122" s="629">
        <v>1162</v>
      </c>
      <c r="P122" s="642">
        <v>1.4</v>
      </c>
      <c r="Q122" s="630">
        <v>166</v>
      </c>
    </row>
    <row r="123" spans="1:17" ht="14.4" customHeight="1" x14ac:dyDescent="0.3">
      <c r="A123" s="625" t="s">
        <v>4620</v>
      </c>
      <c r="B123" s="626" t="s">
        <v>4621</v>
      </c>
      <c r="C123" s="626" t="s">
        <v>3471</v>
      </c>
      <c r="D123" s="626" t="s">
        <v>4768</v>
      </c>
      <c r="E123" s="626" t="s">
        <v>4769</v>
      </c>
      <c r="F123" s="629">
        <v>1111</v>
      </c>
      <c r="G123" s="629">
        <v>163317</v>
      </c>
      <c r="H123" s="629">
        <v>1</v>
      </c>
      <c r="I123" s="629">
        <v>147</v>
      </c>
      <c r="J123" s="629">
        <v>1132</v>
      </c>
      <c r="K123" s="629">
        <v>166404</v>
      </c>
      <c r="L123" s="629">
        <v>1.018901890189019</v>
      </c>
      <c r="M123" s="629">
        <v>147</v>
      </c>
      <c r="N123" s="629">
        <v>991</v>
      </c>
      <c r="O123" s="629">
        <v>145677</v>
      </c>
      <c r="P123" s="642">
        <v>0.89198919891989203</v>
      </c>
      <c r="Q123" s="630">
        <v>147</v>
      </c>
    </row>
    <row r="124" spans="1:17" ht="14.4" customHeight="1" x14ac:dyDescent="0.3">
      <c r="A124" s="625" t="s">
        <v>4620</v>
      </c>
      <c r="B124" s="626" t="s">
        <v>4621</v>
      </c>
      <c r="C124" s="626" t="s">
        <v>3471</v>
      </c>
      <c r="D124" s="626" t="s">
        <v>4770</v>
      </c>
      <c r="E124" s="626" t="s">
        <v>4771</v>
      </c>
      <c r="F124" s="629"/>
      <c r="G124" s="629"/>
      <c r="H124" s="629"/>
      <c r="I124" s="629"/>
      <c r="J124" s="629"/>
      <c r="K124" s="629"/>
      <c r="L124" s="629"/>
      <c r="M124" s="629"/>
      <c r="N124" s="629">
        <v>2</v>
      </c>
      <c r="O124" s="629">
        <v>616</v>
      </c>
      <c r="P124" s="642"/>
      <c r="Q124" s="630">
        <v>308</v>
      </c>
    </row>
    <row r="125" spans="1:17" ht="14.4" customHeight="1" x14ac:dyDescent="0.3">
      <c r="A125" s="625" t="s">
        <v>4620</v>
      </c>
      <c r="B125" s="626" t="s">
        <v>4621</v>
      </c>
      <c r="C125" s="626" t="s">
        <v>3471</v>
      </c>
      <c r="D125" s="626" t="s">
        <v>4772</v>
      </c>
      <c r="E125" s="626" t="s">
        <v>4773</v>
      </c>
      <c r="F125" s="629"/>
      <c r="G125" s="629"/>
      <c r="H125" s="629"/>
      <c r="I125" s="629"/>
      <c r="J125" s="629"/>
      <c r="K125" s="629"/>
      <c r="L125" s="629"/>
      <c r="M125" s="629"/>
      <c r="N125" s="629">
        <v>1</v>
      </c>
      <c r="O125" s="629">
        <v>308</v>
      </c>
      <c r="P125" s="642"/>
      <c r="Q125" s="630">
        <v>308</v>
      </c>
    </row>
    <row r="126" spans="1:17" ht="14.4" customHeight="1" x14ac:dyDescent="0.3">
      <c r="A126" s="625" t="s">
        <v>4620</v>
      </c>
      <c r="B126" s="626" t="s">
        <v>4621</v>
      </c>
      <c r="C126" s="626" t="s">
        <v>3471</v>
      </c>
      <c r="D126" s="626" t="s">
        <v>4774</v>
      </c>
      <c r="E126" s="626" t="s">
        <v>4775</v>
      </c>
      <c r="F126" s="629"/>
      <c r="G126" s="629"/>
      <c r="H126" s="629"/>
      <c r="I126" s="629"/>
      <c r="J126" s="629"/>
      <c r="K126" s="629"/>
      <c r="L126" s="629"/>
      <c r="M126" s="629"/>
      <c r="N126" s="629">
        <v>1</v>
      </c>
      <c r="O126" s="629">
        <v>349</v>
      </c>
      <c r="P126" s="642"/>
      <c r="Q126" s="630">
        <v>349</v>
      </c>
    </row>
    <row r="127" spans="1:17" ht="14.4" customHeight="1" x14ac:dyDescent="0.3">
      <c r="A127" s="625" t="s">
        <v>4620</v>
      </c>
      <c r="B127" s="626" t="s">
        <v>4621</v>
      </c>
      <c r="C127" s="626" t="s">
        <v>3471</v>
      </c>
      <c r="D127" s="626" t="s">
        <v>4776</v>
      </c>
      <c r="E127" s="626" t="s">
        <v>4777</v>
      </c>
      <c r="F127" s="629"/>
      <c r="G127" s="629"/>
      <c r="H127" s="629"/>
      <c r="I127" s="629"/>
      <c r="J127" s="629"/>
      <c r="K127" s="629"/>
      <c r="L127" s="629"/>
      <c r="M127" s="629"/>
      <c r="N127" s="629">
        <v>2</v>
      </c>
      <c r="O127" s="629">
        <v>532</v>
      </c>
      <c r="P127" s="642"/>
      <c r="Q127" s="630">
        <v>266</v>
      </c>
    </row>
    <row r="128" spans="1:17" ht="14.4" customHeight="1" x14ac:dyDescent="0.3">
      <c r="A128" s="625" t="s">
        <v>4620</v>
      </c>
      <c r="B128" s="626" t="s">
        <v>4621</v>
      </c>
      <c r="C128" s="626" t="s">
        <v>3471</v>
      </c>
      <c r="D128" s="626" t="s">
        <v>4778</v>
      </c>
      <c r="E128" s="626" t="s">
        <v>4779</v>
      </c>
      <c r="F128" s="629"/>
      <c r="G128" s="629"/>
      <c r="H128" s="629"/>
      <c r="I128" s="629"/>
      <c r="J128" s="629"/>
      <c r="K128" s="629"/>
      <c r="L128" s="629"/>
      <c r="M128" s="629"/>
      <c r="N128" s="629">
        <v>3</v>
      </c>
      <c r="O128" s="629">
        <v>3630</v>
      </c>
      <c r="P128" s="642"/>
      <c r="Q128" s="630">
        <v>1210</v>
      </c>
    </row>
    <row r="129" spans="1:17" ht="14.4" customHeight="1" x14ac:dyDescent="0.3">
      <c r="A129" s="625" t="s">
        <v>4620</v>
      </c>
      <c r="B129" s="626" t="s">
        <v>4621</v>
      </c>
      <c r="C129" s="626" t="s">
        <v>3471</v>
      </c>
      <c r="D129" s="626" t="s">
        <v>4780</v>
      </c>
      <c r="E129" s="626" t="s">
        <v>4781</v>
      </c>
      <c r="F129" s="629">
        <v>13</v>
      </c>
      <c r="G129" s="629">
        <v>10153</v>
      </c>
      <c r="H129" s="629">
        <v>1</v>
      </c>
      <c r="I129" s="629">
        <v>781</v>
      </c>
      <c r="J129" s="629">
        <v>2</v>
      </c>
      <c r="K129" s="629">
        <v>1564</v>
      </c>
      <c r="L129" s="629">
        <v>0.15404313995863292</v>
      </c>
      <c r="M129" s="629">
        <v>782</v>
      </c>
      <c r="N129" s="629">
        <v>16</v>
      </c>
      <c r="O129" s="629">
        <v>12528</v>
      </c>
      <c r="P129" s="642">
        <v>1.2339210085688959</v>
      </c>
      <c r="Q129" s="630">
        <v>783</v>
      </c>
    </row>
    <row r="130" spans="1:17" ht="14.4" customHeight="1" x14ac:dyDescent="0.3">
      <c r="A130" s="625" t="s">
        <v>4620</v>
      </c>
      <c r="B130" s="626" t="s">
        <v>4621</v>
      </c>
      <c r="C130" s="626" t="s">
        <v>3471</v>
      </c>
      <c r="D130" s="626" t="s">
        <v>2083</v>
      </c>
      <c r="E130" s="626" t="s">
        <v>4782</v>
      </c>
      <c r="F130" s="629"/>
      <c r="G130" s="629"/>
      <c r="H130" s="629"/>
      <c r="I130" s="629"/>
      <c r="J130" s="629">
        <v>1</v>
      </c>
      <c r="K130" s="629">
        <v>249</v>
      </c>
      <c r="L130" s="629"/>
      <c r="M130" s="629">
        <v>249</v>
      </c>
      <c r="N130" s="629">
        <v>1</v>
      </c>
      <c r="O130" s="629">
        <v>249</v>
      </c>
      <c r="P130" s="642"/>
      <c r="Q130" s="630">
        <v>249</v>
      </c>
    </row>
    <row r="131" spans="1:17" ht="14.4" customHeight="1" x14ac:dyDescent="0.3">
      <c r="A131" s="625" t="s">
        <v>4620</v>
      </c>
      <c r="B131" s="626" t="s">
        <v>4621</v>
      </c>
      <c r="C131" s="626" t="s">
        <v>3471</v>
      </c>
      <c r="D131" s="626" t="s">
        <v>4783</v>
      </c>
      <c r="E131" s="626" t="s">
        <v>4784</v>
      </c>
      <c r="F131" s="629">
        <v>1</v>
      </c>
      <c r="G131" s="629">
        <v>169</v>
      </c>
      <c r="H131" s="629">
        <v>1</v>
      </c>
      <c r="I131" s="629">
        <v>169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4620</v>
      </c>
      <c r="B132" s="626" t="s">
        <v>4621</v>
      </c>
      <c r="C132" s="626" t="s">
        <v>3471</v>
      </c>
      <c r="D132" s="626" t="s">
        <v>4785</v>
      </c>
      <c r="E132" s="626" t="s">
        <v>4786</v>
      </c>
      <c r="F132" s="629">
        <v>3</v>
      </c>
      <c r="G132" s="629">
        <v>480</v>
      </c>
      <c r="H132" s="629">
        <v>1</v>
      </c>
      <c r="I132" s="629">
        <v>160</v>
      </c>
      <c r="J132" s="629">
        <v>11</v>
      </c>
      <c r="K132" s="629">
        <v>1760</v>
      </c>
      <c r="L132" s="629">
        <v>3.6666666666666665</v>
      </c>
      <c r="M132" s="629">
        <v>160</v>
      </c>
      <c r="N132" s="629">
        <v>3</v>
      </c>
      <c r="O132" s="629">
        <v>483</v>
      </c>
      <c r="P132" s="642">
        <v>1.0062500000000001</v>
      </c>
      <c r="Q132" s="630">
        <v>161</v>
      </c>
    </row>
    <row r="133" spans="1:17" ht="14.4" customHeight="1" x14ac:dyDescent="0.3">
      <c r="A133" s="625" t="s">
        <v>4620</v>
      </c>
      <c r="B133" s="626" t="s">
        <v>4621</v>
      </c>
      <c r="C133" s="626" t="s">
        <v>3471</v>
      </c>
      <c r="D133" s="626" t="s">
        <v>4787</v>
      </c>
      <c r="E133" s="626" t="s">
        <v>4788</v>
      </c>
      <c r="F133" s="629">
        <v>2</v>
      </c>
      <c r="G133" s="629">
        <v>370</v>
      </c>
      <c r="H133" s="629">
        <v>1</v>
      </c>
      <c r="I133" s="629">
        <v>185</v>
      </c>
      <c r="J133" s="629">
        <v>16</v>
      </c>
      <c r="K133" s="629">
        <v>2976</v>
      </c>
      <c r="L133" s="629">
        <v>8.0432432432432428</v>
      </c>
      <c r="M133" s="629">
        <v>186</v>
      </c>
      <c r="N133" s="629">
        <v>2</v>
      </c>
      <c r="O133" s="629">
        <v>372</v>
      </c>
      <c r="P133" s="642">
        <v>1.0054054054054054</v>
      </c>
      <c r="Q133" s="630">
        <v>186</v>
      </c>
    </row>
    <row r="134" spans="1:17" ht="14.4" customHeight="1" x14ac:dyDescent="0.3">
      <c r="A134" s="625" t="s">
        <v>4620</v>
      </c>
      <c r="B134" s="626" t="s">
        <v>4621</v>
      </c>
      <c r="C134" s="626" t="s">
        <v>3471</v>
      </c>
      <c r="D134" s="626" t="s">
        <v>4789</v>
      </c>
      <c r="E134" s="626" t="s">
        <v>4790</v>
      </c>
      <c r="F134" s="629">
        <v>2</v>
      </c>
      <c r="G134" s="629">
        <v>320</v>
      </c>
      <c r="H134" s="629">
        <v>1</v>
      </c>
      <c r="I134" s="629">
        <v>160</v>
      </c>
      <c r="J134" s="629">
        <v>9</v>
      </c>
      <c r="K134" s="629">
        <v>1440</v>
      </c>
      <c r="L134" s="629">
        <v>4.5</v>
      </c>
      <c r="M134" s="629">
        <v>160</v>
      </c>
      <c r="N134" s="629">
        <v>3</v>
      </c>
      <c r="O134" s="629">
        <v>483</v>
      </c>
      <c r="P134" s="642">
        <v>1.5093749999999999</v>
      </c>
      <c r="Q134" s="630">
        <v>161</v>
      </c>
    </row>
    <row r="135" spans="1:17" ht="14.4" customHeight="1" x14ac:dyDescent="0.3">
      <c r="A135" s="625" t="s">
        <v>4620</v>
      </c>
      <c r="B135" s="626" t="s">
        <v>4621</v>
      </c>
      <c r="C135" s="626" t="s">
        <v>3471</v>
      </c>
      <c r="D135" s="626" t="s">
        <v>4791</v>
      </c>
      <c r="E135" s="626" t="s">
        <v>4792</v>
      </c>
      <c r="F135" s="629">
        <v>16</v>
      </c>
      <c r="G135" s="629">
        <v>4640</v>
      </c>
      <c r="H135" s="629">
        <v>1</v>
      </c>
      <c r="I135" s="629">
        <v>290</v>
      </c>
      <c r="J135" s="629">
        <v>16</v>
      </c>
      <c r="K135" s="629">
        <v>4656</v>
      </c>
      <c r="L135" s="629">
        <v>1.0034482758620689</v>
      </c>
      <c r="M135" s="629">
        <v>291</v>
      </c>
      <c r="N135" s="629">
        <v>1</v>
      </c>
      <c r="O135" s="629">
        <v>291</v>
      </c>
      <c r="P135" s="642">
        <v>6.2715517241379304E-2</v>
      </c>
      <c r="Q135" s="630">
        <v>291</v>
      </c>
    </row>
    <row r="136" spans="1:17" ht="14.4" customHeight="1" x14ac:dyDescent="0.3">
      <c r="A136" s="625" t="s">
        <v>4620</v>
      </c>
      <c r="B136" s="626" t="s">
        <v>4621</v>
      </c>
      <c r="C136" s="626" t="s">
        <v>3471</v>
      </c>
      <c r="D136" s="626" t="s">
        <v>4793</v>
      </c>
      <c r="E136" s="626" t="s">
        <v>4794</v>
      </c>
      <c r="F136" s="629">
        <v>3</v>
      </c>
      <c r="G136" s="629">
        <v>1212</v>
      </c>
      <c r="H136" s="629">
        <v>1</v>
      </c>
      <c r="I136" s="629">
        <v>404</v>
      </c>
      <c r="J136" s="629">
        <v>1</v>
      </c>
      <c r="K136" s="629">
        <v>404</v>
      </c>
      <c r="L136" s="629">
        <v>0.33333333333333331</v>
      </c>
      <c r="M136" s="629">
        <v>404</v>
      </c>
      <c r="N136" s="629">
        <v>1</v>
      </c>
      <c r="O136" s="629">
        <v>405</v>
      </c>
      <c r="P136" s="642">
        <v>0.33415841584158418</v>
      </c>
      <c r="Q136" s="630">
        <v>405</v>
      </c>
    </row>
    <row r="137" spans="1:17" ht="14.4" customHeight="1" x14ac:dyDescent="0.3">
      <c r="A137" s="625" t="s">
        <v>4620</v>
      </c>
      <c r="B137" s="626" t="s">
        <v>4621</v>
      </c>
      <c r="C137" s="626" t="s">
        <v>3471</v>
      </c>
      <c r="D137" s="626" t="s">
        <v>4795</v>
      </c>
      <c r="E137" s="626" t="s">
        <v>4796</v>
      </c>
      <c r="F137" s="629"/>
      <c r="G137" s="629"/>
      <c r="H137" s="629"/>
      <c r="I137" s="629"/>
      <c r="J137" s="629"/>
      <c r="K137" s="629"/>
      <c r="L137" s="629"/>
      <c r="M137" s="629"/>
      <c r="N137" s="629">
        <v>1</v>
      </c>
      <c r="O137" s="629">
        <v>362</v>
      </c>
      <c r="P137" s="642"/>
      <c r="Q137" s="630">
        <v>362</v>
      </c>
    </row>
    <row r="138" spans="1:17" ht="14.4" customHeight="1" x14ac:dyDescent="0.3">
      <c r="A138" s="625" t="s">
        <v>4620</v>
      </c>
      <c r="B138" s="626" t="s">
        <v>4621</v>
      </c>
      <c r="C138" s="626" t="s">
        <v>3471</v>
      </c>
      <c r="D138" s="626" t="s">
        <v>4797</v>
      </c>
      <c r="E138" s="626" t="s">
        <v>4798</v>
      </c>
      <c r="F138" s="629"/>
      <c r="G138" s="629"/>
      <c r="H138" s="629"/>
      <c r="I138" s="629"/>
      <c r="J138" s="629">
        <v>1</v>
      </c>
      <c r="K138" s="629">
        <v>196</v>
      </c>
      <c r="L138" s="629"/>
      <c r="M138" s="629">
        <v>196</v>
      </c>
      <c r="N138" s="629"/>
      <c r="O138" s="629"/>
      <c r="P138" s="642"/>
      <c r="Q138" s="630"/>
    </row>
    <row r="139" spans="1:17" ht="14.4" customHeight="1" x14ac:dyDescent="0.3">
      <c r="A139" s="625" t="s">
        <v>4620</v>
      </c>
      <c r="B139" s="626" t="s">
        <v>4621</v>
      </c>
      <c r="C139" s="626" t="s">
        <v>3471</v>
      </c>
      <c r="D139" s="626" t="s">
        <v>4799</v>
      </c>
      <c r="E139" s="626" t="s">
        <v>4800</v>
      </c>
      <c r="F139" s="629">
        <v>1</v>
      </c>
      <c r="G139" s="629">
        <v>226</v>
      </c>
      <c r="H139" s="629">
        <v>1</v>
      </c>
      <c r="I139" s="629">
        <v>226</v>
      </c>
      <c r="J139" s="629">
        <v>2</v>
      </c>
      <c r="K139" s="629">
        <v>452</v>
      </c>
      <c r="L139" s="629">
        <v>2</v>
      </c>
      <c r="M139" s="629">
        <v>226</v>
      </c>
      <c r="N139" s="629">
        <v>1</v>
      </c>
      <c r="O139" s="629">
        <v>227</v>
      </c>
      <c r="P139" s="642">
        <v>1.0044247787610618</v>
      </c>
      <c r="Q139" s="630">
        <v>227</v>
      </c>
    </row>
    <row r="140" spans="1:17" ht="14.4" customHeight="1" x14ac:dyDescent="0.3">
      <c r="A140" s="625" t="s">
        <v>4620</v>
      </c>
      <c r="B140" s="626" t="s">
        <v>4621</v>
      </c>
      <c r="C140" s="626" t="s">
        <v>3471</v>
      </c>
      <c r="D140" s="626" t="s">
        <v>4801</v>
      </c>
      <c r="E140" s="626" t="s">
        <v>4802</v>
      </c>
      <c r="F140" s="629"/>
      <c r="G140" s="629"/>
      <c r="H140" s="629"/>
      <c r="I140" s="629"/>
      <c r="J140" s="629"/>
      <c r="K140" s="629"/>
      <c r="L140" s="629"/>
      <c r="M140" s="629"/>
      <c r="N140" s="629">
        <v>1</v>
      </c>
      <c r="O140" s="629">
        <v>185</v>
      </c>
      <c r="P140" s="642"/>
      <c r="Q140" s="630">
        <v>185</v>
      </c>
    </row>
    <row r="141" spans="1:17" ht="14.4" customHeight="1" x14ac:dyDescent="0.3">
      <c r="A141" s="625" t="s">
        <v>4620</v>
      </c>
      <c r="B141" s="626" t="s">
        <v>4621</v>
      </c>
      <c r="C141" s="626" t="s">
        <v>3471</v>
      </c>
      <c r="D141" s="626" t="s">
        <v>4803</v>
      </c>
      <c r="E141" s="626" t="s">
        <v>4804</v>
      </c>
      <c r="F141" s="629"/>
      <c r="G141" s="629"/>
      <c r="H141" s="629"/>
      <c r="I141" s="629"/>
      <c r="J141" s="629"/>
      <c r="K141" s="629"/>
      <c r="L141" s="629"/>
      <c r="M141" s="629"/>
      <c r="N141" s="629">
        <v>1</v>
      </c>
      <c r="O141" s="629">
        <v>528</v>
      </c>
      <c r="P141" s="642"/>
      <c r="Q141" s="630">
        <v>528</v>
      </c>
    </row>
    <row r="142" spans="1:17" ht="14.4" customHeight="1" x14ac:dyDescent="0.3">
      <c r="A142" s="625" t="s">
        <v>4620</v>
      </c>
      <c r="B142" s="626" t="s">
        <v>4621</v>
      </c>
      <c r="C142" s="626" t="s">
        <v>3471</v>
      </c>
      <c r="D142" s="626" t="s">
        <v>4805</v>
      </c>
      <c r="E142" s="626" t="s">
        <v>4806</v>
      </c>
      <c r="F142" s="629"/>
      <c r="G142" s="629"/>
      <c r="H142" s="629"/>
      <c r="I142" s="629"/>
      <c r="J142" s="629"/>
      <c r="K142" s="629"/>
      <c r="L142" s="629"/>
      <c r="M142" s="629"/>
      <c r="N142" s="629">
        <v>2</v>
      </c>
      <c r="O142" s="629">
        <v>1120</v>
      </c>
      <c r="P142" s="642"/>
      <c r="Q142" s="630">
        <v>560</v>
      </c>
    </row>
    <row r="143" spans="1:17" ht="14.4" customHeight="1" x14ac:dyDescent="0.3">
      <c r="A143" s="625" t="s">
        <v>4620</v>
      </c>
      <c r="B143" s="626" t="s">
        <v>4621</v>
      </c>
      <c r="C143" s="626" t="s">
        <v>3471</v>
      </c>
      <c r="D143" s="626" t="s">
        <v>4807</v>
      </c>
      <c r="E143" s="626" t="s">
        <v>4808</v>
      </c>
      <c r="F143" s="629">
        <v>2</v>
      </c>
      <c r="G143" s="629">
        <v>338</v>
      </c>
      <c r="H143" s="629">
        <v>1</v>
      </c>
      <c r="I143" s="629">
        <v>169</v>
      </c>
      <c r="J143" s="629">
        <v>7</v>
      </c>
      <c r="K143" s="629">
        <v>1183</v>
      </c>
      <c r="L143" s="629">
        <v>3.5</v>
      </c>
      <c r="M143" s="629">
        <v>169</v>
      </c>
      <c r="N143" s="629">
        <v>3</v>
      </c>
      <c r="O143" s="629">
        <v>510</v>
      </c>
      <c r="P143" s="642">
        <v>1.5088757396449703</v>
      </c>
      <c r="Q143" s="630">
        <v>170</v>
      </c>
    </row>
    <row r="144" spans="1:17" ht="14.4" customHeight="1" x14ac:dyDescent="0.3">
      <c r="A144" s="625" t="s">
        <v>4620</v>
      </c>
      <c r="B144" s="626" t="s">
        <v>4621</v>
      </c>
      <c r="C144" s="626" t="s">
        <v>3471</v>
      </c>
      <c r="D144" s="626" t="s">
        <v>4809</v>
      </c>
      <c r="E144" s="626" t="s">
        <v>4810</v>
      </c>
      <c r="F144" s="629">
        <v>1</v>
      </c>
      <c r="G144" s="629">
        <v>350</v>
      </c>
      <c r="H144" s="629">
        <v>1</v>
      </c>
      <c r="I144" s="629">
        <v>350</v>
      </c>
      <c r="J144" s="629"/>
      <c r="K144" s="629"/>
      <c r="L144" s="629"/>
      <c r="M144" s="629"/>
      <c r="N144" s="629"/>
      <c r="O144" s="629"/>
      <c r="P144" s="642"/>
      <c r="Q144" s="630"/>
    </row>
    <row r="145" spans="1:17" ht="14.4" customHeight="1" x14ac:dyDescent="0.3">
      <c r="A145" s="625" t="s">
        <v>4620</v>
      </c>
      <c r="B145" s="626" t="s">
        <v>4621</v>
      </c>
      <c r="C145" s="626" t="s">
        <v>3471</v>
      </c>
      <c r="D145" s="626" t="s">
        <v>4811</v>
      </c>
      <c r="E145" s="626" t="s">
        <v>4812</v>
      </c>
      <c r="F145" s="629">
        <v>1</v>
      </c>
      <c r="G145" s="629">
        <v>197</v>
      </c>
      <c r="H145" s="629">
        <v>1</v>
      </c>
      <c r="I145" s="629">
        <v>197</v>
      </c>
      <c r="J145" s="629">
        <v>2</v>
      </c>
      <c r="K145" s="629">
        <v>396</v>
      </c>
      <c r="L145" s="629">
        <v>2.0101522842639592</v>
      </c>
      <c r="M145" s="629">
        <v>198</v>
      </c>
      <c r="N145" s="629">
        <v>2</v>
      </c>
      <c r="O145" s="629">
        <v>396</v>
      </c>
      <c r="P145" s="642">
        <v>2.0101522842639592</v>
      </c>
      <c r="Q145" s="630">
        <v>198</v>
      </c>
    </row>
    <row r="146" spans="1:17" ht="14.4" customHeight="1" x14ac:dyDescent="0.3">
      <c r="A146" s="625" t="s">
        <v>4620</v>
      </c>
      <c r="B146" s="626" t="s">
        <v>4621</v>
      </c>
      <c r="C146" s="626" t="s">
        <v>3471</v>
      </c>
      <c r="D146" s="626" t="s">
        <v>4813</v>
      </c>
      <c r="E146" s="626" t="s">
        <v>4814</v>
      </c>
      <c r="F146" s="629">
        <v>7</v>
      </c>
      <c r="G146" s="629">
        <v>910</v>
      </c>
      <c r="H146" s="629">
        <v>1</v>
      </c>
      <c r="I146" s="629">
        <v>130</v>
      </c>
      <c r="J146" s="629">
        <v>3</v>
      </c>
      <c r="K146" s="629">
        <v>390</v>
      </c>
      <c r="L146" s="629">
        <v>0.42857142857142855</v>
      </c>
      <c r="M146" s="629">
        <v>130</v>
      </c>
      <c r="N146" s="629"/>
      <c r="O146" s="629"/>
      <c r="P146" s="642"/>
      <c r="Q146" s="630"/>
    </row>
    <row r="147" spans="1:17" ht="14.4" customHeight="1" x14ac:dyDescent="0.3">
      <c r="A147" s="625" t="s">
        <v>4620</v>
      </c>
      <c r="B147" s="626" t="s">
        <v>4621</v>
      </c>
      <c r="C147" s="626" t="s">
        <v>3471</v>
      </c>
      <c r="D147" s="626" t="s">
        <v>4815</v>
      </c>
      <c r="E147" s="626" t="s">
        <v>4816</v>
      </c>
      <c r="F147" s="629">
        <v>10</v>
      </c>
      <c r="G147" s="629">
        <v>1300</v>
      </c>
      <c r="H147" s="629">
        <v>1</v>
      </c>
      <c r="I147" s="629">
        <v>130</v>
      </c>
      <c r="J147" s="629">
        <v>7</v>
      </c>
      <c r="K147" s="629">
        <v>910</v>
      </c>
      <c r="L147" s="629">
        <v>0.7</v>
      </c>
      <c r="M147" s="629">
        <v>130</v>
      </c>
      <c r="N147" s="629"/>
      <c r="O147" s="629"/>
      <c r="P147" s="642"/>
      <c r="Q147" s="630"/>
    </row>
    <row r="148" spans="1:17" ht="14.4" customHeight="1" x14ac:dyDescent="0.3">
      <c r="A148" s="625" t="s">
        <v>4620</v>
      </c>
      <c r="B148" s="626" t="s">
        <v>4621</v>
      </c>
      <c r="C148" s="626" t="s">
        <v>3471</v>
      </c>
      <c r="D148" s="626" t="s">
        <v>4817</v>
      </c>
      <c r="E148" s="626" t="s">
        <v>4818</v>
      </c>
      <c r="F148" s="629">
        <v>13</v>
      </c>
      <c r="G148" s="629">
        <v>2340</v>
      </c>
      <c r="H148" s="629">
        <v>1</v>
      </c>
      <c r="I148" s="629">
        <v>180</v>
      </c>
      <c r="J148" s="629">
        <v>12</v>
      </c>
      <c r="K148" s="629">
        <v>2160</v>
      </c>
      <c r="L148" s="629">
        <v>0.92307692307692313</v>
      </c>
      <c r="M148" s="629">
        <v>180</v>
      </c>
      <c r="N148" s="629">
        <v>7</v>
      </c>
      <c r="O148" s="629">
        <v>1267</v>
      </c>
      <c r="P148" s="642">
        <v>0.54145299145299142</v>
      </c>
      <c r="Q148" s="630">
        <v>181</v>
      </c>
    </row>
    <row r="149" spans="1:17" ht="14.4" customHeight="1" x14ac:dyDescent="0.3">
      <c r="A149" s="625" t="s">
        <v>4620</v>
      </c>
      <c r="B149" s="626" t="s">
        <v>4621</v>
      </c>
      <c r="C149" s="626" t="s">
        <v>3471</v>
      </c>
      <c r="D149" s="626" t="s">
        <v>4819</v>
      </c>
      <c r="E149" s="626" t="s">
        <v>4820</v>
      </c>
      <c r="F149" s="629">
        <v>16</v>
      </c>
      <c r="G149" s="629">
        <v>2768</v>
      </c>
      <c r="H149" s="629">
        <v>1</v>
      </c>
      <c r="I149" s="629">
        <v>173</v>
      </c>
      <c r="J149" s="629">
        <v>16</v>
      </c>
      <c r="K149" s="629">
        <v>2768</v>
      </c>
      <c r="L149" s="629">
        <v>1</v>
      </c>
      <c r="M149" s="629">
        <v>173</v>
      </c>
      <c r="N149" s="629">
        <v>9</v>
      </c>
      <c r="O149" s="629">
        <v>1566</v>
      </c>
      <c r="P149" s="642">
        <v>0.56575144508670516</v>
      </c>
      <c r="Q149" s="630">
        <v>174</v>
      </c>
    </row>
    <row r="150" spans="1:17" ht="14.4" customHeight="1" x14ac:dyDescent="0.3">
      <c r="A150" s="625" t="s">
        <v>4620</v>
      </c>
      <c r="B150" s="626" t="s">
        <v>4621</v>
      </c>
      <c r="C150" s="626" t="s">
        <v>3471</v>
      </c>
      <c r="D150" s="626" t="s">
        <v>4821</v>
      </c>
      <c r="E150" s="626" t="s">
        <v>4822</v>
      </c>
      <c r="F150" s="629"/>
      <c r="G150" s="629"/>
      <c r="H150" s="629"/>
      <c r="I150" s="629"/>
      <c r="J150" s="629">
        <v>1</v>
      </c>
      <c r="K150" s="629">
        <v>262</v>
      </c>
      <c r="L150" s="629"/>
      <c r="M150" s="629">
        <v>262</v>
      </c>
      <c r="N150" s="629"/>
      <c r="O150" s="629"/>
      <c r="P150" s="642"/>
      <c r="Q150" s="630"/>
    </row>
    <row r="151" spans="1:17" ht="14.4" customHeight="1" x14ac:dyDescent="0.3">
      <c r="A151" s="625" t="s">
        <v>4620</v>
      </c>
      <c r="B151" s="626" t="s">
        <v>4621</v>
      </c>
      <c r="C151" s="626" t="s">
        <v>3471</v>
      </c>
      <c r="D151" s="626" t="s">
        <v>4823</v>
      </c>
      <c r="E151" s="626" t="s">
        <v>4824</v>
      </c>
      <c r="F151" s="629">
        <v>1</v>
      </c>
      <c r="G151" s="629">
        <v>249</v>
      </c>
      <c r="H151" s="629">
        <v>1</v>
      </c>
      <c r="I151" s="629">
        <v>249</v>
      </c>
      <c r="J151" s="629">
        <v>1</v>
      </c>
      <c r="K151" s="629">
        <v>250</v>
      </c>
      <c r="L151" s="629">
        <v>1.0040160642570282</v>
      </c>
      <c r="M151" s="629">
        <v>250</v>
      </c>
      <c r="N151" s="629">
        <v>1</v>
      </c>
      <c r="O151" s="629">
        <v>250</v>
      </c>
      <c r="P151" s="642">
        <v>1.0040160642570282</v>
      </c>
      <c r="Q151" s="630">
        <v>250</v>
      </c>
    </row>
    <row r="152" spans="1:17" ht="14.4" customHeight="1" x14ac:dyDescent="0.3">
      <c r="A152" s="625" t="s">
        <v>4620</v>
      </c>
      <c r="B152" s="626" t="s">
        <v>4621</v>
      </c>
      <c r="C152" s="626" t="s">
        <v>3471</v>
      </c>
      <c r="D152" s="626" t="s">
        <v>4825</v>
      </c>
      <c r="E152" s="626" t="s">
        <v>4826</v>
      </c>
      <c r="F152" s="629"/>
      <c r="G152" s="629"/>
      <c r="H152" s="629"/>
      <c r="I152" s="629"/>
      <c r="J152" s="629"/>
      <c r="K152" s="629"/>
      <c r="L152" s="629"/>
      <c r="M152" s="629"/>
      <c r="N152" s="629">
        <v>2</v>
      </c>
      <c r="O152" s="629">
        <v>368</v>
      </c>
      <c r="P152" s="642"/>
      <c r="Q152" s="630">
        <v>184</v>
      </c>
    </row>
    <row r="153" spans="1:17" ht="14.4" customHeight="1" x14ac:dyDescent="0.3">
      <c r="A153" s="625" t="s">
        <v>4620</v>
      </c>
      <c r="B153" s="626" t="s">
        <v>4621</v>
      </c>
      <c r="C153" s="626" t="s">
        <v>3471</v>
      </c>
      <c r="D153" s="626" t="s">
        <v>4827</v>
      </c>
      <c r="E153" s="626" t="s">
        <v>4828</v>
      </c>
      <c r="F153" s="629">
        <v>1</v>
      </c>
      <c r="G153" s="629">
        <v>411</v>
      </c>
      <c r="H153" s="629">
        <v>1</v>
      </c>
      <c r="I153" s="629">
        <v>411</v>
      </c>
      <c r="J153" s="629">
        <v>1</v>
      </c>
      <c r="K153" s="629">
        <v>411</v>
      </c>
      <c r="L153" s="629">
        <v>1</v>
      </c>
      <c r="M153" s="629">
        <v>411</v>
      </c>
      <c r="N153" s="629"/>
      <c r="O153" s="629"/>
      <c r="P153" s="642"/>
      <c r="Q153" s="630"/>
    </row>
    <row r="154" spans="1:17" ht="14.4" customHeight="1" x14ac:dyDescent="0.3">
      <c r="A154" s="625" t="s">
        <v>4620</v>
      </c>
      <c r="B154" s="626" t="s">
        <v>4621</v>
      </c>
      <c r="C154" s="626" t="s">
        <v>3471</v>
      </c>
      <c r="D154" s="626" t="s">
        <v>4829</v>
      </c>
      <c r="E154" s="626" t="s">
        <v>4830</v>
      </c>
      <c r="F154" s="629"/>
      <c r="G154" s="629"/>
      <c r="H154" s="629"/>
      <c r="I154" s="629"/>
      <c r="J154" s="629">
        <v>4</v>
      </c>
      <c r="K154" s="629">
        <v>1012</v>
      </c>
      <c r="L154" s="629"/>
      <c r="M154" s="629">
        <v>253</v>
      </c>
      <c r="N154" s="629">
        <v>1</v>
      </c>
      <c r="O154" s="629">
        <v>253</v>
      </c>
      <c r="P154" s="642"/>
      <c r="Q154" s="630">
        <v>253</v>
      </c>
    </row>
    <row r="155" spans="1:17" ht="14.4" customHeight="1" x14ac:dyDescent="0.3">
      <c r="A155" s="625" t="s">
        <v>4620</v>
      </c>
      <c r="B155" s="626" t="s">
        <v>4621</v>
      </c>
      <c r="C155" s="626" t="s">
        <v>3471</v>
      </c>
      <c r="D155" s="626" t="s">
        <v>4831</v>
      </c>
      <c r="E155" s="626" t="s">
        <v>4832</v>
      </c>
      <c r="F155" s="629">
        <v>1</v>
      </c>
      <c r="G155" s="629">
        <v>393</v>
      </c>
      <c r="H155" s="629">
        <v>1</v>
      </c>
      <c r="I155" s="629">
        <v>393</v>
      </c>
      <c r="J155" s="629">
        <v>1</v>
      </c>
      <c r="K155" s="629">
        <v>393</v>
      </c>
      <c r="L155" s="629">
        <v>1</v>
      </c>
      <c r="M155" s="629">
        <v>393</v>
      </c>
      <c r="N155" s="629"/>
      <c r="O155" s="629"/>
      <c r="P155" s="642"/>
      <c r="Q155" s="630"/>
    </row>
    <row r="156" spans="1:17" ht="14.4" customHeight="1" x14ac:dyDescent="0.3">
      <c r="A156" s="625" t="s">
        <v>4620</v>
      </c>
      <c r="B156" s="626" t="s">
        <v>4621</v>
      </c>
      <c r="C156" s="626" t="s">
        <v>3471</v>
      </c>
      <c r="D156" s="626" t="s">
        <v>4833</v>
      </c>
      <c r="E156" s="626" t="s">
        <v>4834</v>
      </c>
      <c r="F156" s="629"/>
      <c r="G156" s="629"/>
      <c r="H156" s="629"/>
      <c r="I156" s="629"/>
      <c r="J156" s="629">
        <v>1</v>
      </c>
      <c r="K156" s="629">
        <v>585</v>
      </c>
      <c r="L156" s="629"/>
      <c r="M156" s="629">
        <v>585</v>
      </c>
      <c r="N156" s="629"/>
      <c r="O156" s="629"/>
      <c r="P156" s="642"/>
      <c r="Q156" s="630"/>
    </row>
    <row r="157" spans="1:17" ht="14.4" customHeight="1" x14ac:dyDescent="0.3">
      <c r="A157" s="625" t="s">
        <v>4620</v>
      </c>
      <c r="B157" s="626" t="s">
        <v>4621</v>
      </c>
      <c r="C157" s="626" t="s">
        <v>3471</v>
      </c>
      <c r="D157" s="626" t="s">
        <v>4835</v>
      </c>
      <c r="E157" s="626" t="s">
        <v>4836</v>
      </c>
      <c r="F157" s="629">
        <v>9</v>
      </c>
      <c r="G157" s="629">
        <v>1629</v>
      </c>
      <c r="H157" s="629">
        <v>1</v>
      </c>
      <c r="I157" s="629">
        <v>181</v>
      </c>
      <c r="J157" s="629">
        <v>7</v>
      </c>
      <c r="K157" s="629">
        <v>1267</v>
      </c>
      <c r="L157" s="629">
        <v>0.77777777777777779</v>
      </c>
      <c r="M157" s="629">
        <v>181</v>
      </c>
      <c r="N157" s="629">
        <v>6</v>
      </c>
      <c r="O157" s="629">
        <v>1092</v>
      </c>
      <c r="P157" s="642">
        <v>0.67034990791896865</v>
      </c>
      <c r="Q157" s="630">
        <v>182</v>
      </c>
    </row>
    <row r="158" spans="1:17" ht="14.4" customHeight="1" x14ac:dyDescent="0.3">
      <c r="A158" s="625" t="s">
        <v>4620</v>
      </c>
      <c r="B158" s="626" t="s">
        <v>4621</v>
      </c>
      <c r="C158" s="626" t="s">
        <v>3471</v>
      </c>
      <c r="D158" s="626" t="s">
        <v>4837</v>
      </c>
      <c r="E158" s="626" t="s">
        <v>4838</v>
      </c>
      <c r="F158" s="629"/>
      <c r="G158" s="629"/>
      <c r="H158" s="629"/>
      <c r="I158" s="629"/>
      <c r="J158" s="629"/>
      <c r="K158" s="629"/>
      <c r="L158" s="629"/>
      <c r="M158" s="629"/>
      <c r="N158" s="629">
        <v>1</v>
      </c>
      <c r="O158" s="629">
        <v>573</v>
      </c>
      <c r="P158" s="642"/>
      <c r="Q158" s="630">
        <v>573</v>
      </c>
    </row>
    <row r="159" spans="1:17" ht="14.4" customHeight="1" x14ac:dyDescent="0.3">
      <c r="A159" s="625" t="s">
        <v>4620</v>
      </c>
      <c r="B159" s="626" t="s">
        <v>4621</v>
      </c>
      <c r="C159" s="626" t="s">
        <v>3471</v>
      </c>
      <c r="D159" s="626" t="s">
        <v>4839</v>
      </c>
      <c r="E159" s="626" t="s">
        <v>4840</v>
      </c>
      <c r="F159" s="629"/>
      <c r="G159" s="629"/>
      <c r="H159" s="629"/>
      <c r="I159" s="629"/>
      <c r="J159" s="629">
        <v>1</v>
      </c>
      <c r="K159" s="629">
        <v>562</v>
      </c>
      <c r="L159" s="629"/>
      <c r="M159" s="629">
        <v>562</v>
      </c>
      <c r="N159" s="629"/>
      <c r="O159" s="629"/>
      <c r="P159" s="642"/>
      <c r="Q159" s="630"/>
    </row>
    <row r="160" spans="1:17" ht="14.4" customHeight="1" x14ac:dyDescent="0.3">
      <c r="A160" s="625" t="s">
        <v>4620</v>
      </c>
      <c r="B160" s="626" t="s">
        <v>4621</v>
      </c>
      <c r="C160" s="626" t="s">
        <v>3471</v>
      </c>
      <c r="D160" s="626" t="s">
        <v>4841</v>
      </c>
      <c r="E160" s="626" t="s">
        <v>4842</v>
      </c>
      <c r="F160" s="629"/>
      <c r="G160" s="629"/>
      <c r="H160" s="629"/>
      <c r="I160" s="629"/>
      <c r="J160" s="629">
        <v>1</v>
      </c>
      <c r="K160" s="629">
        <v>1000</v>
      </c>
      <c r="L160" s="629"/>
      <c r="M160" s="629">
        <v>1000</v>
      </c>
      <c r="N160" s="629"/>
      <c r="O160" s="629"/>
      <c r="P160" s="642"/>
      <c r="Q160" s="630"/>
    </row>
    <row r="161" spans="1:17" ht="14.4" customHeight="1" x14ac:dyDescent="0.3">
      <c r="A161" s="625" t="s">
        <v>4620</v>
      </c>
      <c r="B161" s="626" t="s">
        <v>4621</v>
      </c>
      <c r="C161" s="626" t="s">
        <v>3471</v>
      </c>
      <c r="D161" s="626" t="s">
        <v>4610</v>
      </c>
      <c r="E161" s="626" t="s">
        <v>4611</v>
      </c>
      <c r="F161" s="629">
        <v>6</v>
      </c>
      <c r="G161" s="629">
        <v>132</v>
      </c>
      <c r="H161" s="629">
        <v>1</v>
      </c>
      <c r="I161" s="629">
        <v>22</v>
      </c>
      <c r="J161" s="629">
        <v>6</v>
      </c>
      <c r="K161" s="629">
        <v>132</v>
      </c>
      <c r="L161" s="629">
        <v>1</v>
      </c>
      <c r="M161" s="629">
        <v>22</v>
      </c>
      <c r="N161" s="629"/>
      <c r="O161" s="629"/>
      <c r="P161" s="642"/>
      <c r="Q161" s="630"/>
    </row>
    <row r="162" spans="1:17" ht="14.4" customHeight="1" x14ac:dyDescent="0.3">
      <c r="A162" s="625" t="s">
        <v>4620</v>
      </c>
      <c r="B162" s="626" t="s">
        <v>4843</v>
      </c>
      <c r="C162" s="626" t="s">
        <v>3471</v>
      </c>
      <c r="D162" s="626" t="s">
        <v>4552</v>
      </c>
      <c r="E162" s="626" t="s">
        <v>4553</v>
      </c>
      <c r="F162" s="629"/>
      <c r="G162" s="629"/>
      <c r="H162" s="629"/>
      <c r="I162" s="629"/>
      <c r="J162" s="629">
        <v>1</v>
      </c>
      <c r="K162" s="629">
        <v>1236</v>
      </c>
      <c r="L162" s="629"/>
      <c r="M162" s="629">
        <v>1236</v>
      </c>
      <c r="N162" s="629"/>
      <c r="O162" s="629"/>
      <c r="P162" s="642"/>
      <c r="Q162" s="630"/>
    </row>
    <row r="163" spans="1:17" ht="14.4" customHeight="1" x14ac:dyDescent="0.3">
      <c r="A163" s="625" t="s">
        <v>4844</v>
      </c>
      <c r="B163" s="626" t="s">
        <v>4321</v>
      </c>
      <c r="C163" s="626" t="s">
        <v>3468</v>
      </c>
      <c r="D163" s="626" t="s">
        <v>4845</v>
      </c>
      <c r="E163" s="626" t="s">
        <v>4846</v>
      </c>
      <c r="F163" s="629"/>
      <c r="G163" s="629"/>
      <c r="H163" s="629"/>
      <c r="I163" s="629"/>
      <c r="J163" s="629"/>
      <c r="K163" s="629"/>
      <c r="L163" s="629"/>
      <c r="M163" s="629"/>
      <c r="N163" s="629">
        <v>4</v>
      </c>
      <c r="O163" s="629">
        <v>3993.66</v>
      </c>
      <c r="P163" s="642"/>
      <c r="Q163" s="630">
        <v>998.41499999999996</v>
      </c>
    </row>
    <row r="164" spans="1:17" ht="14.4" customHeight="1" x14ac:dyDescent="0.3">
      <c r="A164" s="625" t="s">
        <v>4844</v>
      </c>
      <c r="B164" s="626" t="s">
        <v>4321</v>
      </c>
      <c r="C164" s="626" t="s">
        <v>3468</v>
      </c>
      <c r="D164" s="626" t="s">
        <v>4847</v>
      </c>
      <c r="E164" s="626" t="s">
        <v>4846</v>
      </c>
      <c r="F164" s="629">
        <v>8.25</v>
      </c>
      <c r="G164" s="629">
        <v>18274.18</v>
      </c>
      <c r="H164" s="629">
        <v>1</v>
      </c>
      <c r="I164" s="629">
        <v>2215.0521212121212</v>
      </c>
      <c r="J164" s="629">
        <v>10</v>
      </c>
      <c r="K164" s="629">
        <v>19828.8</v>
      </c>
      <c r="L164" s="629">
        <v>1.0850719430365685</v>
      </c>
      <c r="M164" s="629">
        <v>1982.8799999999999</v>
      </c>
      <c r="N164" s="629">
        <v>5.5</v>
      </c>
      <c r="O164" s="629">
        <v>10958.000000000002</v>
      </c>
      <c r="P164" s="642">
        <v>0.59964386910931167</v>
      </c>
      <c r="Q164" s="630">
        <v>1992.3636363636367</v>
      </c>
    </row>
    <row r="165" spans="1:17" ht="14.4" customHeight="1" x14ac:dyDescent="0.3">
      <c r="A165" s="625" t="s">
        <v>4844</v>
      </c>
      <c r="B165" s="626" t="s">
        <v>4321</v>
      </c>
      <c r="C165" s="626" t="s">
        <v>3468</v>
      </c>
      <c r="D165" s="626" t="s">
        <v>4848</v>
      </c>
      <c r="E165" s="626" t="s">
        <v>4849</v>
      </c>
      <c r="F165" s="629">
        <v>9.18</v>
      </c>
      <c r="G165" s="629">
        <v>23457.690000000002</v>
      </c>
      <c r="H165" s="629">
        <v>1</v>
      </c>
      <c r="I165" s="629">
        <v>2555.3039215686276</v>
      </c>
      <c r="J165" s="629">
        <v>9.1900000000000013</v>
      </c>
      <c r="K165" s="629">
        <v>24337.189999999995</v>
      </c>
      <c r="L165" s="629">
        <v>1.0374930353329759</v>
      </c>
      <c r="M165" s="629">
        <v>2648.2252448313375</v>
      </c>
      <c r="N165" s="629">
        <v>2.99</v>
      </c>
      <c r="O165" s="629">
        <v>7933.7899999999991</v>
      </c>
      <c r="P165" s="642">
        <v>0.33821701966391399</v>
      </c>
      <c r="Q165" s="630">
        <v>2653.4414715719058</v>
      </c>
    </row>
    <row r="166" spans="1:17" ht="14.4" customHeight="1" x14ac:dyDescent="0.3">
      <c r="A166" s="625" t="s">
        <v>4844</v>
      </c>
      <c r="B166" s="626" t="s">
        <v>4321</v>
      </c>
      <c r="C166" s="626" t="s">
        <v>3468</v>
      </c>
      <c r="D166" s="626" t="s">
        <v>4850</v>
      </c>
      <c r="E166" s="626" t="s">
        <v>4849</v>
      </c>
      <c r="F166" s="629">
        <v>8.7999999999999989</v>
      </c>
      <c r="G166" s="629">
        <v>56198.559999999998</v>
      </c>
      <c r="H166" s="629">
        <v>1</v>
      </c>
      <c r="I166" s="629">
        <v>6386.2000000000007</v>
      </c>
      <c r="J166" s="629">
        <v>4.5</v>
      </c>
      <c r="K166" s="629">
        <v>29792.469999999998</v>
      </c>
      <c r="L166" s="629">
        <v>0.53012870792418876</v>
      </c>
      <c r="M166" s="629">
        <v>6620.5488888888885</v>
      </c>
      <c r="N166" s="629">
        <v>4</v>
      </c>
      <c r="O166" s="629">
        <v>26598.299999999996</v>
      </c>
      <c r="P166" s="642">
        <v>0.47329148647225117</v>
      </c>
      <c r="Q166" s="630">
        <v>6649.5749999999989</v>
      </c>
    </row>
    <row r="167" spans="1:17" ht="14.4" customHeight="1" x14ac:dyDescent="0.3">
      <c r="A167" s="625" t="s">
        <v>4844</v>
      </c>
      <c r="B167" s="626" t="s">
        <v>4321</v>
      </c>
      <c r="C167" s="626" t="s">
        <v>3468</v>
      </c>
      <c r="D167" s="626" t="s">
        <v>4851</v>
      </c>
      <c r="E167" s="626" t="s">
        <v>4852</v>
      </c>
      <c r="F167" s="629">
        <v>15.899999999999999</v>
      </c>
      <c r="G167" s="629">
        <v>23004.12</v>
      </c>
      <c r="H167" s="629">
        <v>1</v>
      </c>
      <c r="I167" s="629">
        <v>1446.8</v>
      </c>
      <c r="J167" s="629">
        <v>7.2</v>
      </c>
      <c r="K167" s="629">
        <v>7514.5499999999993</v>
      </c>
      <c r="L167" s="629">
        <v>0.32666105028142783</v>
      </c>
      <c r="M167" s="629">
        <v>1043.6874999999998</v>
      </c>
      <c r="N167" s="629">
        <v>10</v>
      </c>
      <c r="O167" s="629">
        <v>9828.2800000000007</v>
      </c>
      <c r="P167" s="642">
        <v>0.42723999005395558</v>
      </c>
      <c r="Q167" s="630">
        <v>982.82800000000009</v>
      </c>
    </row>
    <row r="168" spans="1:17" ht="14.4" customHeight="1" x14ac:dyDescent="0.3">
      <c r="A168" s="625" t="s">
        <v>4844</v>
      </c>
      <c r="B168" s="626" t="s">
        <v>4321</v>
      </c>
      <c r="C168" s="626" t="s">
        <v>3468</v>
      </c>
      <c r="D168" s="626" t="s">
        <v>4853</v>
      </c>
      <c r="E168" s="626" t="s">
        <v>4854</v>
      </c>
      <c r="F168" s="629">
        <v>0.57000000000000006</v>
      </c>
      <c r="G168" s="629">
        <v>7811</v>
      </c>
      <c r="H168" s="629">
        <v>1</v>
      </c>
      <c r="I168" s="629">
        <v>13703.508771929823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4844</v>
      </c>
      <c r="B169" s="626" t="s">
        <v>4321</v>
      </c>
      <c r="C169" s="626" t="s">
        <v>3468</v>
      </c>
      <c r="D169" s="626" t="s">
        <v>4855</v>
      </c>
      <c r="E169" s="626" t="s">
        <v>4856</v>
      </c>
      <c r="F169" s="629">
        <v>2.35</v>
      </c>
      <c r="G169" s="629">
        <v>39950.800000000003</v>
      </c>
      <c r="H169" s="629">
        <v>1</v>
      </c>
      <c r="I169" s="629">
        <v>17000.340425531915</v>
      </c>
      <c r="J169" s="629">
        <v>3.07</v>
      </c>
      <c r="K169" s="629">
        <v>39602.629999999997</v>
      </c>
      <c r="L169" s="629">
        <v>0.99128503058762263</v>
      </c>
      <c r="M169" s="629">
        <v>12899.879478827361</v>
      </c>
      <c r="N169" s="629">
        <v>3.86</v>
      </c>
      <c r="O169" s="629">
        <v>42823.51</v>
      </c>
      <c r="P169" s="642">
        <v>1.0719061946193817</v>
      </c>
      <c r="Q169" s="630">
        <v>11094.173575129535</v>
      </c>
    </row>
    <row r="170" spans="1:17" ht="14.4" customHeight="1" x14ac:dyDescent="0.3">
      <c r="A170" s="625" t="s">
        <v>4844</v>
      </c>
      <c r="B170" s="626" t="s">
        <v>4321</v>
      </c>
      <c r="C170" s="626" t="s">
        <v>3468</v>
      </c>
      <c r="D170" s="626" t="s">
        <v>4857</v>
      </c>
      <c r="E170" s="626" t="s">
        <v>4856</v>
      </c>
      <c r="F170" s="629"/>
      <c r="G170" s="629"/>
      <c r="H170" s="629"/>
      <c r="I170" s="629"/>
      <c r="J170" s="629"/>
      <c r="K170" s="629"/>
      <c r="L170" s="629"/>
      <c r="M170" s="629"/>
      <c r="N170" s="629">
        <v>0.08</v>
      </c>
      <c r="O170" s="629">
        <v>1638.28</v>
      </c>
      <c r="P170" s="642"/>
      <c r="Q170" s="630">
        <v>20478.5</v>
      </c>
    </row>
    <row r="171" spans="1:17" ht="14.4" customHeight="1" x14ac:dyDescent="0.3">
      <c r="A171" s="625" t="s">
        <v>4844</v>
      </c>
      <c r="B171" s="626" t="s">
        <v>4321</v>
      </c>
      <c r="C171" s="626" t="s">
        <v>3468</v>
      </c>
      <c r="D171" s="626" t="s">
        <v>4858</v>
      </c>
      <c r="E171" s="626" t="s">
        <v>4854</v>
      </c>
      <c r="F171" s="629">
        <v>0.3</v>
      </c>
      <c r="G171" s="629">
        <v>2055.5300000000002</v>
      </c>
      <c r="H171" s="629">
        <v>1</v>
      </c>
      <c r="I171" s="629">
        <v>6851.7666666666673</v>
      </c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4844</v>
      </c>
      <c r="B172" s="626" t="s">
        <v>4321</v>
      </c>
      <c r="C172" s="626" t="s">
        <v>3468</v>
      </c>
      <c r="D172" s="626" t="s">
        <v>4859</v>
      </c>
      <c r="E172" s="626" t="s">
        <v>4856</v>
      </c>
      <c r="F172" s="629">
        <v>0.42</v>
      </c>
      <c r="G172" s="629">
        <v>3072.77</v>
      </c>
      <c r="H172" s="629">
        <v>1</v>
      </c>
      <c r="I172" s="629">
        <v>7316.1190476190477</v>
      </c>
      <c r="J172" s="629">
        <v>0.4</v>
      </c>
      <c r="K172" s="629">
        <v>2579.98</v>
      </c>
      <c r="L172" s="629">
        <v>0.8396267862547474</v>
      </c>
      <c r="M172" s="629">
        <v>6449.95</v>
      </c>
      <c r="N172" s="629">
        <v>0.97</v>
      </c>
      <c r="O172" s="629">
        <v>6256.44</v>
      </c>
      <c r="P172" s="642">
        <v>2.0360912141162535</v>
      </c>
      <c r="Q172" s="630">
        <v>6449.9381443298971</v>
      </c>
    </row>
    <row r="173" spans="1:17" ht="14.4" customHeight="1" x14ac:dyDescent="0.3">
      <c r="A173" s="625" t="s">
        <v>4844</v>
      </c>
      <c r="B173" s="626" t="s">
        <v>4321</v>
      </c>
      <c r="C173" s="626" t="s">
        <v>3468</v>
      </c>
      <c r="D173" s="626" t="s">
        <v>4860</v>
      </c>
      <c r="E173" s="626" t="s">
        <v>4856</v>
      </c>
      <c r="F173" s="629">
        <v>0.38</v>
      </c>
      <c r="G173" s="629">
        <v>6621.8799999999992</v>
      </c>
      <c r="H173" s="629">
        <v>1</v>
      </c>
      <c r="I173" s="629">
        <v>17425.999999999996</v>
      </c>
      <c r="J173" s="629"/>
      <c r="K173" s="629"/>
      <c r="L173" s="629"/>
      <c r="M173" s="629"/>
      <c r="N173" s="629">
        <v>0.14000000000000001</v>
      </c>
      <c r="O173" s="629">
        <v>1613.27</v>
      </c>
      <c r="P173" s="642">
        <v>0.24362718744525727</v>
      </c>
      <c r="Q173" s="630">
        <v>11523.357142857141</v>
      </c>
    </row>
    <row r="174" spans="1:17" ht="14.4" customHeight="1" x14ac:dyDescent="0.3">
      <c r="A174" s="625" t="s">
        <v>4844</v>
      </c>
      <c r="B174" s="626" t="s">
        <v>4321</v>
      </c>
      <c r="C174" s="626" t="s">
        <v>3468</v>
      </c>
      <c r="D174" s="626" t="s">
        <v>4861</v>
      </c>
      <c r="E174" s="626" t="s">
        <v>4862</v>
      </c>
      <c r="F174" s="629">
        <v>26.6</v>
      </c>
      <c r="G174" s="629">
        <v>25115.690000000002</v>
      </c>
      <c r="H174" s="629">
        <v>1</v>
      </c>
      <c r="I174" s="629">
        <v>944.19887218045119</v>
      </c>
      <c r="J174" s="629">
        <v>22.5</v>
      </c>
      <c r="K174" s="629">
        <v>21751.65</v>
      </c>
      <c r="L174" s="629">
        <v>0.86605822893975837</v>
      </c>
      <c r="M174" s="629">
        <v>966.74</v>
      </c>
      <c r="N174" s="629">
        <v>19.5</v>
      </c>
      <c r="O174" s="629">
        <v>18948.949999999997</v>
      </c>
      <c r="P174" s="642">
        <v>0.75446663022198457</v>
      </c>
      <c r="Q174" s="630">
        <v>971.74102564102554</v>
      </c>
    </row>
    <row r="175" spans="1:17" ht="14.4" customHeight="1" x14ac:dyDescent="0.3">
      <c r="A175" s="625" t="s">
        <v>4844</v>
      </c>
      <c r="B175" s="626" t="s">
        <v>4321</v>
      </c>
      <c r="C175" s="626" t="s">
        <v>3468</v>
      </c>
      <c r="D175" s="626" t="s">
        <v>4863</v>
      </c>
      <c r="E175" s="626" t="s">
        <v>4862</v>
      </c>
      <c r="F175" s="629"/>
      <c r="G175" s="629"/>
      <c r="H175" s="629"/>
      <c r="I175" s="629"/>
      <c r="J175" s="629">
        <v>5</v>
      </c>
      <c r="K175" s="629">
        <v>9667.2999999999993</v>
      </c>
      <c r="L175" s="629"/>
      <c r="M175" s="629">
        <v>1933.4599999999998</v>
      </c>
      <c r="N175" s="629">
        <v>1</v>
      </c>
      <c r="O175" s="629">
        <v>1857.73</v>
      </c>
      <c r="P175" s="642"/>
      <c r="Q175" s="630">
        <v>1857.73</v>
      </c>
    </row>
    <row r="176" spans="1:17" ht="14.4" customHeight="1" x14ac:dyDescent="0.3">
      <c r="A176" s="625" t="s">
        <v>4844</v>
      </c>
      <c r="B176" s="626" t="s">
        <v>4321</v>
      </c>
      <c r="C176" s="626" t="s">
        <v>3468</v>
      </c>
      <c r="D176" s="626" t="s">
        <v>4864</v>
      </c>
      <c r="E176" s="626" t="s">
        <v>4569</v>
      </c>
      <c r="F176" s="629">
        <v>0.4</v>
      </c>
      <c r="G176" s="629">
        <v>2089.0100000000002</v>
      </c>
      <c r="H176" s="629">
        <v>1</v>
      </c>
      <c r="I176" s="629">
        <v>5222.5250000000005</v>
      </c>
      <c r="J176" s="629"/>
      <c r="K176" s="629"/>
      <c r="L176" s="629"/>
      <c r="M176" s="629"/>
      <c r="N176" s="629"/>
      <c r="O176" s="629"/>
      <c r="P176" s="642"/>
      <c r="Q176" s="630"/>
    </row>
    <row r="177" spans="1:17" ht="14.4" customHeight="1" x14ac:dyDescent="0.3">
      <c r="A177" s="625" t="s">
        <v>4844</v>
      </c>
      <c r="B177" s="626" t="s">
        <v>4321</v>
      </c>
      <c r="C177" s="626" t="s">
        <v>3468</v>
      </c>
      <c r="D177" s="626" t="s">
        <v>4865</v>
      </c>
      <c r="E177" s="626" t="s">
        <v>4569</v>
      </c>
      <c r="F177" s="629">
        <v>6.6899999999999986</v>
      </c>
      <c r="G177" s="629">
        <v>78023.67</v>
      </c>
      <c r="H177" s="629">
        <v>1</v>
      </c>
      <c r="I177" s="629">
        <v>11662.730941704038</v>
      </c>
      <c r="J177" s="629">
        <v>4.01</v>
      </c>
      <c r="K177" s="629">
        <v>43288.67</v>
      </c>
      <c r="L177" s="629">
        <v>0.55481458383077853</v>
      </c>
      <c r="M177" s="629">
        <v>10795.179551122195</v>
      </c>
      <c r="N177" s="629">
        <v>6.07</v>
      </c>
      <c r="O177" s="629">
        <v>65963.340000000011</v>
      </c>
      <c r="P177" s="642">
        <v>0.84542729148731421</v>
      </c>
      <c r="Q177" s="630">
        <v>10867.10708401977</v>
      </c>
    </row>
    <row r="178" spans="1:17" ht="14.4" customHeight="1" x14ac:dyDescent="0.3">
      <c r="A178" s="625" t="s">
        <v>4844</v>
      </c>
      <c r="B178" s="626" t="s">
        <v>4321</v>
      </c>
      <c r="C178" s="626" t="s">
        <v>3468</v>
      </c>
      <c r="D178" s="626" t="s">
        <v>4866</v>
      </c>
      <c r="E178" s="626" t="s">
        <v>4867</v>
      </c>
      <c r="F178" s="629">
        <v>0.1</v>
      </c>
      <c r="G178" s="629">
        <v>282.98</v>
      </c>
      <c r="H178" s="629">
        <v>1</v>
      </c>
      <c r="I178" s="629">
        <v>2829.8</v>
      </c>
      <c r="J178" s="629"/>
      <c r="K178" s="629"/>
      <c r="L178" s="629"/>
      <c r="M178" s="629"/>
      <c r="N178" s="629">
        <v>0.1</v>
      </c>
      <c r="O178" s="629">
        <v>193.91</v>
      </c>
      <c r="P178" s="642">
        <v>0.68524277334087214</v>
      </c>
      <c r="Q178" s="630">
        <v>1939.1</v>
      </c>
    </row>
    <row r="179" spans="1:17" ht="14.4" customHeight="1" x14ac:dyDescent="0.3">
      <c r="A179" s="625" t="s">
        <v>4844</v>
      </c>
      <c r="B179" s="626" t="s">
        <v>4321</v>
      </c>
      <c r="C179" s="626" t="s">
        <v>3468</v>
      </c>
      <c r="D179" s="626" t="s">
        <v>4868</v>
      </c>
      <c r="E179" s="626" t="s">
        <v>4569</v>
      </c>
      <c r="F179" s="629"/>
      <c r="G179" s="629"/>
      <c r="H179" s="629"/>
      <c r="I179" s="629"/>
      <c r="J179" s="629"/>
      <c r="K179" s="629"/>
      <c r="L179" s="629"/>
      <c r="M179" s="629"/>
      <c r="N179" s="629">
        <v>4.0600000000000005</v>
      </c>
      <c r="O179" s="629">
        <v>4415.16</v>
      </c>
      <c r="P179" s="642"/>
      <c r="Q179" s="630">
        <v>1087.477832512315</v>
      </c>
    </row>
    <row r="180" spans="1:17" ht="14.4" customHeight="1" x14ac:dyDescent="0.3">
      <c r="A180" s="625" t="s">
        <v>4844</v>
      </c>
      <c r="B180" s="626" t="s">
        <v>4321</v>
      </c>
      <c r="C180" s="626" t="s">
        <v>3664</v>
      </c>
      <c r="D180" s="626" t="s">
        <v>4869</v>
      </c>
      <c r="E180" s="626" t="s">
        <v>4870</v>
      </c>
      <c r="F180" s="629">
        <v>1</v>
      </c>
      <c r="G180" s="629">
        <v>938.2</v>
      </c>
      <c r="H180" s="629">
        <v>1</v>
      </c>
      <c r="I180" s="629">
        <v>938.2</v>
      </c>
      <c r="J180" s="629">
        <v>1</v>
      </c>
      <c r="K180" s="629">
        <v>972.32</v>
      </c>
      <c r="L180" s="629">
        <v>1.0363675122575144</v>
      </c>
      <c r="M180" s="629">
        <v>972.32</v>
      </c>
      <c r="N180" s="629"/>
      <c r="O180" s="629"/>
      <c r="P180" s="642"/>
      <c r="Q180" s="630"/>
    </row>
    <row r="181" spans="1:17" ht="14.4" customHeight="1" x14ac:dyDescent="0.3">
      <c r="A181" s="625" t="s">
        <v>4844</v>
      </c>
      <c r="B181" s="626" t="s">
        <v>4321</v>
      </c>
      <c r="C181" s="626" t="s">
        <v>3664</v>
      </c>
      <c r="D181" s="626" t="s">
        <v>4871</v>
      </c>
      <c r="E181" s="626" t="s">
        <v>4870</v>
      </c>
      <c r="F181" s="629"/>
      <c r="G181" s="629"/>
      <c r="H181" s="629"/>
      <c r="I181" s="629"/>
      <c r="J181" s="629"/>
      <c r="K181" s="629"/>
      <c r="L181" s="629"/>
      <c r="M181" s="629"/>
      <c r="N181" s="629">
        <v>1</v>
      </c>
      <c r="O181" s="629">
        <v>1408.42</v>
      </c>
      <c r="P181" s="642"/>
      <c r="Q181" s="630">
        <v>1408.42</v>
      </c>
    </row>
    <row r="182" spans="1:17" ht="14.4" customHeight="1" x14ac:dyDescent="0.3">
      <c r="A182" s="625" t="s">
        <v>4844</v>
      </c>
      <c r="B182" s="626" t="s">
        <v>4321</v>
      </c>
      <c r="C182" s="626" t="s">
        <v>3664</v>
      </c>
      <c r="D182" s="626" t="s">
        <v>4872</v>
      </c>
      <c r="E182" s="626" t="s">
        <v>4870</v>
      </c>
      <c r="F182" s="629"/>
      <c r="G182" s="629"/>
      <c r="H182" s="629"/>
      <c r="I182" s="629"/>
      <c r="J182" s="629">
        <v>1</v>
      </c>
      <c r="K182" s="629">
        <v>1647.4</v>
      </c>
      <c r="L182" s="629"/>
      <c r="M182" s="629">
        <v>1647.4</v>
      </c>
      <c r="N182" s="629"/>
      <c r="O182" s="629"/>
      <c r="P182" s="642"/>
      <c r="Q182" s="630"/>
    </row>
    <row r="183" spans="1:17" ht="14.4" customHeight="1" x14ac:dyDescent="0.3">
      <c r="A183" s="625" t="s">
        <v>4844</v>
      </c>
      <c r="B183" s="626" t="s">
        <v>4321</v>
      </c>
      <c r="C183" s="626" t="s">
        <v>3664</v>
      </c>
      <c r="D183" s="626" t="s">
        <v>4873</v>
      </c>
      <c r="E183" s="626" t="s">
        <v>4870</v>
      </c>
      <c r="F183" s="629">
        <v>17</v>
      </c>
      <c r="G183" s="629">
        <v>33894.6</v>
      </c>
      <c r="H183" s="629">
        <v>1</v>
      </c>
      <c r="I183" s="629">
        <v>1993.8</v>
      </c>
      <c r="J183" s="629">
        <v>15</v>
      </c>
      <c r="K183" s="629">
        <v>30777</v>
      </c>
      <c r="L183" s="629">
        <v>0.90802074666761079</v>
      </c>
      <c r="M183" s="629">
        <v>2051.8000000000002</v>
      </c>
      <c r="N183" s="629">
        <v>27</v>
      </c>
      <c r="O183" s="629">
        <v>55790.1</v>
      </c>
      <c r="P183" s="642">
        <v>1.6459878564727124</v>
      </c>
      <c r="Q183" s="630">
        <v>2066.2999999999997</v>
      </c>
    </row>
    <row r="184" spans="1:17" ht="14.4" customHeight="1" x14ac:dyDescent="0.3">
      <c r="A184" s="625" t="s">
        <v>4844</v>
      </c>
      <c r="B184" s="626" t="s">
        <v>4321</v>
      </c>
      <c r="C184" s="626" t="s">
        <v>3664</v>
      </c>
      <c r="D184" s="626" t="s">
        <v>4874</v>
      </c>
      <c r="E184" s="626" t="s">
        <v>4875</v>
      </c>
      <c r="F184" s="629"/>
      <c r="G184" s="629"/>
      <c r="H184" s="629"/>
      <c r="I184" s="629"/>
      <c r="J184" s="629"/>
      <c r="K184" s="629"/>
      <c r="L184" s="629"/>
      <c r="M184" s="629"/>
      <c r="N184" s="629">
        <v>1</v>
      </c>
      <c r="O184" s="629">
        <v>1932.09</v>
      </c>
      <c r="P184" s="642"/>
      <c r="Q184" s="630">
        <v>1932.09</v>
      </c>
    </row>
    <row r="185" spans="1:17" ht="14.4" customHeight="1" x14ac:dyDescent="0.3">
      <c r="A185" s="625" t="s">
        <v>4844</v>
      </c>
      <c r="B185" s="626" t="s">
        <v>4321</v>
      </c>
      <c r="C185" s="626" t="s">
        <v>3664</v>
      </c>
      <c r="D185" s="626" t="s">
        <v>4876</v>
      </c>
      <c r="E185" s="626" t="s">
        <v>4877</v>
      </c>
      <c r="F185" s="629">
        <v>23</v>
      </c>
      <c r="G185" s="629">
        <v>22809.100000000002</v>
      </c>
      <c r="H185" s="629">
        <v>1</v>
      </c>
      <c r="I185" s="629">
        <v>991.7</v>
      </c>
      <c r="J185" s="629">
        <v>17</v>
      </c>
      <c r="K185" s="629">
        <v>17327.68</v>
      </c>
      <c r="L185" s="629">
        <v>0.75968275819738607</v>
      </c>
      <c r="M185" s="629">
        <v>1019.275294117647</v>
      </c>
      <c r="N185" s="629">
        <v>28</v>
      </c>
      <c r="O185" s="629">
        <v>28777.280000000002</v>
      </c>
      <c r="P185" s="642">
        <v>1.2616578470873467</v>
      </c>
      <c r="Q185" s="630">
        <v>1027.76</v>
      </c>
    </row>
    <row r="186" spans="1:17" ht="14.4" customHeight="1" x14ac:dyDescent="0.3">
      <c r="A186" s="625" t="s">
        <v>4844</v>
      </c>
      <c r="B186" s="626" t="s">
        <v>4321</v>
      </c>
      <c r="C186" s="626" t="s">
        <v>3664</v>
      </c>
      <c r="D186" s="626" t="s">
        <v>4878</v>
      </c>
      <c r="E186" s="626" t="s">
        <v>4877</v>
      </c>
      <c r="F186" s="629">
        <v>1</v>
      </c>
      <c r="G186" s="629">
        <v>2066.6999999999998</v>
      </c>
      <c r="H186" s="629">
        <v>1</v>
      </c>
      <c r="I186" s="629">
        <v>2066.6999999999998</v>
      </c>
      <c r="J186" s="629">
        <v>2</v>
      </c>
      <c r="K186" s="629">
        <v>4283.7</v>
      </c>
      <c r="L186" s="629">
        <v>2.0727246334736535</v>
      </c>
      <c r="M186" s="629">
        <v>2141.85</v>
      </c>
      <c r="N186" s="629">
        <v>1</v>
      </c>
      <c r="O186" s="629">
        <v>2141.85</v>
      </c>
      <c r="P186" s="642">
        <v>1.0363623167368268</v>
      </c>
      <c r="Q186" s="630">
        <v>2141.85</v>
      </c>
    </row>
    <row r="187" spans="1:17" ht="14.4" customHeight="1" x14ac:dyDescent="0.3">
      <c r="A187" s="625" t="s">
        <v>4844</v>
      </c>
      <c r="B187" s="626" t="s">
        <v>4321</v>
      </c>
      <c r="C187" s="626" t="s">
        <v>3664</v>
      </c>
      <c r="D187" s="626" t="s">
        <v>4879</v>
      </c>
      <c r="E187" s="626" t="s">
        <v>4880</v>
      </c>
      <c r="F187" s="629">
        <v>3</v>
      </c>
      <c r="G187" s="629">
        <v>2289</v>
      </c>
      <c r="H187" s="629">
        <v>1</v>
      </c>
      <c r="I187" s="629">
        <v>763</v>
      </c>
      <c r="J187" s="629"/>
      <c r="K187" s="629"/>
      <c r="L187" s="629"/>
      <c r="M187" s="629"/>
      <c r="N187" s="629"/>
      <c r="O187" s="629"/>
      <c r="P187" s="642"/>
      <c r="Q187" s="630"/>
    </row>
    <row r="188" spans="1:17" ht="14.4" customHeight="1" x14ac:dyDescent="0.3">
      <c r="A188" s="625" t="s">
        <v>4844</v>
      </c>
      <c r="B188" s="626" t="s">
        <v>4321</v>
      </c>
      <c r="C188" s="626" t="s">
        <v>3664</v>
      </c>
      <c r="D188" s="626" t="s">
        <v>4881</v>
      </c>
      <c r="E188" s="626" t="s">
        <v>4882</v>
      </c>
      <c r="F188" s="629">
        <v>11</v>
      </c>
      <c r="G188" s="629">
        <v>190850</v>
      </c>
      <c r="H188" s="629">
        <v>1</v>
      </c>
      <c r="I188" s="629">
        <v>17350</v>
      </c>
      <c r="J188" s="629">
        <v>14</v>
      </c>
      <c r="K188" s="629">
        <v>242900</v>
      </c>
      <c r="L188" s="629">
        <v>1.2727272727272727</v>
      </c>
      <c r="M188" s="629">
        <v>17350</v>
      </c>
      <c r="N188" s="629">
        <v>15</v>
      </c>
      <c r="O188" s="629">
        <v>260250</v>
      </c>
      <c r="P188" s="642">
        <v>1.3636363636363635</v>
      </c>
      <c r="Q188" s="630">
        <v>17350</v>
      </c>
    </row>
    <row r="189" spans="1:17" ht="14.4" customHeight="1" x14ac:dyDescent="0.3">
      <c r="A189" s="625" t="s">
        <v>4844</v>
      </c>
      <c r="B189" s="626" t="s">
        <v>4321</v>
      </c>
      <c r="C189" s="626" t="s">
        <v>3664</v>
      </c>
      <c r="D189" s="626" t="s">
        <v>4883</v>
      </c>
      <c r="E189" s="626" t="s">
        <v>4884</v>
      </c>
      <c r="F189" s="629">
        <v>1</v>
      </c>
      <c r="G189" s="629">
        <v>26500</v>
      </c>
      <c r="H189" s="629">
        <v>1</v>
      </c>
      <c r="I189" s="629">
        <v>26500</v>
      </c>
      <c r="J189" s="629"/>
      <c r="K189" s="629"/>
      <c r="L189" s="629"/>
      <c r="M189" s="629"/>
      <c r="N189" s="629"/>
      <c r="O189" s="629"/>
      <c r="P189" s="642"/>
      <c r="Q189" s="630"/>
    </row>
    <row r="190" spans="1:17" ht="14.4" customHeight="1" x14ac:dyDescent="0.3">
      <c r="A190" s="625" t="s">
        <v>4844</v>
      </c>
      <c r="B190" s="626" t="s">
        <v>4321</v>
      </c>
      <c r="C190" s="626" t="s">
        <v>3664</v>
      </c>
      <c r="D190" s="626" t="s">
        <v>4885</v>
      </c>
      <c r="E190" s="626" t="s">
        <v>4886</v>
      </c>
      <c r="F190" s="629">
        <v>1</v>
      </c>
      <c r="G190" s="629">
        <v>3198</v>
      </c>
      <c r="H190" s="629">
        <v>1</v>
      </c>
      <c r="I190" s="629">
        <v>3198</v>
      </c>
      <c r="J190" s="629">
        <v>8</v>
      </c>
      <c r="K190" s="629">
        <v>26514.32</v>
      </c>
      <c r="L190" s="629">
        <v>8.2909068167604758</v>
      </c>
      <c r="M190" s="629">
        <v>3314.29</v>
      </c>
      <c r="N190" s="629">
        <v>10</v>
      </c>
      <c r="O190" s="629">
        <v>33142.899999999994</v>
      </c>
      <c r="P190" s="642">
        <v>10.363633520950593</v>
      </c>
      <c r="Q190" s="630">
        <v>3314.2899999999995</v>
      </c>
    </row>
    <row r="191" spans="1:17" ht="14.4" customHeight="1" x14ac:dyDescent="0.3">
      <c r="A191" s="625" t="s">
        <v>4844</v>
      </c>
      <c r="B191" s="626" t="s">
        <v>4321</v>
      </c>
      <c r="C191" s="626" t="s">
        <v>3664</v>
      </c>
      <c r="D191" s="626" t="s">
        <v>4887</v>
      </c>
      <c r="E191" s="626" t="s">
        <v>4888</v>
      </c>
      <c r="F191" s="629">
        <v>9</v>
      </c>
      <c r="G191" s="629">
        <v>105948</v>
      </c>
      <c r="H191" s="629">
        <v>1</v>
      </c>
      <c r="I191" s="629">
        <v>11772</v>
      </c>
      <c r="J191" s="629">
        <v>11</v>
      </c>
      <c r="K191" s="629">
        <v>129492</v>
      </c>
      <c r="L191" s="629">
        <v>1.2222222222222223</v>
      </c>
      <c r="M191" s="629">
        <v>11772</v>
      </c>
      <c r="N191" s="629">
        <v>16</v>
      </c>
      <c r="O191" s="629">
        <v>188352</v>
      </c>
      <c r="P191" s="642">
        <v>1.7777777777777777</v>
      </c>
      <c r="Q191" s="630">
        <v>11772</v>
      </c>
    </row>
    <row r="192" spans="1:17" ht="14.4" customHeight="1" x14ac:dyDescent="0.3">
      <c r="A192" s="625" t="s">
        <v>4844</v>
      </c>
      <c r="B192" s="626" t="s">
        <v>4321</v>
      </c>
      <c r="C192" s="626" t="s">
        <v>3664</v>
      </c>
      <c r="D192" s="626" t="s">
        <v>4889</v>
      </c>
      <c r="E192" s="626" t="s">
        <v>4890</v>
      </c>
      <c r="F192" s="629">
        <v>1</v>
      </c>
      <c r="G192" s="629">
        <v>30135</v>
      </c>
      <c r="H192" s="629">
        <v>1</v>
      </c>
      <c r="I192" s="629">
        <v>30135</v>
      </c>
      <c r="J192" s="629"/>
      <c r="K192" s="629"/>
      <c r="L192" s="629"/>
      <c r="M192" s="629"/>
      <c r="N192" s="629"/>
      <c r="O192" s="629"/>
      <c r="P192" s="642"/>
      <c r="Q192" s="630"/>
    </row>
    <row r="193" spans="1:17" ht="14.4" customHeight="1" x14ac:dyDescent="0.3">
      <c r="A193" s="625" t="s">
        <v>4844</v>
      </c>
      <c r="B193" s="626" t="s">
        <v>4321</v>
      </c>
      <c r="C193" s="626" t="s">
        <v>3664</v>
      </c>
      <c r="D193" s="626" t="s">
        <v>4891</v>
      </c>
      <c r="E193" s="626" t="s">
        <v>4892</v>
      </c>
      <c r="F193" s="629">
        <v>2</v>
      </c>
      <c r="G193" s="629">
        <v>4473</v>
      </c>
      <c r="H193" s="629">
        <v>1</v>
      </c>
      <c r="I193" s="629">
        <v>2236.5</v>
      </c>
      <c r="J193" s="629"/>
      <c r="K193" s="629"/>
      <c r="L193" s="629"/>
      <c r="M193" s="629"/>
      <c r="N193" s="629"/>
      <c r="O193" s="629"/>
      <c r="P193" s="642"/>
      <c r="Q193" s="630"/>
    </row>
    <row r="194" spans="1:17" ht="14.4" customHeight="1" x14ac:dyDescent="0.3">
      <c r="A194" s="625" t="s">
        <v>4844</v>
      </c>
      <c r="B194" s="626" t="s">
        <v>4321</v>
      </c>
      <c r="C194" s="626" t="s">
        <v>3664</v>
      </c>
      <c r="D194" s="626" t="s">
        <v>4893</v>
      </c>
      <c r="E194" s="626" t="s">
        <v>4894</v>
      </c>
      <c r="F194" s="629"/>
      <c r="G194" s="629"/>
      <c r="H194" s="629"/>
      <c r="I194" s="629"/>
      <c r="J194" s="629">
        <v>1</v>
      </c>
      <c r="K194" s="629">
        <v>24131.8</v>
      </c>
      <c r="L194" s="629"/>
      <c r="M194" s="629">
        <v>24131.8</v>
      </c>
      <c r="N194" s="629"/>
      <c r="O194" s="629"/>
      <c r="P194" s="642"/>
      <c r="Q194" s="630"/>
    </row>
    <row r="195" spans="1:17" ht="14.4" customHeight="1" x14ac:dyDescent="0.3">
      <c r="A195" s="625" t="s">
        <v>4844</v>
      </c>
      <c r="B195" s="626" t="s">
        <v>4321</v>
      </c>
      <c r="C195" s="626" t="s">
        <v>3664</v>
      </c>
      <c r="D195" s="626" t="s">
        <v>4895</v>
      </c>
      <c r="E195" s="626" t="s">
        <v>4896</v>
      </c>
      <c r="F195" s="629"/>
      <c r="G195" s="629"/>
      <c r="H195" s="629"/>
      <c r="I195" s="629"/>
      <c r="J195" s="629"/>
      <c r="K195" s="629"/>
      <c r="L195" s="629"/>
      <c r="M195" s="629"/>
      <c r="N195" s="629">
        <v>1</v>
      </c>
      <c r="O195" s="629">
        <v>1123.73</v>
      </c>
      <c r="P195" s="642"/>
      <c r="Q195" s="630">
        <v>1123.73</v>
      </c>
    </row>
    <row r="196" spans="1:17" ht="14.4" customHeight="1" x14ac:dyDescent="0.3">
      <c r="A196" s="625" t="s">
        <v>4844</v>
      </c>
      <c r="B196" s="626" t="s">
        <v>4321</v>
      </c>
      <c r="C196" s="626" t="s">
        <v>3664</v>
      </c>
      <c r="D196" s="626" t="s">
        <v>4897</v>
      </c>
      <c r="E196" s="626" t="s">
        <v>4898</v>
      </c>
      <c r="F196" s="629">
        <v>1</v>
      </c>
      <c r="G196" s="629">
        <v>4718.7</v>
      </c>
      <c r="H196" s="629">
        <v>1</v>
      </c>
      <c r="I196" s="629">
        <v>4718.7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4844</v>
      </c>
      <c r="B197" s="626" t="s">
        <v>4321</v>
      </c>
      <c r="C197" s="626" t="s">
        <v>3664</v>
      </c>
      <c r="D197" s="626" t="s">
        <v>4899</v>
      </c>
      <c r="E197" s="626" t="s">
        <v>4900</v>
      </c>
      <c r="F197" s="629"/>
      <c r="G197" s="629"/>
      <c r="H197" s="629"/>
      <c r="I197" s="629"/>
      <c r="J197" s="629">
        <v>5</v>
      </c>
      <c r="K197" s="629">
        <v>101561</v>
      </c>
      <c r="L197" s="629"/>
      <c r="M197" s="629">
        <v>20312.2</v>
      </c>
      <c r="N197" s="629"/>
      <c r="O197" s="629"/>
      <c r="P197" s="642"/>
      <c r="Q197" s="630"/>
    </row>
    <row r="198" spans="1:17" ht="14.4" customHeight="1" x14ac:dyDescent="0.3">
      <c r="A198" s="625" t="s">
        <v>4844</v>
      </c>
      <c r="B198" s="626" t="s">
        <v>4321</v>
      </c>
      <c r="C198" s="626" t="s">
        <v>3664</v>
      </c>
      <c r="D198" s="626" t="s">
        <v>4901</v>
      </c>
      <c r="E198" s="626" t="s">
        <v>4902</v>
      </c>
      <c r="F198" s="629">
        <v>1</v>
      </c>
      <c r="G198" s="629">
        <v>3900</v>
      </c>
      <c r="H198" s="629">
        <v>1</v>
      </c>
      <c r="I198" s="629">
        <v>3900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4844</v>
      </c>
      <c r="B199" s="626" t="s">
        <v>4321</v>
      </c>
      <c r="C199" s="626" t="s">
        <v>3664</v>
      </c>
      <c r="D199" s="626" t="s">
        <v>4903</v>
      </c>
      <c r="E199" s="626" t="s">
        <v>4904</v>
      </c>
      <c r="F199" s="629"/>
      <c r="G199" s="629"/>
      <c r="H199" s="629"/>
      <c r="I199" s="629"/>
      <c r="J199" s="629"/>
      <c r="K199" s="629"/>
      <c r="L199" s="629"/>
      <c r="M199" s="629"/>
      <c r="N199" s="629">
        <v>1</v>
      </c>
      <c r="O199" s="629">
        <v>605.65</v>
      </c>
      <c r="P199" s="642"/>
      <c r="Q199" s="630">
        <v>605.65</v>
      </c>
    </row>
    <row r="200" spans="1:17" ht="14.4" customHeight="1" x14ac:dyDescent="0.3">
      <c r="A200" s="625" t="s">
        <v>4844</v>
      </c>
      <c r="B200" s="626" t="s">
        <v>4321</v>
      </c>
      <c r="C200" s="626" t="s">
        <v>3664</v>
      </c>
      <c r="D200" s="626" t="s">
        <v>4905</v>
      </c>
      <c r="E200" s="626" t="s">
        <v>4906</v>
      </c>
      <c r="F200" s="629">
        <v>18</v>
      </c>
      <c r="G200" s="629">
        <v>14436</v>
      </c>
      <c r="H200" s="629">
        <v>1</v>
      </c>
      <c r="I200" s="629">
        <v>802</v>
      </c>
      <c r="J200" s="629">
        <v>16</v>
      </c>
      <c r="K200" s="629">
        <v>13152.759999999998</v>
      </c>
      <c r="L200" s="629">
        <v>0.91110834026045984</v>
      </c>
      <c r="M200" s="629">
        <v>822.0474999999999</v>
      </c>
      <c r="N200" s="629">
        <v>30</v>
      </c>
      <c r="O200" s="629">
        <v>24934.799999999999</v>
      </c>
      <c r="P200" s="642">
        <v>1.727265170407315</v>
      </c>
      <c r="Q200" s="630">
        <v>831.16</v>
      </c>
    </row>
    <row r="201" spans="1:17" ht="14.4" customHeight="1" x14ac:dyDescent="0.3">
      <c r="A201" s="625" t="s">
        <v>4844</v>
      </c>
      <c r="B201" s="626" t="s">
        <v>4321</v>
      </c>
      <c r="C201" s="626" t="s">
        <v>3664</v>
      </c>
      <c r="D201" s="626" t="s">
        <v>4907</v>
      </c>
      <c r="E201" s="626" t="s">
        <v>4906</v>
      </c>
      <c r="F201" s="629">
        <v>4</v>
      </c>
      <c r="G201" s="629">
        <v>3427.6</v>
      </c>
      <c r="H201" s="629">
        <v>1</v>
      </c>
      <c r="I201" s="629">
        <v>856.9</v>
      </c>
      <c r="J201" s="629">
        <v>2</v>
      </c>
      <c r="K201" s="629">
        <v>1776.12</v>
      </c>
      <c r="L201" s="629">
        <v>0.51818181818181819</v>
      </c>
      <c r="M201" s="629">
        <v>888.06</v>
      </c>
      <c r="N201" s="629">
        <v>1</v>
      </c>
      <c r="O201" s="629">
        <v>888.06</v>
      </c>
      <c r="P201" s="642">
        <v>0.25909090909090909</v>
      </c>
      <c r="Q201" s="630">
        <v>888.06</v>
      </c>
    </row>
    <row r="202" spans="1:17" ht="14.4" customHeight="1" x14ac:dyDescent="0.3">
      <c r="A202" s="625" t="s">
        <v>4844</v>
      </c>
      <c r="B202" s="626" t="s">
        <v>4321</v>
      </c>
      <c r="C202" s="626" t="s">
        <v>3664</v>
      </c>
      <c r="D202" s="626" t="s">
        <v>4908</v>
      </c>
      <c r="E202" s="626" t="s">
        <v>4909</v>
      </c>
      <c r="F202" s="629"/>
      <c r="G202" s="629"/>
      <c r="H202" s="629"/>
      <c r="I202" s="629"/>
      <c r="J202" s="629">
        <v>1</v>
      </c>
      <c r="K202" s="629">
        <v>888.06</v>
      </c>
      <c r="L202" s="629"/>
      <c r="M202" s="629">
        <v>888.06</v>
      </c>
      <c r="N202" s="629"/>
      <c r="O202" s="629"/>
      <c r="P202" s="642"/>
      <c r="Q202" s="630"/>
    </row>
    <row r="203" spans="1:17" ht="14.4" customHeight="1" x14ac:dyDescent="0.3">
      <c r="A203" s="625" t="s">
        <v>4844</v>
      </c>
      <c r="B203" s="626" t="s">
        <v>4321</v>
      </c>
      <c r="C203" s="626" t="s">
        <v>3664</v>
      </c>
      <c r="D203" s="626" t="s">
        <v>4910</v>
      </c>
      <c r="E203" s="626" t="s">
        <v>4911</v>
      </c>
      <c r="F203" s="629"/>
      <c r="G203" s="629"/>
      <c r="H203" s="629"/>
      <c r="I203" s="629"/>
      <c r="J203" s="629"/>
      <c r="K203" s="629"/>
      <c r="L203" s="629"/>
      <c r="M203" s="629"/>
      <c r="N203" s="629">
        <v>13</v>
      </c>
      <c r="O203" s="629">
        <v>50684.4</v>
      </c>
      <c r="P203" s="642"/>
      <c r="Q203" s="630">
        <v>3898.8</v>
      </c>
    </row>
    <row r="204" spans="1:17" ht="14.4" customHeight="1" x14ac:dyDescent="0.3">
      <c r="A204" s="625" t="s">
        <v>4844</v>
      </c>
      <c r="B204" s="626" t="s">
        <v>4321</v>
      </c>
      <c r="C204" s="626" t="s">
        <v>3664</v>
      </c>
      <c r="D204" s="626" t="s">
        <v>4912</v>
      </c>
      <c r="E204" s="626" t="s">
        <v>4913</v>
      </c>
      <c r="F204" s="629">
        <v>28</v>
      </c>
      <c r="G204" s="629">
        <v>616000</v>
      </c>
      <c r="H204" s="629">
        <v>1</v>
      </c>
      <c r="I204" s="629">
        <v>22000</v>
      </c>
      <c r="J204" s="629">
        <v>46</v>
      </c>
      <c r="K204" s="629">
        <v>1012000</v>
      </c>
      <c r="L204" s="629">
        <v>1.6428571428571428</v>
      </c>
      <c r="M204" s="629">
        <v>22000</v>
      </c>
      <c r="N204" s="629">
        <v>32</v>
      </c>
      <c r="O204" s="629">
        <v>704000</v>
      </c>
      <c r="P204" s="642">
        <v>1.1428571428571428</v>
      </c>
      <c r="Q204" s="630">
        <v>22000</v>
      </c>
    </row>
    <row r="205" spans="1:17" ht="14.4" customHeight="1" x14ac:dyDescent="0.3">
      <c r="A205" s="625" t="s">
        <v>4844</v>
      </c>
      <c r="B205" s="626" t="s">
        <v>4321</v>
      </c>
      <c r="C205" s="626" t="s">
        <v>3664</v>
      </c>
      <c r="D205" s="626" t="s">
        <v>4914</v>
      </c>
      <c r="E205" s="626" t="s">
        <v>4915</v>
      </c>
      <c r="F205" s="629">
        <v>1</v>
      </c>
      <c r="G205" s="629">
        <v>2205</v>
      </c>
      <c r="H205" s="629">
        <v>1</v>
      </c>
      <c r="I205" s="629">
        <v>2205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4844</v>
      </c>
      <c r="B206" s="626" t="s">
        <v>4321</v>
      </c>
      <c r="C206" s="626" t="s">
        <v>3664</v>
      </c>
      <c r="D206" s="626" t="s">
        <v>4916</v>
      </c>
      <c r="E206" s="626" t="s">
        <v>4917</v>
      </c>
      <c r="F206" s="629">
        <v>1</v>
      </c>
      <c r="G206" s="629">
        <v>15025</v>
      </c>
      <c r="H206" s="629">
        <v>1</v>
      </c>
      <c r="I206" s="629">
        <v>15025</v>
      </c>
      <c r="J206" s="629"/>
      <c r="K206" s="629"/>
      <c r="L206" s="629"/>
      <c r="M206" s="629"/>
      <c r="N206" s="629"/>
      <c r="O206" s="629"/>
      <c r="P206" s="642"/>
      <c r="Q206" s="630"/>
    </row>
    <row r="207" spans="1:17" ht="14.4" customHeight="1" x14ac:dyDescent="0.3">
      <c r="A207" s="625" t="s">
        <v>4844</v>
      </c>
      <c r="B207" s="626" t="s">
        <v>4321</v>
      </c>
      <c r="C207" s="626" t="s">
        <v>3664</v>
      </c>
      <c r="D207" s="626" t="s">
        <v>4918</v>
      </c>
      <c r="E207" s="626" t="s">
        <v>4919</v>
      </c>
      <c r="F207" s="629">
        <v>1</v>
      </c>
      <c r="G207" s="629">
        <v>38800</v>
      </c>
      <c r="H207" s="629">
        <v>1</v>
      </c>
      <c r="I207" s="629">
        <v>38800</v>
      </c>
      <c r="J207" s="629"/>
      <c r="K207" s="629"/>
      <c r="L207" s="629"/>
      <c r="M207" s="629"/>
      <c r="N207" s="629"/>
      <c r="O207" s="629"/>
      <c r="P207" s="642"/>
      <c r="Q207" s="630"/>
    </row>
    <row r="208" spans="1:17" ht="14.4" customHeight="1" x14ac:dyDescent="0.3">
      <c r="A208" s="625" t="s">
        <v>4844</v>
      </c>
      <c r="B208" s="626" t="s">
        <v>4321</v>
      </c>
      <c r="C208" s="626" t="s">
        <v>3664</v>
      </c>
      <c r="D208" s="626" t="s">
        <v>4920</v>
      </c>
      <c r="E208" s="626" t="s">
        <v>4882</v>
      </c>
      <c r="F208" s="629">
        <v>1</v>
      </c>
      <c r="G208" s="629">
        <v>15675</v>
      </c>
      <c r="H208" s="629">
        <v>1</v>
      </c>
      <c r="I208" s="629">
        <v>15675</v>
      </c>
      <c r="J208" s="629">
        <v>1</v>
      </c>
      <c r="K208" s="629">
        <v>15675</v>
      </c>
      <c r="L208" s="629">
        <v>1</v>
      </c>
      <c r="M208" s="629">
        <v>15675</v>
      </c>
      <c r="N208" s="629">
        <v>1</v>
      </c>
      <c r="O208" s="629">
        <v>15675</v>
      </c>
      <c r="P208" s="642">
        <v>1</v>
      </c>
      <c r="Q208" s="630">
        <v>15675</v>
      </c>
    </row>
    <row r="209" spans="1:17" ht="14.4" customHeight="1" x14ac:dyDescent="0.3">
      <c r="A209" s="625" t="s">
        <v>4844</v>
      </c>
      <c r="B209" s="626" t="s">
        <v>4321</v>
      </c>
      <c r="C209" s="626" t="s">
        <v>3664</v>
      </c>
      <c r="D209" s="626" t="s">
        <v>4921</v>
      </c>
      <c r="E209" s="626" t="s">
        <v>4922</v>
      </c>
      <c r="F209" s="629">
        <v>1</v>
      </c>
      <c r="G209" s="629">
        <v>1260</v>
      </c>
      <c r="H209" s="629">
        <v>1</v>
      </c>
      <c r="I209" s="629">
        <v>1260</v>
      </c>
      <c r="J209" s="629"/>
      <c r="K209" s="629"/>
      <c r="L209" s="629"/>
      <c r="M209" s="629"/>
      <c r="N209" s="629"/>
      <c r="O209" s="629"/>
      <c r="P209" s="642"/>
      <c r="Q209" s="630"/>
    </row>
    <row r="210" spans="1:17" ht="14.4" customHeight="1" x14ac:dyDescent="0.3">
      <c r="A210" s="625" t="s">
        <v>4844</v>
      </c>
      <c r="B210" s="626" t="s">
        <v>4321</v>
      </c>
      <c r="C210" s="626" t="s">
        <v>3664</v>
      </c>
      <c r="D210" s="626" t="s">
        <v>4923</v>
      </c>
      <c r="E210" s="626" t="s">
        <v>4924</v>
      </c>
      <c r="F210" s="629">
        <v>11</v>
      </c>
      <c r="G210" s="629">
        <v>272250</v>
      </c>
      <c r="H210" s="629">
        <v>1</v>
      </c>
      <c r="I210" s="629">
        <v>24750</v>
      </c>
      <c r="J210" s="629">
        <v>24</v>
      </c>
      <c r="K210" s="629">
        <v>594000</v>
      </c>
      <c r="L210" s="629">
        <v>2.1818181818181817</v>
      </c>
      <c r="M210" s="629">
        <v>24750</v>
      </c>
      <c r="N210" s="629">
        <v>25</v>
      </c>
      <c r="O210" s="629">
        <v>618750</v>
      </c>
      <c r="P210" s="642">
        <v>2.2727272727272729</v>
      </c>
      <c r="Q210" s="630">
        <v>24750</v>
      </c>
    </row>
    <row r="211" spans="1:17" ht="14.4" customHeight="1" x14ac:dyDescent="0.3">
      <c r="A211" s="625" t="s">
        <v>4844</v>
      </c>
      <c r="B211" s="626" t="s">
        <v>4321</v>
      </c>
      <c r="C211" s="626" t="s">
        <v>3664</v>
      </c>
      <c r="D211" s="626" t="s">
        <v>4925</v>
      </c>
      <c r="E211" s="626" t="s">
        <v>4926</v>
      </c>
      <c r="F211" s="629">
        <v>7</v>
      </c>
      <c r="G211" s="629">
        <v>2425.5</v>
      </c>
      <c r="H211" s="629">
        <v>1</v>
      </c>
      <c r="I211" s="629">
        <v>346.5</v>
      </c>
      <c r="J211" s="629">
        <v>6</v>
      </c>
      <c r="K211" s="629">
        <v>2154.6000000000004</v>
      </c>
      <c r="L211" s="629">
        <v>0.8883116883116885</v>
      </c>
      <c r="M211" s="629">
        <v>359.10000000000008</v>
      </c>
      <c r="N211" s="629">
        <v>6</v>
      </c>
      <c r="O211" s="629">
        <v>2154.6000000000004</v>
      </c>
      <c r="P211" s="642">
        <v>0.8883116883116885</v>
      </c>
      <c r="Q211" s="630">
        <v>359.10000000000008</v>
      </c>
    </row>
    <row r="212" spans="1:17" ht="14.4" customHeight="1" x14ac:dyDescent="0.3">
      <c r="A212" s="625" t="s">
        <v>4844</v>
      </c>
      <c r="B212" s="626" t="s">
        <v>4321</v>
      </c>
      <c r="C212" s="626" t="s">
        <v>3664</v>
      </c>
      <c r="D212" s="626" t="s">
        <v>4927</v>
      </c>
      <c r="E212" s="626" t="s">
        <v>4928</v>
      </c>
      <c r="F212" s="629">
        <v>6</v>
      </c>
      <c r="G212" s="629">
        <v>3276</v>
      </c>
      <c r="H212" s="629">
        <v>1</v>
      </c>
      <c r="I212" s="629">
        <v>546</v>
      </c>
      <c r="J212" s="629">
        <v>1</v>
      </c>
      <c r="K212" s="629">
        <v>565.85</v>
      </c>
      <c r="L212" s="629">
        <v>0.17272588522588522</v>
      </c>
      <c r="M212" s="629">
        <v>565.85</v>
      </c>
      <c r="N212" s="629"/>
      <c r="O212" s="629"/>
      <c r="P212" s="642"/>
      <c r="Q212" s="630"/>
    </row>
    <row r="213" spans="1:17" ht="14.4" customHeight="1" x14ac:dyDescent="0.3">
      <c r="A213" s="625" t="s">
        <v>4844</v>
      </c>
      <c r="B213" s="626" t="s">
        <v>4321</v>
      </c>
      <c r="C213" s="626" t="s">
        <v>3664</v>
      </c>
      <c r="D213" s="626" t="s">
        <v>4929</v>
      </c>
      <c r="E213" s="626" t="s">
        <v>4930</v>
      </c>
      <c r="F213" s="629">
        <v>20</v>
      </c>
      <c r="G213" s="629">
        <v>261560</v>
      </c>
      <c r="H213" s="629">
        <v>1</v>
      </c>
      <c r="I213" s="629">
        <v>13078</v>
      </c>
      <c r="J213" s="629">
        <v>8</v>
      </c>
      <c r="K213" s="629">
        <v>104624</v>
      </c>
      <c r="L213" s="629">
        <v>0.4</v>
      </c>
      <c r="M213" s="629">
        <v>13078</v>
      </c>
      <c r="N213" s="629">
        <v>17</v>
      </c>
      <c r="O213" s="629">
        <v>222326</v>
      </c>
      <c r="P213" s="642">
        <v>0.85</v>
      </c>
      <c r="Q213" s="630">
        <v>13078</v>
      </c>
    </row>
    <row r="214" spans="1:17" ht="14.4" customHeight="1" x14ac:dyDescent="0.3">
      <c r="A214" s="625" t="s">
        <v>4844</v>
      </c>
      <c r="B214" s="626" t="s">
        <v>4321</v>
      </c>
      <c r="C214" s="626" t="s">
        <v>3664</v>
      </c>
      <c r="D214" s="626" t="s">
        <v>4931</v>
      </c>
      <c r="E214" s="626" t="s">
        <v>4932</v>
      </c>
      <c r="F214" s="629">
        <v>18</v>
      </c>
      <c r="G214" s="629">
        <v>287766</v>
      </c>
      <c r="H214" s="629">
        <v>1</v>
      </c>
      <c r="I214" s="629">
        <v>15987</v>
      </c>
      <c r="J214" s="629">
        <v>2</v>
      </c>
      <c r="K214" s="629">
        <v>31974</v>
      </c>
      <c r="L214" s="629">
        <v>0.1111111111111111</v>
      </c>
      <c r="M214" s="629">
        <v>15987</v>
      </c>
      <c r="N214" s="629">
        <v>21</v>
      </c>
      <c r="O214" s="629">
        <v>335727</v>
      </c>
      <c r="P214" s="642">
        <v>1.1666666666666667</v>
      </c>
      <c r="Q214" s="630">
        <v>15987</v>
      </c>
    </row>
    <row r="215" spans="1:17" ht="14.4" customHeight="1" x14ac:dyDescent="0.3">
      <c r="A215" s="625" t="s">
        <v>4844</v>
      </c>
      <c r="B215" s="626" t="s">
        <v>4321</v>
      </c>
      <c r="C215" s="626" t="s">
        <v>3664</v>
      </c>
      <c r="D215" s="626" t="s">
        <v>4933</v>
      </c>
      <c r="E215" s="626" t="s">
        <v>4934</v>
      </c>
      <c r="F215" s="629">
        <v>15</v>
      </c>
      <c r="G215" s="629">
        <v>524400</v>
      </c>
      <c r="H215" s="629">
        <v>1</v>
      </c>
      <c r="I215" s="629">
        <v>34960</v>
      </c>
      <c r="J215" s="629">
        <v>1</v>
      </c>
      <c r="K215" s="629">
        <v>34960</v>
      </c>
      <c r="L215" s="629">
        <v>6.6666666666666666E-2</v>
      </c>
      <c r="M215" s="629">
        <v>34960</v>
      </c>
      <c r="N215" s="629">
        <v>22</v>
      </c>
      <c r="O215" s="629">
        <v>769120</v>
      </c>
      <c r="P215" s="642">
        <v>1.4666666666666666</v>
      </c>
      <c r="Q215" s="630">
        <v>34960</v>
      </c>
    </row>
    <row r="216" spans="1:17" ht="14.4" customHeight="1" x14ac:dyDescent="0.3">
      <c r="A216" s="625" t="s">
        <v>4844</v>
      </c>
      <c r="B216" s="626" t="s">
        <v>4321</v>
      </c>
      <c r="C216" s="626" t="s">
        <v>3664</v>
      </c>
      <c r="D216" s="626" t="s">
        <v>4935</v>
      </c>
      <c r="E216" s="626" t="s">
        <v>4936</v>
      </c>
      <c r="F216" s="629"/>
      <c r="G216" s="629"/>
      <c r="H216" s="629"/>
      <c r="I216" s="629"/>
      <c r="J216" s="629"/>
      <c r="K216" s="629"/>
      <c r="L216" s="629"/>
      <c r="M216" s="629"/>
      <c r="N216" s="629">
        <v>1</v>
      </c>
      <c r="O216" s="629">
        <v>893.9</v>
      </c>
      <c r="P216" s="642"/>
      <c r="Q216" s="630">
        <v>893.9</v>
      </c>
    </row>
    <row r="217" spans="1:17" ht="14.4" customHeight="1" x14ac:dyDescent="0.3">
      <c r="A217" s="625" t="s">
        <v>4844</v>
      </c>
      <c r="B217" s="626" t="s">
        <v>4321</v>
      </c>
      <c r="C217" s="626" t="s">
        <v>3664</v>
      </c>
      <c r="D217" s="626" t="s">
        <v>4937</v>
      </c>
      <c r="E217" s="626" t="s">
        <v>4938</v>
      </c>
      <c r="F217" s="629">
        <v>1</v>
      </c>
      <c r="G217" s="629">
        <v>16241.1</v>
      </c>
      <c r="H217" s="629">
        <v>1</v>
      </c>
      <c r="I217" s="629">
        <v>16241.1</v>
      </c>
      <c r="J217" s="629">
        <v>1</v>
      </c>
      <c r="K217" s="629">
        <v>16831.689999999999</v>
      </c>
      <c r="L217" s="629">
        <v>1.0363639162372005</v>
      </c>
      <c r="M217" s="629">
        <v>16831.689999999999</v>
      </c>
      <c r="N217" s="629">
        <v>7</v>
      </c>
      <c r="O217" s="629">
        <v>117821.82999999999</v>
      </c>
      <c r="P217" s="642">
        <v>7.2545474136604042</v>
      </c>
      <c r="Q217" s="630">
        <v>16831.689999999999</v>
      </c>
    </row>
    <row r="218" spans="1:17" ht="14.4" customHeight="1" x14ac:dyDescent="0.3">
      <c r="A218" s="625" t="s">
        <v>4844</v>
      </c>
      <c r="B218" s="626" t="s">
        <v>4321</v>
      </c>
      <c r="C218" s="626" t="s">
        <v>3664</v>
      </c>
      <c r="D218" s="626" t="s">
        <v>4939</v>
      </c>
      <c r="E218" s="626" t="s">
        <v>4940</v>
      </c>
      <c r="F218" s="629"/>
      <c r="G218" s="629"/>
      <c r="H218" s="629"/>
      <c r="I218" s="629"/>
      <c r="J218" s="629">
        <v>1</v>
      </c>
      <c r="K218" s="629">
        <v>10645.01</v>
      </c>
      <c r="L218" s="629"/>
      <c r="M218" s="629">
        <v>10645.01</v>
      </c>
      <c r="N218" s="629"/>
      <c r="O218" s="629"/>
      <c r="P218" s="642"/>
      <c r="Q218" s="630"/>
    </row>
    <row r="219" spans="1:17" ht="14.4" customHeight="1" x14ac:dyDescent="0.3">
      <c r="A219" s="625" t="s">
        <v>4844</v>
      </c>
      <c r="B219" s="626" t="s">
        <v>4321</v>
      </c>
      <c r="C219" s="626" t="s">
        <v>3664</v>
      </c>
      <c r="D219" s="626" t="s">
        <v>4941</v>
      </c>
      <c r="E219" s="626" t="s">
        <v>4942</v>
      </c>
      <c r="F219" s="629">
        <v>3</v>
      </c>
      <c r="G219" s="629">
        <v>19068</v>
      </c>
      <c r="H219" s="629">
        <v>1</v>
      </c>
      <c r="I219" s="629">
        <v>6356</v>
      </c>
      <c r="J219" s="629">
        <v>8</v>
      </c>
      <c r="K219" s="629">
        <v>52234.78</v>
      </c>
      <c r="L219" s="629">
        <v>2.7393947975666038</v>
      </c>
      <c r="M219" s="629">
        <v>6529.3474999999999</v>
      </c>
      <c r="N219" s="629"/>
      <c r="O219" s="629"/>
      <c r="P219" s="642"/>
      <c r="Q219" s="630"/>
    </row>
    <row r="220" spans="1:17" ht="14.4" customHeight="1" x14ac:dyDescent="0.3">
      <c r="A220" s="625" t="s">
        <v>4844</v>
      </c>
      <c r="B220" s="626" t="s">
        <v>4321</v>
      </c>
      <c r="C220" s="626" t="s">
        <v>3664</v>
      </c>
      <c r="D220" s="626" t="s">
        <v>4943</v>
      </c>
      <c r="E220" s="626" t="s">
        <v>4944</v>
      </c>
      <c r="F220" s="629">
        <v>1</v>
      </c>
      <c r="G220" s="629">
        <v>9975</v>
      </c>
      <c r="H220" s="629">
        <v>1</v>
      </c>
      <c r="I220" s="629">
        <v>9975</v>
      </c>
      <c r="J220" s="629"/>
      <c r="K220" s="629"/>
      <c r="L220" s="629"/>
      <c r="M220" s="629"/>
      <c r="N220" s="629"/>
      <c r="O220" s="629"/>
      <c r="P220" s="642"/>
      <c r="Q220" s="630"/>
    </row>
    <row r="221" spans="1:17" ht="14.4" customHeight="1" x14ac:dyDescent="0.3">
      <c r="A221" s="625" t="s">
        <v>4844</v>
      </c>
      <c r="B221" s="626" t="s">
        <v>4321</v>
      </c>
      <c r="C221" s="626" t="s">
        <v>3664</v>
      </c>
      <c r="D221" s="626" t="s">
        <v>4945</v>
      </c>
      <c r="E221" s="626" t="s">
        <v>4946</v>
      </c>
      <c r="F221" s="629"/>
      <c r="G221" s="629"/>
      <c r="H221" s="629"/>
      <c r="I221" s="629"/>
      <c r="J221" s="629"/>
      <c r="K221" s="629"/>
      <c r="L221" s="629"/>
      <c r="M221" s="629"/>
      <c r="N221" s="629">
        <v>3</v>
      </c>
      <c r="O221" s="629">
        <v>242809.19999999998</v>
      </c>
      <c r="P221" s="642"/>
      <c r="Q221" s="630">
        <v>80936.399999999994</v>
      </c>
    </row>
    <row r="222" spans="1:17" ht="14.4" customHeight="1" x14ac:dyDescent="0.3">
      <c r="A222" s="625" t="s">
        <v>4844</v>
      </c>
      <c r="B222" s="626" t="s">
        <v>4321</v>
      </c>
      <c r="C222" s="626" t="s">
        <v>3664</v>
      </c>
      <c r="D222" s="626" t="s">
        <v>4947</v>
      </c>
      <c r="E222" s="626" t="s">
        <v>4948</v>
      </c>
      <c r="F222" s="629">
        <v>1</v>
      </c>
      <c r="G222" s="629">
        <v>10629</v>
      </c>
      <c r="H222" s="629">
        <v>1</v>
      </c>
      <c r="I222" s="629">
        <v>10629</v>
      </c>
      <c r="J222" s="629"/>
      <c r="K222" s="629"/>
      <c r="L222" s="629"/>
      <c r="M222" s="629"/>
      <c r="N222" s="629">
        <v>1</v>
      </c>
      <c r="O222" s="629">
        <v>11015.5</v>
      </c>
      <c r="P222" s="642">
        <v>1.0363627810706557</v>
      </c>
      <c r="Q222" s="630">
        <v>11015.5</v>
      </c>
    </row>
    <row r="223" spans="1:17" ht="14.4" customHeight="1" x14ac:dyDescent="0.3">
      <c r="A223" s="625" t="s">
        <v>4844</v>
      </c>
      <c r="B223" s="626" t="s">
        <v>4321</v>
      </c>
      <c r="C223" s="626" t="s">
        <v>3664</v>
      </c>
      <c r="D223" s="626" t="s">
        <v>4949</v>
      </c>
      <c r="E223" s="626" t="s">
        <v>4950</v>
      </c>
      <c r="F223" s="629">
        <v>1</v>
      </c>
      <c r="G223" s="629">
        <v>1399.8</v>
      </c>
      <c r="H223" s="629">
        <v>1</v>
      </c>
      <c r="I223" s="629">
        <v>1399.8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4844</v>
      </c>
      <c r="B224" s="626" t="s">
        <v>4321</v>
      </c>
      <c r="C224" s="626" t="s">
        <v>3664</v>
      </c>
      <c r="D224" s="626" t="s">
        <v>4951</v>
      </c>
      <c r="E224" s="626" t="s">
        <v>4952</v>
      </c>
      <c r="F224" s="629"/>
      <c r="G224" s="629"/>
      <c r="H224" s="629"/>
      <c r="I224" s="629"/>
      <c r="J224" s="629">
        <v>1</v>
      </c>
      <c r="K224" s="629">
        <v>511</v>
      </c>
      <c r="L224" s="629"/>
      <c r="M224" s="629">
        <v>511</v>
      </c>
      <c r="N224" s="629"/>
      <c r="O224" s="629"/>
      <c r="P224" s="642"/>
      <c r="Q224" s="630"/>
    </row>
    <row r="225" spans="1:17" ht="14.4" customHeight="1" x14ac:dyDescent="0.3">
      <c r="A225" s="625" t="s">
        <v>4844</v>
      </c>
      <c r="B225" s="626" t="s">
        <v>4321</v>
      </c>
      <c r="C225" s="626" t="s">
        <v>3664</v>
      </c>
      <c r="D225" s="626" t="s">
        <v>4953</v>
      </c>
      <c r="E225" s="626" t="s">
        <v>4954</v>
      </c>
      <c r="F225" s="629"/>
      <c r="G225" s="629"/>
      <c r="H225" s="629"/>
      <c r="I225" s="629"/>
      <c r="J225" s="629"/>
      <c r="K225" s="629"/>
      <c r="L225" s="629"/>
      <c r="M225" s="629"/>
      <c r="N225" s="629">
        <v>4</v>
      </c>
      <c r="O225" s="629">
        <v>17440</v>
      </c>
      <c r="P225" s="642"/>
      <c r="Q225" s="630">
        <v>4360</v>
      </c>
    </row>
    <row r="226" spans="1:17" ht="14.4" customHeight="1" x14ac:dyDescent="0.3">
      <c r="A226" s="625" t="s">
        <v>4844</v>
      </c>
      <c r="B226" s="626" t="s">
        <v>4321</v>
      </c>
      <c r="C226" s="626" t="s">
        <v>3471</v>
      </c>
      <c r="D226" s="626" t="s">
        <v>4955</v>
      </c>
      <c r="E226" s="626" t="s">
        <v>4956</v>
      </c>
      <c r="F226" s="629">
        <v>10</v>
      </c>
      <c r="G226" s="629">
        <v>1490</v>
      </c>
      <c r="H226" s="629">
        <v>1</v>
      </c>
      <c r="I226" s="629">
        <v>149</v>
      </c>
      <c r="J226" s="629">
        <v>7</v>
      </c>
      <c r="K226" s="629">
        <v>1043</v>
      </c>
      <c r="L226" s="629">
        <v>0.7</v>
      </c>
      <c r="M226" s="629">
        <v>149</v>
      </c>
      <c r="N226" s="629">
        <v>6</v>
      </c>
      <c r="O226" s="629">
        <v>900</v>
      </c>
      <c r="P226" s="642">
        <v>0.60402684563758391</v>
      </c>
      <c r="Q226" s="630">
        <v>150</v>
      </c>
    </row>
    <row r="227" spans="1:17" ht="14.4" customHeight="1" x14ac:dyDescent="0.3">
      <c r="A227" s="625" t="s">
        <v>4844</v>
      </c>
      <c r="B227" s="626" t="s">
        <v>4321</v>
      </c>
      <c r="C227" s="626" t="s">
        <v>3471</v>
      </c>
      <c r="D227" s="626" t="s">
        <v>4957</v>
      </c>
      <c r="E227" s="626" t="s">
        <v>4958</v>
      </c>
      <c r="F227" s="629">
        <v>8</v>
      </c>
      <c r="G227" s="629">
        <v>1632</v>
      </c>
      <c r="H227" s="629">
        <v>1</v>
      </c>
      <c r="I227" s="629">
        <v>204</v>
      </c>
      <c r="J227" s="629">
        <v>4</v>
      </c>
      <c r="K227" s="629">
        <v>816</v>
      </c>
      <c r="L227" s="629">
        <v>0.5</v>
      </c>
      <c r="M227" s="629">
        <v>204</v>
      </c>
      <c r="N227" s="629">
        <v>5</v>
      </c>
      <c r="O227" s="629">
        <v>1025</v>
      </c>
      <c r="P227" s="642">
        <v>0.62806372549019607</v>
      </c>
      <c r="Q227" s="630">
        <v>205</v>
      </c>
    </row>
    <row r="228" spans="1:17" ht="14.4" customHeight="1" x14ac:dyDescent="0.3">
      <c r="A228" s="625" t="s">
        <v>4844</v>
      </c>
      <c r="B228" s="626" t="s">
        <v>4321</v>
      </c>
      <c r="C228" s="626" t="s">
        <v>3471</v>
      </c>
      <c r="D228" s="626" t="s">
        <v>4959</v>
      </c>
      <c r="E228" s="626" t="s">
        <v>4960</v>
      </c>
      <c r="F228" s="629">
        <v>14</v>
      </c>
      <c r="G228" s="629">
        <v>2198</v>
      </c>
      <c r="H228" s="629">
        <v>1</v>
      </c>
      <c r="I228" s="629">
        <v>157</v>
      </c>
      <c r="J228" s="629">
        <v>4</v>
      </c>
      <c r="K228" s="629">
        <v>628</v>
      </c>
      <c r="L228" s="629">
        <v>0.2857142857142857</v>
      </c>
      <c r="M228" s="629">
        <v>157</v>
      </c>
      <c r="N228" s="629">
        <v>13</v>
      </c>
      <c r="O228" s="629">
        <v>2054</v>
      </c>
      <c r="P228" s="642">
        <v>0.93448589626933576</v>
      </c>
      <c r="Q228" s="630">
        <v>158</v>
      </c>
    </row>
    <row r="229" spans="1:17" ht="14.4" customHeight="1" x14ac:dyDescent="0.3">
      <c r="A229" s="625" t="s">
        <v>4844</v>
      </c>
      <c r="B229" s="626" t="s">
        <v>4321</v>
      </c>
      <c r="C229" s="626" t="s">
        <v>3471</v>
      </c>
      <c r="D229" s="626" t="s">
        <v>4961</v>
      </c>
      <c r="E229" s="626" t="s">
        <v>4962</v>
      </c>
      <c r="F229" s="629">
        <v>296</v>
      </c>
      <c r="G229" s="629">
        <v>44104</v>
      </c>
      <c r="H229" s="629">
        <v>1</v>
      </c>
      <c r="I229" s="629">
        <v>149</v>
      </c>
      <c r="J229" s="629">
        <v>275</v>
      </c>
      <c r="K229" s="629">
        <v>40975</v>
      </c>
      <c r="L229" s="629">
        <v>0.92905405405405406</v>
      </c>
      <c r="M229" s="629">
        <v>149</v>
      </c>
      <c r="N229" s="629">
        <v>260</v>
      </c>
      <c r="O229" s="629">
        <v>39000</v>
      </c>
      <c r="P229" s="642">
        <v>0.88427353528024666</v>
      </c>
      <c r="Q229" s="630">
        <v>150</v>
      </c>
    </row>
    <row r="230" spans="1:17" ht="14.4" customHeight="1" x14ac:dyDescent="0.3">
      <c r="A230" s="625" t="s">
        <v>4844</v>
      </c>
      <c r="B230" s="626" t="s">
        <v>4321</v>
      </c>
      <c r="C230" s="626" t="s">
        <v>3471</v>
      </c>
      <c r="D230" s="626" t="s">
        <v>4963</v>
      </c>
      <c r="E230" s="626" t="s">
        <v>4964</v>
      </c>
      <c r="F230" s="629">
        <v>711</v>
      </c>
      <c r="G230" s="629">
        <v>128691</v>
      </c>
      <c r="H230" s="629">
        <v>1</v>
      </c>
      <c r="I230" s="629">
        <v>181</v>
      </c>
      <c r="J230" s="629">
        <v>648</v>
      </c>
      <c r="K230" s="629">
        <v>117288</v>
      </c>
      <c r="L230" s="629">
        <v>0.91139240506329111</v>
      </c>
      <c r="M230" s="629">
        <v>181</v>
      </c>
      <c r="N230" s="629">
        <v>465</v>
      </c>
      <c r="O230" s="629">
        <v>84630</v>
      </c>
      <c r="P230" s="642">
        <v>0.65762174511038063</v>
      </c>
      <c r="Q230" s="630">
        <v>182</v>
      </c>
    </row>
    <row r="231" spans="1:17" ht="14.4" customHeight="1" x14ac:dyDescent="0.3">
      <c r="A231" s="625" t="s">
        <v>4844</v>
      </c>
      <c r="B231" s="626" t="s">
        <v>4321</v>
      </c>
      <c r="C231" s="626" t="s">
        <v>3471</v>
      </c>
      <c r="D231" s="626" t="s">
        <v>4965</v>
      </c>
      <c r="E231" s="626" t="s">
        <v>4966</v>
      </c>
      <c r="F231" s="629">
        <v>2</v>
      </c>
      <c r="G231" s="629">
        <v>314</v>
      </c>
      <c r="H231" s="629">
        <v>1</v>
      </c>
      <c r="I231" s="629">
        <v>157</v>
      </c>
      <c r="J231" s="629">
        <v>1</v>
      </c>
      <c r="K231" s="629">
        <v>157</v>
      </c>
      <c r="L231" s="629">
        <v>0.5</v>
      </c>
      <c r="M231" s="629">
        <v>157</v>
      </c>
      <c r="N231" s="629">
        <v>2</v>
      </c>
      <c r="O231" s="629">
        <v>316</v>
      </c>
      <c r="P231" s="642">
        <v>1.0063694267515924</v>
      </c>
      <c r="Q231" s="630">
        <v>158</v>
      </c>
    </row>
    <row r="232" spans="1:17" ht="14.4" customHeight="1" x14ac:dyDescent="0.3">
      <c r="A232" s="625" t="s">
        <v>4844</v>
      </c>
      <c r="B232" s="626" t="s">
        <v>4321</v>
      </c>
      <c r="C232" s="626" t="s">
        <v>3471</v>
      </c>
      <c r="D232" s="626" t="s">
        <v>4967</v>
      </c>
      <c r="E232" s="626" t="s">
        <v>4968</v>
      </c>
      <c r="F232" s="629">
        <v>16</v>
      </c>
      <c r="G232" s="629">
        <v>1968</v>
      </c>
      <c r="H232" s="629">
        <v>1</v>
      </c>
      <c r="I232" s="629">
        <v>123</v>
      </c>
      <c r="J232" s="629">
        <v>12</v>
      </c>
      <c r="K232" s="629">
        <v>1488</v>
      </c>
      <c r="L232" s="629">
        <v>0.75609756097560976</v>
      </c>
      <c r="M232" s="629">
        <v>124</v>
      </c>
      <c r="N232" s="629">
        <v>23</v>
      </c>
      <c r="O232" s="629">
        <v>2852</v>
      </c>
      <c r="P232" s="642">
        <v>1.4491869918699187</v>
      </c>
      <c r="Q232" s="630">
        <v>124</v>
      </c>
    </row>
    <row r="233" spans="1:17" ht="14.4" customHeight="1" x14ac:dyDescent="0.3">
      <c r="A233" s="625" t="s">
        <v>4844</v>
      </c>
      <c r="B233" s="626" t="s">
        <v>4321</v>
      </c>
      <c r="C233" s="626" t="s">
        <v>3471</v>
      </c>
      <c r="D233" s="626" t="s">
        <v>4969</v>
      </c>
      <c r="E233" s="626" t="s">
        <v>4970</v>
      </c>
      <c r="F233" s="629">
        <v>8</v>
      </c>
      <c r="G233" s="629">
        <v>1536</v>
      </c>
      <c r="H233" s="629">
        <v>1</v>
      </c>
      <c r="I233" s="629">
        <v>192</v>
      </c>
      <c r="J233" s="629">
        <v>14</v>
      </c>
      <c r="K233" s="629">
        <v>2688</v>
      </c>
      <c r="L233" s="629">
        <v>1.75</v>
      </c>
      <c r="M233" s="629">
        <v>192</v>
      </c>
      <c r="N233" s="629">
        <v>14</v>
      </c>
      <c r="O233" s="629">
        <v>2702</v>
      </c>
      <c r="P233" s="642">
        <v>1.7591145833333333</v>
      </c>
      <c r="Q233" s="630">
        <v>193</v>
      </c>
    </row>
    <row r="234" spans="1:17" ht="14.4" customHeight="1" x14ac:dyDescent="0.3">
      <c r="A234" s="625" t="s">
        <v>4844</v>
      </c>
      <c r="B234" s="626" t="s">
        <v>4321</v>
      </c>
      <c r="C234" s="626" t="s">
        <v>3471</v>
      </c>
      <c r="D234" s="626" t="s">
        <v>4971</v>
      </c>
      <c r="E234" s="626" t="s">
        <v>4972</v>
      </c>
      <c r="F234" s="629">
        <v>60</v>
      </c>
      <c r="G234" s="629">
        <v>12960</v>
      </c>
      <c r="H234" s="629">
        <v>1</v>
      </c>
      <c r="I234" s="629">
        <v>216</v>
      </c>
      <c r="J234" s="629">
        <v>30</v>
      </c>
      <c r="K234" s="629">
        <v>6480</v>
      </c>
      <c r="L234" s="629">
        <v>0.5</v>
      </c>
      <c r="M234" s="629">
        <v>216</v>
      </c>
      <c r="N234" s="629">
        <v>33</v>
      </c>
      <c r="O234" s="629">
        <v>7161</v>
      </c>
      <c r="P234" s="642">
        <v>0.55254629629629626</v>
      </c>
      <c r="Q234" s="630">
        <v>217</v>
      </c>
    </row>
    <row r="235" spans="1:17" ht="14.4" customHeight="1" x14ac:dyDescent="0.3">
      <c r="A235" s="625" t="s">
        <v>4844</v>
      </c>
      <c r="B235" s="626" t="s">
        <v>4321</v>
      </c>
      <c r="C235" s="626" t="s">
        <v>3471</v>
      </c>
      <c r="D235" s="626" t="s">
        <v>4973</v>
      </c>
      <c r="E235" s="626" t="s">
        <v>4974</v>
      </c>
      <c r="F235" s="629">
        <v>17</v>
      </c>
      <c r="G235" s="629">
        <v>3672</v>
      </c>
      <c r="H235" s="629">
        <v>1</v>
      </c>
      <c r="I235" s="629">
        <v>216</v>
      </c>
      <c r="J235" s="629">
        <v>5</v>
      </c>
      <c r="K235" s="629">
        <v>1080</v>
      </c>
      <c r="L235" s="629">
        <v>0.29411764705882354</v>
      </c>
      <c r="M235" s="629">
        <v>216</v>
      </c>
      <c r="N235" s="629">
        <v>7</v>
      </c>
      <c r="O235" s="629">
        <v>1519</v>
      </c>
      <c r="P235" s="642">
        <v>0.4136710239651416</v>
      </c>
      <c r="Q235" s="630">
        <v>217</v>
      </c>
    </row>
    <row r="236" spans="1:17" ht="14.4" customHeight="1" x14ac:dyDescent="0.3">
      <c r="A236" s="625" t="s">
        <v>4844</v>
      </c>
      <c r="B236" s="626" t="s">
        <v>4321</v>
      </c>
      <c r="C236" s="626" t="s">
        <v>3471</v>
      </c>
      <c r="D236" s="626" t="s">
        <v>4975</v>
      </c>
      <c r="E236" s="626" t="s">
        <v>4976</v>
      </c>
      <c r="F236" s="629">
        <v>343</v>
      </c>
      <c r="G236" s="629">
        <v>58996</v>
      </c>
      <c r="H236" s="629">
        <v>1</v>
      </c>
      <c r="I236" s="629">
        <v>172</v>
      </c>
      <c r="J236" s="629">
        <v>269</v>
      </c>
      <c r="K236" s="629">
        <v>46268</v>
      </c>
      <c r="L236" s="629">
        <v>0.78425655976676389</v>
      </c>
      <c r="M236" s="629">
        <v>172</v>
      </c>
      <c r="N236" s="629">
        <v>280</v>
      </c>
      <c r="O236" s="629">
        <v>48440</v>
      </c>
      <c r="P236" s="642">
        <v>0.8210726150925487</v>
      </c>
      <c r="Q236" s="630">
        <v>173</v>
      </c>
    </row>
    <row r="237" spans="1:17" ht="14.4" customHeight="1" x14ac:dyDescent="0.3">
      <c r="A237" s="625" t="s">
        <v>4844</v>
      </c>
      <c r="B237" s="626" t="s">
        <v>4321</v>
      </c>
      <c r="C237" s="626" t="s">
        <v>3471</v>
      </c>
      <c r="D237" s="626" t="s">
        <v>4977</v>
      </c>
      <c r="E237" s="626" t="s">
        <v>4978</v>
      </c>
      <c r="F237" s="629">
        <v>7</v>
      </c>
      <c r="G237" s="629">
        <v>1526</v>
      </c>
      <c r="H237" s="629">
        <v>1</v>
      </c>
      <c r="I237" s="629">
        <v>218</v>
      </c>
      <c r="J237" s="629">
        <v>4</v>
      </c>
      <c r="K237" s="629">
        <v>872</v>
      </c>
      <c r="L237" s="629">
        <v>0.5714285714285714</v>
      </c>
      <c r="M237" s="629">
        <v>218</v>
      </c>
      <c r="N237" s="629">
        <v>6</v>
      </c>
      <c r="O237" s="629">
        <v>1314</v>
      </c>
      <c r="P237" s="642">
        <v>0.86107470511140238</v>
      </c>
      <c r="Q237" s="630">
        <v>219</v>
      </c>
    </row>
    <row r="238" spans="1:17" ht="14.4" customHeight="1" x14ac:dyDescent="0.3">
      <c r="A238" s="625" t="s">
        <v>4844</v>
      </c>
      <c r="B238" s="626" t="s">
        <v>4321</v>
      </c>
      <c r="C238" s="626" t="s">
        <v>3471</v>
      </c>
      <c r="D238" s="626" t="s">
        <v>4979</v>
      </c>
      <c r="E238" s="626" t="s">
        <v>4980</v>
      </c>
      <c r="F238" s="629">
        <v>1</v>
      </c>
      <c r="G238" s="629">
        <v>414</v>
      </c>
      <c r="H238" s="629">
        <v>1</v>
      </c>
      <c r="I238" s="629">
        <v>414</v>
      </c>
      <c r="J238" s="629">
        <v>1</v>
      </c>
      <c r="K238" s="629">
        <v>414</v>
      </c>
      <c r="L238" s="629">
        <v>1</v>
      </c>
      <c r="M238" s="629">
        <v>414</v>
      </c>
      <c r="N238" s="629"/>
      <c r="O238" s="629"/>
      <c r="P238" s="642"/>
      <c r="Q238" s="630"/>
    </row>
    <row r="239" spans="1:17" ht="14.4" customHeight="1" x14ac:dyDescent="0.3">
      <c r="A239" s="625" t="s">
        <v>4844</v>
      </c>
      <c r="B239" s="626" t="s">
        <v>4321</v>
      </c>
      <c r="C239" s="626" t="s">
        <v>3471</v>
      </c>
      <c r="D239" s="626" t="s">
        <v>4981</v>
      </c>
      <c r="E239" s="626" t="s">
        <v>4982</v>
      </c>
      <c r="F239" s="629"/>
      <c r="G239" s="629"/>
      <c r="H239" s="629"/>
      <c r="I239" s="629"/>
      <c r="J239" s="629">
        <v>1</v>
      </c>
      <c r="K239" s="629">
        <v>608</v>
      </c>
      <c r="L239" s="629"/>
      <c r="M239" s="629">
        <v>608</v>
      </c>
      <c r="N239" s="629"/>
      <c r="O239" s="629"/>
      <c r="P239" s="642"/>
      <c r="Q239" s="630"/>
    </row>
    <row r="240" spans="1:17" ht="14.4" customHeight="1" x14ac:dyDescent="0.3">
      <c r="A240" s="625" t="s">
        <v>4844</v>
      </c>
      <c r="B240" s="626" t="s">
        <v>4321</v>
      </c>
      <c r="C240" s="626" t="s">
        <v>3471</v>
      </c>
      <c r="D240" s="626" t="s">
        <v>4983</v>
      </c>
      <c r="E240" s="626" t="s">
        <v>4984</v>
      </c>
      <c r="F240" s="629"/>
      <c r="G240" s="629"/>
      <c r="H240" s="629"/>
      <c r="I240" s="629"/>
      <c r="J240" s="629">
        <v>2</v>
      </c>
      <c r="K240" s="629">
        <v>622</v>
      </c>
      <c r="L240" s="629"/>
      <c r="M240" s="629">
        <v>311</v>
      </c>
      <c r="N240" s="629"/>
      <c r="O240" s="629"/>
      <c r="P240" s="642"/>
      <c r="Q240" s="630"/>
    </row>
    <row r="241" spans="1:17" ht="14.4" customHeight="1" x14ac:dyDescent="0.3">
      <c r="A241" s="625" t="s">
        <v>4844</v>
      </c>
      <c r="B241" s="626" t="s">
        <v>4321</v>
      </c>
      <c r="C241" s="626" t="s">
        <v>3471</v>
      </c>
      <c r="D241" s="626" t="s">
        <v>4565</v>
      </c>
      <c r="E241" s="626" t="s">
        <v>4566</v>
      </c>
      <c r="F241" s="629">
        <v>1623</v>
      </c>
      <c r="G241" s="629">
        <v>319731</v>
      </c>
      <c r="H241" s="629">
        <v>1</v>
      </c>
      <c r="I241" s="629">
        <v>197</v>
      </c>
      <c r="J241" s="629">
        <v>2365</v>
      </c>
      <c r="K241" s="629">
        <v>465905</v>
      </c>
      <c r="L241" s="629">
        <v>1.4571780653111521</v>
      </c>
      <c r="M241" s="629">
        <v>197</v>
      </c>
      <c r="N241" s="629">
        <v>2066</v>
      </c>
      <c r="O241" s="629">
        <v>409068</v>
      </c>
      <c r="P241" s="642">
        <v>1.2794130065586384</v>
      </c>
      <c r="Q241" s="630">
        <v>198</v>
      </c>
    </row>
    <row r="242" spans="1:17" ht="14.4" customHeight="1" x14ac:dyDescent="0.3">
      <c r="A242" s="625" t="s">
        <v>4844</v>
      </c>
      <c r="B242" s="626" t="s">
        <v>4321</v>
      </c>
      <c r="C242" s="626" t="s">
        <v>3471</v>
      </c>
      <c r="D242" s="626" t="s">
        <v>4094</v>
      </c>
      <c r="E242" s="626" t="s">
        <v>4095</v>
      </c>
      <c r="F242" s="629"/>
      <c r="G242" s="629"/>
      <c r="H242" s="629"/>
      <c r="I242" s="629"/>
      <c r="J242" s="629">
        <v>1</v>
      </c>
      <c r="K242" s="629">
        <v>738</v>
      </c>
      <c r="L242" s="629"/>
      <c r="M242" s="629">
        <v>738</v>
      </c>
      <c r="N242" s="629"/>
      <c r="O242" s="629"/>
      <c r="P242" s="642"/>
      <c r="Q242" s="630"/>
    </row>
    <row r="243" spans="1:17" ht="14.4" customHeight="1" x14ac:dyDescent="0.3">
      <c r="A243" s="625" t="s">
        <v>4844</v>
      </c>
      <c r="B243" s="626" t="s">
        <v>4321</v>
      </c>
      <c r="C243" s="626" t="s">
        <v>3471</v>
      </c>
      <c r="D243" s="626" t="s">
        <v>4985</v>
      </c>
      <c r="E243" s="626" t="s">
        <v>4986</v>
      </c>
      <c r="F243" s="629">
        <v>1</v>
      </c>
      <c r="G243" s="629">
        <v>323</v>
      </c>
      <c r="H243" s="629">
        <v>1</v>
      </c>
      <c r="I243" s="629">
        <v>323</v>
      </c>
      <c r="J243" s="629">
        <v>1</v>
      </c>
      <c r="K243" s="629">
        <v>325</v>
      </c>
      <c r="L243" s="629">
        <v>1.0061919504643964</v>
      </c>
      <c r="M243" s="629">
        <v>325</v>
      </c>
      <c r="N243" s="629">
        <v>1</v>
      </c>
      <c r="O243" s="629">
        <v>326</v>
      </c>
      <c r="P243" s="642">
        <v>1.0092879256965945</v>
      </c>
      <c r="Q243" s="630">
        <v>326</v>
      </c>
    </row>
    <row r="244" spans="1:17" ht="14.4" customHeight="1" x14ac:dyDescent="0.3">
      <c r="A244" s="625" t="s">
        <v>4844</v>
      </c>
      <c r="B244" s="626" t="s">
        <v>4321</v>
      </c>
      <c r="C244" s="626" t="s">
        <v>3471</v>
      </c>
      <c r="D244" s="626" t="s">
        <v>4987</v>
      </c>
      <c r="E244" s="626" t="s">
        <v>4988</v>
      </c>
      <c r="F244" s="629">
        <v>24</v>
      </c>
      <c r="G244" s="629">
        <v>98832</v>
      </c>
      <c r="H244" s="629">
        <v>1</v>
      </c>
      <c r="I244" s="629">
        <v>4118</v>
      </c>
      <c r="J244" s="629">
        <v>18</v>
      </c>
      <c r="K244" s="629">
        <v>74196</v>
      </c>
      <c r="L244" s="629">
        <v>0.75072850898494414</v>
      </c>
      <c r="M244" s="629">
        <v>4122</v>
      </c>
      <c r="N244" s="629">
        <v>28</v>
      </c>
      <c r="O244" s="629">
        <v>115556</v>
      </c>
      <c r="P244" s="642">
        <v>1.1692164481139711</v>
      </c>
      <c r="Q244" s="630">
        <v>4127</v>
      </c>
    </row>
    <row r="245" spans="1:17" ht="14.4" customHeight="1" x14ac:dyDescent="0.3">
      <c r="A245" s="625" t="s">
        <v>4844</v>
      </c>
      <c r="B245" s="626" t="s">
        <v>4321</v>
      </c>
      <c r="C245" s="626" t="s">
        <v>3471</v>
      </c>
      <c r="D245" s="626" t="s">
        <v>4989</v>
      </c>
      <c r="E245" s="626" t="s">
        <v>4990</v>
      </c>
      <c r="F245" s="629">
        <v>1</v>
      </c>
      <c r="G245" s="629">
        <v>2072</v>
      </c>
      <c r="H245" s="629">
        <v>1</v>
      </c>
      <c r="I245" s="629">
        <v>2072</v>
      </c>
      <c r="J245" s="629"/>
      <c r="K245" s="629"/>
      <c r="L245" s="629"/>
      <c r="M245" s="629"/>
      <c r="N245" s="629">
        <v>2</v>
      </c>
      <c r="O245" s="629">
        <v>4152</v>
      </c>
      <c r="P245" s="642">
        <v>2.0038610038610041</v>
      </c>
      <c r="Q245" s="630">
        <v>2076</v>
      </c>
    </row>
    <row r="246" spans="1:17" ht="14.4" customHeight="1" x14ac:dyDescent="0.3">
      <c r="A246" s="625" t="s">
        <v>4844</v>
      </c>
      <c r="B246" s="626" t="s">
        <v>4321</v>
      </c>
      <c r="C246" s="626" t="s">
        <v>3471</v>
      </c>
      <c r="D246" s="626" t="s">
        <v>4991</v>
      </c>
      <c r="E246" s="626" t="s">
        <v>4992</v>
      </c>
      <c r="F246" s="629">
        <v>1</v>
      </c>
      <c r="G246" s="629">
        <v>151</v>
      </c>
      <c r="H246" s="629">
        <v>1</v>
      </c>
      <c r="I246" s="629">
        <v>151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4844</v>
      </c>
      <c r="B247" s="626" t="s">
        <v>4321</v>
      </c>
      <c r="C247" s="626" t="s">
        <v>3471</v>
      </c>
      <c r="D247" s="626" t="s">
        <v>4993</v>
      </c>
      <c r="E247" s="626" t="s">
        <v>4994</v>
      </c>
      <c r="F247" s="629">
        <v>38</v>
      </c>
      <c r="G247" s="629">
        <v>318212</v>
      </c>
      <c r="H247" s="629">
        <v>1</v>
      </c>
      <c r="I247" s="629">
        <v>8374</v>
      </c>
      <c r="J247" s="629">
        <v>28</v>
      </c>
      <c r="K247" s="629">
        <v>234584</v>
      </c>
      <c r="L247" s="629">
        <v>0.73719407187661057</v>
      </c>
      <c r="M247" s="629">
        <v>8378</v>
      </c>
      <c r="N247" s="629">
        <v>49</v>
      </c>
      <c r="O247" s="629">
        <v>410816</v>
      </c>
      <c r="P247" s="642">
        <v>1.2910135381443817</v>
      </c>
      <c r="Q247" s="630">
        <v>8384</v>
      </c>
    </row>
    <row r="248" spans="1:17" ht="14.4" customHeight="1" x14ac:dyDescent="0.3">
      <c r="A248" s="625" t="s">
        <v>4844</v>
      </c>
      <c r="B248" s="626" t="s">
        <v>4321</v>
      </c>
      <c r="C248" s="626" t="s">
        <v>3471</v>
      </c>
      <c r="D248" s="626" t="s">
        <v>4995</v>
      </c>
      <c r="E248" s="626" t="s">
        <v>4996</v>
      </c>
      <c r="F248" s="629">
        <v>74</v>
      </c>
      <c r="G248" s="629">
        <v>137640</v>
      </c>
      <c r="H248" s="629">
        <v>1</v>
      </c>
      <c r="I248" s="629">
        <v>1860</v>
      </c>
      <c r="J248" s="629">
        <v>52</v>
      </c>
      <c r="K248" s="629">
        <v>96824</v>
      </c>
      <c r="L248" s="629">
        <v>0.70345829700668405</v>
      </c>
      <c r="M248" s="629">
        <v>1862</v>
      </c>
      <c r="N248" s="629">
        <v>92</v>
      </c>
      <c r="O248" s="629">
        <v>171488</v>
      </c>
      <c r="P248" s="642">
        <v>1.245916884626562</v>
      </c>
      <c r="Q248" s="630">
        <v>1864</v>
      </c>
    </row>
    <row r="249" spans="1:17" ht="14.4" customHeight="1" x14ac:dyDescent="0.3">
      <c r="A249" s="625" t="s">
        <v>4844</v>
      </c>
      <c r="B249" s="626" t="s">
        <v>4321</v>
      </c>
      <c r="C249" s="626" t="s">
        <v>3471</v>
      </c>
      <c r="D249" s="626" t="s">
        <v>4997</v>
      </c>
      <c r="E249" s="626" t="s">
        <v>4996</v>
      </c>
      <c r="F249" s="629">
        <v>68</v>
      </c>
      <c r="G249" s="629">
        <v>259012</v>
      </c>
      <c r="H249" s="629">
        <v>1</v>
      </c>
      <c r="I249" s="629">
        <v>3809</v>
      </c>
      <c r="J249" s="629">
        <v>50</v>
      </c>
      <c r="K249" s="629">
        <v>190550</v>
      </c>
      <c r="L249" s="629">
        <v>0.735680200145167</v>
      </c>
      <c r="M249" s="629">
        <v>3811</v>
      </c>
      <c r="N249" s="629">
        <v>90</v>
      </c>
      <c r="O249" s="629">
        <v>343350</v>
      </c>
      <c r="P249" s="642">
        <v>1.3256142572544902</v>
      </c>
      <c r="Q249" s="630">
        <v>3815</v>
      </c>
    </row>
    <row r="250" spans="1:17" ht="14.4" customHeight="1" x14ac:dyDescent="0.3">
      <c r="A250" s="625" t="s">
        <v>4844</v>
      </c>
      <c r="B250" s="626" t="s">
        <v>4321</v>
      </c>
      <c r="C250" s="626" t="s">
        <v>3471</v>
      </c>
      <c r="D250" s="626" t="s">
        <v>4998</v>
      </c>
      <c r="E250" s="626" t="s">
        <v>4999</v>
      </c>
      <c r="F250" s="629">
        <v>3</v>
      </c>
      <c r="G250" s="629">
        <v>23466</v>
      </c>
      <c r="H250" s="629">
        <v>1</v>
      </c>
      <c r="I250" s="629">
        <v>7822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4844</v>
      </c>
      <c r="B251" s="626" t="s">
        <v>4321</v>
      </c>
      <c r="C251" s="626" t="s">
        <v>3471</v>
      </c>
      <c r="D251" s="626" t="s">
        <v>5000</v>
      </c>
      <c r="E251" s="626" t="s">
        <v>5001</v>
      </c>
      <c r="F251" s="629">
        <v>83</v>
      </c>
      <c r="G251" s="629">
        <v>175462</v>
      </c>
      <c r="H251" s="629">
        <v>1</v>
      </c>
      <c r="I251" s="629">
        <v>2114</v>
      </c>
      <c r="J251" s="629">
        <v>70</v>
      </c>
      <c r="K251" s="629">
        <v>148120</v>
      </c>
      <c r="L251" s="629">
        <v>0.84417138753690257</v>
      </c>
      <c r="M251" s="629">
        <v>2116</v>
      </c>
      <c r="N251" s="629">
        <v>172</v>
      </c>
      <c r="O251" s="629">
        <v>364296</v>
      </c>
      <c r="P251" s="642">
        <v>2.0762102335548436</v>
      </c>
      <c r="Q251" s="630">
        <v>2118</v>
      </c>
    </row>
    <row r="252" spans="1:17" ht="14.4" customHeight="1" x14ac:dyDescent="0.3">
      <c r="A252" s="625" t="s">
        <v>4844</v>
      </c>
      <c r="B252" s="626" t="s">
        <v>4321</v>
      </c>
      <c r="C252" s="626" t="s">
        <v>3471</v>
      </c>
      <c r="D252" s="626" t="s">
        <v>5002</v>
      </c>
      <c r="E252" s="626" t="s">
        <v>5003</v>
      </c>
      <c r="F252" s="629">
        <v>428</v>
      </c>
      <c r="G252" s="629">
        <v>445976</v>
      </c>
      <c r="H252" s="629">
        <v>1</v>
      </c>
      <c r="I252" s="629">
        <v>1042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4844</v>
      </c>
      <c r="B253" s="626" t="s">
        <v>4321</v>
      </c>
      <c r="C253" s="626" t="s">
        <v>3471</v>
      </c>
      <c r="D253" s="626" t="s">
        <v>5004</v>
      </c>
      <c r="E253" s="626" t="s">
        <v>5005</v>
      </c>
      <c r="F253" s="629">
        <v>126</v>
      </c>
      <c r="G253" s="629">
        <v>250992</v>
      </c>
      <c r="H253" s="629">
        <v>1</v>
      </c>
      <c r="I253" s="629">
        <v>1992</v>
      </c>
      <c r="J253" s="629">
        <v>510</v>
      </c>
      <c r="K253" s="629">
        <v>1016940</v>
      </c>
      <c r="L253" s="629">
        <v>4.0516829221648498</v>
      </c>
      <c r="M253" s="629">
        <v>1994</v>
      </c>
      <c r="N253" s="629">
        <v>490</v>
      </c>
      <c r="O253" s="629">
        <v>978040</v>
      </c>
      <c r="P253" s="642">
        <v>3.896697902721999</v>
      </c>
      <c r="Q253" s="630">
        <v>1996</v>
      </c>
    </row>
    <row r="254" spans="1:17" ht="14.4" customHeight="1" x14ac:dyDescent="0.3">
      <c r="A254" s="625" t="s">
        <v>4844</v>
      </c>
      <c r="B254" s="626" t="s">
        <v>4321</v>
      </c>
      <c r="C254" s="626" t="s">
        <v>3471</v>
      </c>
      <c r="D254" s="626" t="s">
        <v>5006</v>
      </c>
      <c r="E254" s="626" t="s">
        <v>5007</v>
      </c>
      <c r="F254" s="629">
        <v>10</v>
      </c>
      <c r="G254" s="629">
        <v>12740</v>
      </c>
      <c r="H254" s="629">
        <v>1</v>
      </c>
      <c r="I254" s="629">
        <v>1274</v>
      </c>
      <c r="J254" s="629">
        <v>17</v>
      </c>
      <c r="K254" s="629">
        <v>21692</v>
      </c>
      <c r="L254" s="629">
        <v>1.702668759811617</v>
      </c>
      <c r="M254" s="629">
        <v>1276</v>
      </c>
      <c r="N254" s="629">
        <v>10</v>
      </c>
      <c r="O254" s="629">
        <v>12770</v>
      </c>
      <c r="P254" s="642">
        <v>1.0023547880690737</v>
      </c>
      <c r="Q254" s="630">
        <v>1277</v>
      </c>
    </row>
    <row r="255" spans="1:17" ht="14.4" customHeight="1" x14ac:dyDescent="0.3">
      <c r="A255" s="625" t="s">
        <v>4844</v>
      </c>
      <c r="B255" s="626" t="s">
        <v>4321</v>
      </c>
      <c r="C255" s="626" t="s">
        <v>3471</v>
      </c>
      <c r="D255" s="626" t="s">
        <v>5008</v>
      </c>
      <c r="E255" s="626" t="s">
        <v>5009</v>
      </c>
      <c r="F255" s="629">
        <v>6</v>
      </c>
      <c r="G255" s="629">
        <v>6972</v>
      </c>
      <c r="H255" s="629">
        <v>1</v>
      </c>
      <c r="I255" s="629">
        <v>1162</v>
      </c>
      <c r="J255" s="629">
        <v>9</v>
      </c>
      <c r="K255" s="629">
        <v>10467</v>
      </c>
      <c r="L255" s="629">
        <v>1.5012908777969018</v>
      </c>
      <c r="M255" s="629">
        <v>1163</v>
      </c>
      <c r="N255" s="629">
        <v>3</v>
      </c>
      <c r="O255" s="629">
        <v>3492</v>
      </c>
      <c r="P255" s="642">
        <v>0.50086058519793464</v>
      </c>
      <c r="Q255" s="630">
        <v>1164</v>
      </c>
    </row>
    <row r="256" spans="1:17" ht="14.4" customHeight="1" x14ac:dyDescent="0.3">
      <c r="A256" s="625" t="s">
        <v>4844</v>
      </c>
      <c r="B256" s="626" t="s">
        <v>4321</v>
      </c>
      <c r="C256" s="626" t="s">
        <v>3471</v>
      </c>
      <c r="D256" s="626" t="s">
        <v>5010</v>
      </c>
      <c r="E256" s="626" t="s">
        <v>5011</v>
      </c>
      <c r="F256" s="629">
        <v>193</v>
      </c>
      <c r="G256" s="629">
        <v>977159</v>
      </c>
      <c r="H256" s="629">
        <v>1</v>
      </c>
      <c r="I256" s="629">
        <v>5063</v>
      </c>
      <c r="J256" s="629">
        <v>193</v>
      </c>
      <c r="K256" s="629">
        <v>977545</v>
      </c>
      <c r="L256" s="629">
        <v>1.0003950227138061</v>
      </c>
      <c r="M256" s="629">
        <v>5065</v>
      </c>
      <c r="N256" s="629">
        <v>200</v>
      </c>
      <c r="O256" s="629">
        <v>1013600</v>
      </c>
      <c r="P256" s="642">
        <v>1.0372928049580468</v>
      </c>
      <c r="Q256" s="630">
        <v>5068</v>
      </c>
    </row>
    <row r="257" spans="1:17" ht="14.4" customHeight="1" x14ac:dyDescent="0.3">
      <c r="A257" s="625" t="s">
        <v>4844</v>
      </c>
      <c r="B257" s="626" t="s">
        <v>4321</v>
      </c>
      <c r="C257" s="626" t="s">
        <v>3471</v>
      </c>
      <c r="D257" s="626" t="s">
        <v>5012</v>
      </c>
      <c r="E257" s="626" t="s">
        <v>5013</v>
      </c>
      <c r="F257" s="629"/>
      <c r="G257" s="629"/>
      <c r="H257" s="629"/>
      <c r="I257" s="629"/>
      <c r="J257" s="629">
        <v>1</v>
      </c>
      <c r="K257" s="629">
        <v>5177</v>
      </c>
      <c r="L257" s="629"/>
      <c r="M257" s="629">
        <v>5177</v>
      </c>
      <c r="N257" s="629">
        <v>1</v>
      </c>
      <c r="O257" s="629">
        <v>5180</v>
      </c>
      <c r="P257" s="642"/>
      <c r="Q257" s="630">
        <v>5180</v>
      </c>
    </row>
    <row r="258" spans="1:17" ht="14.4" customHeight="1" x14ac:dyDescent="0.3">
      <c r="A258" s="625" t="s">
        <v>4844</v>
      </c>
      <c r="B258" s="626" t="s">
        <v>4321</v>
      </c>
      <c r="C258" s="626" t="s">
        <v>3471</v>
      </c>
      <c r="D258" s="626" t="s">
        <v>5014</v>
      </c>
      <c r="E258" s="626" t="s">
        <v>5015</v>
      </c>
      <c r="F258" s="629">
        <v>6</v>
      </c>
      <c r="G258" s="629">
        <v>33018</v>
      </c>
      <c r="H258" s="629">
        <v>1</v>
      </c>
      <c r="I258" s="629">
        <v>5503</v>
      </c>
      <c r="J258" s="629">
        <v>4</v>
      </c>
      <c r="K258" s="629">
        <v>22020</v>
      </c>
      <c r="L258" s="629">
        <v>0.66690895874977285</v>
      </c>
      <c r="M258" s="629">
        <v>5505</v>
      </c>
      <c r="N258" s="629">
        <v>1</v>
      </c>
      <c r="O258" s="629">
        <v>5508</v>
      </c>
      <c r="P258" s="642">
        <v>0.16681809921860805</v>
      </c>
      <c r="Q258" s="630">
        <v>5508</v>
      </c>
    </row>
    <row r="259" spans="1:17" ht="14.4" customHeight="1" x14ac:dyDescent="0.3">
      <c r="A259" s="625" t="s">
        <v>4844</v>
      </c>
      <c r="B259" s="626" t="s">
        <v>4321</v>
      </c>
      <c r="C259" s="626" t="s">
        <v>3471</v>
      </c>
      <c r="D259" s="626" t="s">
        <v>5016</v>
      </c>
      <c r="E259" s="626" t="s">
        <v>5017</v>
      </c>
      <c r="F259" s="629">
        <v>98</v>
      </c>
      <c r="G259" s="629">
        <v>263522</v>
      </c>
      <c r="H259" s="629">
        <v>1</v>
      </c>
      <c r="I259" s="629">
        <v>2689</v>
      </c>
      <c r="J259" s="629">
        <v>82</v>
      </c>
      <c r="K259" s="629">
        <v>220662</v>
      </c>
      <c r="L259" s="629">
        <v>0.83735703280940488</v>
      </c>
      <c r="M259" s="629">
        <v>2691</v>
      </c>
      <c r="N259" s="629">
        <v>62</v>
      </c>
      <c r="O259" s="629">
        <v>166904</v>
      </c>
      <c r="P259" s="642">
        <v>0.63335888464720214</v>
      </c>
      <c r="Q259" s="630">
        <v>2692</v>
      </c>
    </row>
    <row r="260" spans="1:17" ht="14.4" customHeight="1" x14ac:dyDescent="0.3">
      <c r="A260" s="625" t="s">
        <v>5018</v>
      </c>
      <c r="B260" s="626" t="s">
        <v>5019</v>
      </c>
      <c r="C260" s="626" t="s">
        <v>3471</v>
      </c>
      <c r="D260" s="626" t="s">
        <v>5020</v>
      </c>
      <c r="E260" s="626" t="s">
        <v>5021</v>
      </c>
      <c r="F260" s="629">
        <v>118</v>
      </c>
      <c r="G260" s="629">
        <v>30562</v>
      </c>
      <c r="H260" s="629">
        <v>1</v>
      </c>
      <c r="I260" s="629">
        <v>259</v>
      </c>
      <c r="J260" s="629">
        <v>116</v>
      </c>
      <c r="K260" s="629">
        <v>30276</v>
      </c>
      <c r="L260" s="629">
        <v>0.99064197369282114</v>
      </c>
      <c r="M260" s="629">
        <v>261</v>
      </c>
      <c r="N260" s="629">
        <v>146</v>
      </c>
      <c r="O260" s="629">
        <v>38252</v>
      </c>
      <c r="P260" s="642">
        <v>1.2516196583993193</v>
      </c>
      <c r="Q260" s="630">
        <v>262</v>
      </c>
    </row>
    <row r="261" spans="1:17" ht="14.4" customHeight="1" x14ac:dyDescent="0.3">
      <c r="A261" s="625" t="s">
        <v>5018</v>
      </c>
      <c r="B261" s="626" t="s">
        <v>5019</v>
      </c>
      <c r="C261" s="626" t="s">
        <v>3471</v>
      </c>
      <c r="D261" s="626" t="s">
        <v>5022</v>
      </c>
      <c r="E261" s="626" t="s">
        <v>5023</v>
      </c>
      <c r="F261" s="629">
        <v>328</v>
      </c>
      <c r="G261" s="629">
        <v>52152</v>
      </c>
      <c r="H261" s="629">
        <v>1</v>
      </c>
      <c r="I261" s="629">
        <v>159</v>
      </c>
      <c r="J261" s="629">
        <v>332</v>
      </c>
      <c r="K261" s="629">
        <v>52788</v>
      </c>
      <c r="L261" s="629">
        <v>1.0121951219512195</v>
      </c>
      <c r="M261" s="629">
        <v>159</v>
      </c>
      <c r="N261" s="629">
        <v>353</v>
      </c>
      <c r="O261" s="629">
        <v>56480</v>
      </c>
      <c r="P261" s="642">
        <v>1.0829881883724497</v>
      </c>
      <c r="Q261" s="630">
        <v>160</v>
      </c>
    </row>
    <row r="262" spans="1:17" ht="14.4" customHeight="1" x14ac:dyDescent="0.3">
      <c r="A262" s="625" t="s">
        <v>5018</v>
      </c>
      <c r="B262" s="626" t="s">
        <v>5019</v>
      </c>
      <c r="C262" s="626" t="s">
        <v>3471</v>
      </c>
      <c r="D262" s="626" t="s">
        <v>5024</v>
      </c>
      <c r="E262" s="626" t="s">
        <v>5025</v>
      </c>
      <c r="F262" s="629">
        <v>595</v>
      </c>
      <c r="G262" s="629">
        <v>41650</v>
      </c>
      <c r="H262" s="629">
        <v>1</v>
      </c>
      <c r="I262" s="629">
        <v>70</v>
      </c>
      <c r="J262" s="629">
        <v>580</v>
      </c>
      <c r="K262" s="629">
        <v>40600</v>
      </c>
      <c r="L262" s="629">
        <v>0.97478991596638653</v>
      </c>
      <c r="M262" s="629">
        <v>70</v>
      </c>
      <c r="N262" s="629">
        <v>587</v>
      </c>
      <c r="O262" s="629">
        <v>41090</v>
      </c>
      <c r="P262" s="642">
        <v>0.98655462184873954</v>
      </c>
      <c r="Q262" s="630">
        <v>70</v>
      </c>
    </row>
    <row r="263" spans="1:17" ht="14.4" customHeight="1" x14ac:dyDescent="0.3">
      <c r="A263" s="625" t="s">
        <v>5018</v>
      </c>
      <c r="B263" s="626" t="s">
        <v>5019</v>
      </c>
      <c r="C263" s="626" t="s">
        <v>3471</v>
      </c>
      <c r="D263" s="626" t="s">
        <v>5026</v>
      </c>
      <c r="E263" s="626" t="s">
        <v>5025</v>
      </c>
      <c r="F263" s="629">
        <v>420</v>
      </c>
      <c r="G263" s="629">
        <v>84840</v>
      </c>
      <c r="H263" s="629">
        <v>1</v>
      </c>
      <c r="I263" s="629">
        <v>202</v>
      </c>
      <c r="J263" s="629">
        <v>458</v>
      </c>
      <c r="K263" s="629">
        <v>92516</v>
      </c>
      <c r="L263" s="629">
        <v>1.0904761904761904</v>
      </c>
      <c r="M263" s="629">
        <v>202</v>
      </c>
      <c r="N263" s="629">
        <v>432</v>
      </c>
      <c r="O263" s="629">
        <v>87696</v>
      </c>
      <c r="P263" s="642">
        <v>1.0336633663366337</v>
      </c>
      <c r="Q263" s="630">
        <v>203</v>
      </c>
    </row>
    <row r="264" spans="1:17" ht="14.4" customHeight="1" x14ac:dyDescent="0.3">
      <c r="A264" s="625" t="s">
        <v>5018</v>
      </c>
      <c r="B264" s="626" t="s">
        <v>5019</v>
      </c>
      <c r="C264" s="626" t="s">
        <v>3471</v>
      </c>
      <c r="D264" s="626" t="s">
        <v>5027</v>
      </c>
      <c r="E264" s="626" t="s">
        <v>5028</v>
      </c>
      <c r="F264" s="629">
        <v>246</v>
      </c>
      <c r="G264" s="629">
        <v>71586</v>
      </c>
      <c r="H264" s="629">
        <v>1</v>
      </c>
      <c r="I264" s="629">
        <v>291</v>
      </c>
      <c r="J264" s="629">
        <v>279</v>
      </c>
      <c r="K264" s="629">
        <v>81189</v>
      </c>
      <c r="L264" s="629">
        <v>1.1341463414634145</v>
      </c>
      <c r="M264" s="629">
        <v>291</v>
      </c>
      <c r="N264" s="629">
        <v>371</v>
      </c>
      <c r="O264" s="629">
        <v>108332</v>
      </c>
      <c r="P264" s="642">
        <v>1.5133126588997849</v>
      </c>
      <c r="Q264" s="630">
        <v>292</v>
      </c>
    </row>
    <row r="265" spans="1:17" ht="14.4" customHeight="1" x14ac:dyDescent="0.3">
      <c r="A265" s="625" t="s">
        <v>5018</v>
      </c>
      <c r="B265" s="626" t="s">
        <v>5019</v>
      </c>
      <c r="C265" s="626" t="s">
        <v>3471</v>
      </c>
      <c r="D265" s="626" t="s">
        <v>5029</v>
      </c>
      <c r="E265" s="626" t="s">
        <v>5030</v>
      </c>
      <c r="F265" s="629"/>
      <c r="G265" s="629"/>
      <c r="H265" s="629"/>
      <c r="I265" s="629"/>
      <c r="J265" s="629">
        <v>1</v>
      </c>
      <c r="K265" s="629">
        <v>215</v>
      </c>
      <c r="L265" s="629"/>
      <c r="M265" s="629">
        <v>215</v>
      </c>
      <c r="N265" s="629"/>
      <c r="O265" s="629"/>
      <c r="P265" s="642"/>
      <c r="Q265" s="630"/>
    </row>
    <row r="266" spans="1:17" ht="14.4" customHeight="1" x14ac:dyDescent="0.3">
      <c r="A266" s="625" t="s">
        <v>5018</v>
      </c>
      <c r="B266" s="626" t="s">
        <v>5019</v>
      </c>
      <c r="C266" s="626" t="s">
        <v>3471</v>
      </c>
      <c r="D266" s="626" t="s">
        <v>5031</v>
      </c>
      <c r="E266" s="626" t="s">
        <v>5032</v>
      </c>
      <c r="F266" s="629">
        <v>11</v>
      </c>
      <c r="G266" s="629">
        <v>1177</v>
      </c>
      <c r="H266" s="629">
        <v>1</v>
      </c>
      <c r="I266" s="629">
        <v>107</v>
      </c>
      <c r="J266" s="629">
        <v>12</v>
      </c>
      <c r="K266" s="629">
        <v>1284</v>
      </c>
      <c r="L266" s="629">
        <v>1.0909090909090908</v>
      </c>
      <c r="M266" s="629">
        <v>107</v>
      </c>
      <c r="N266" s="629">
        <v>18</v>
      </c>
      <c r="O266" s="629">
        <v>1944</v>
      </c>
      <c r="P266" s="642">
        <v>1.6516567544604928</v>
      </c>
      <c r="Q266" s="630">
        <v>108</v>
      </c>
    </row>
    <row r="267" spans="1:17" ht="14.4" customHeight="1" x14ac:dyDescent="0.3">
      <c r="A267" s="625" t="s">
        <v>5018</v>
      </c>
      <c r="B267" s="626" t="s">
        <v>5019</v>
      </c>
      <c r="C267" s="626" t="s">
        <v>3471</v>
      </c>
      <c r="D267" s="626" t="s">
        <v>5033</v>
      </c>
      <c r="E267" s="626" t="s">
        <v>5034</v>
      </c>
      <c r="F267" s="629">
        <v>6</v>
      </c>
      <c r="G267" s="629">
        <v>552</v>
      </c>
      <c r="H267" s="629">
        <v>1</v>
      </c>
      <c r="I267" s="629">
        <v>92</v>
      </c>
      <c r="J267" s="629"/>
      <c r="K267" s="629"/>
      <c r="L267" s="629"/>
      <c r="M267" s="629"/>
      <c r="N267" s="629">
        <v>9</v>
      </c>
      <c r="O267" s="629">
        <v>837</v>
      </c>
      <c r="P267" s="642">
        <v>1.5163043478260869</v>
      </c>
      <c r="Q267" s="630">
        <v>93</v>
      </c>
    </row>
    <row r="268" spans="1:17" ht="14.4" customHeight="1" x14ac:dyDescent="0.3">
      <c r="A268" s="625" t="s">
        <v>5018</v>
      </c>
      <c r="B268" s="626" t="s">
        <v>5019</v>
      </c>
      <c r="C268" s="626" t="s">
        <v>3471</v>
      </c>
      <c r="D268" s="626" t="s">
        <v>5035</v>
      </c>
      <c r="E268" s="626" t="s">
        <v>5036</v>
      </c>
      <c r="F268" s="629"/>
      <c r="G268" s="629"/>
      <c r="H268" s="629"/>
      <c r="I268" s="629"/>
      <c r="J268" s="629">
        <v>1</v>
      </c>
      <c r="K268" s="629">
        <v>219</v>
      </c>
      <c r="L268" s="629"/>
      <c r="M268" s="629">
        <v>219</v>
      </c>
      <c r="N268" s="629"/>
      <c r="O268" s="629"/>
      <c r="P268" s="642"/>
      <c r="Q268" s="630"/>
    </row>
    <row r="269" spans="1:17" ht="14.4" customHeight="1" x14ac:dyDescent="0.3">
      <c r="A269" s="625" t="s">
        <v>5018</v>
      </c>
      <c r="B269" s="626" t="s">
        <v>5019</v>
      </c>
      <c r="C269" s="626" t="s">
        <v>3471</v>
      </c>
      <c r="D269" s="626" t="s">
        <v>5037</v>
      </c>
      <c r="E269" s="626" t="s">
        <v>5038</v>
      </c>
      <c r="F269" s="629">
        <v>152</v>
      </c>
      <c r="G269" s="629">
        <v>45752</v>
      </c>
      <c r="H269" s="629">
        <v>1</v>
      </c>
      <c r="I269" s="629">
        <v>301</v>
      </c>
      <c r="J269" s="629">
        <v>139</v>
      </c>
      <c r="K269" s="629">
        <v>41978</v>
      </c>
      <c r="L269" s="629">
        <v>0.91751180276272071</v>
      </c>
      <c r="M269" s="629">
        <v>302</v>
      </c>
      <c r="N269" s="629">
        <v>148</v>
      </c>
      <c r="O269" s="629">
        <v>44844</v>
      </c>
      <c r="P269" s="642">
        <v>0.9801538730547299</v>
      </c>
      <c r="Q269" s="630">
        <v>303</v>
      </c>
    </row>
    <row r="270" spans="1:17" ht="14.4" customHeight="1" x14ac:dyDescent="0.3">
      <c r="A270" s="625" t="s">
        <v>5018</v>
      </c>
      <c r="B270" s="626" t="s">
        <v>5019</v>
      </c>
      <c r="C270" s="626" t="s">
        <v>3471</v>
      </c>
      <c r="D270" s="626" t="s">
        <v>5039</v>
      </c>
      <c r="E270" s="626" t="s">
        <v>5040</v>
      </c>
      <c r="F270" s="629">
        <v>380</v>
      </c>
      <c r="G270" s="629">
        <v>50540</v>
      </c>
      <c r="H270" s="629">
        <v>1</v>
      </c>
      <c r="I270" s="629">
        <v>133</v>
      </c>
      <c r="J270" s="629">
        <v>368</v>
      </c>
      <c r="K270" s="629">
        <v>48944</v>
      </c>
      <c r="L270" s="629">
        <v>0.96842105263157896</v>
      </c>
      <c r="M270" s="629">
        <v>133</v>
      </c>
      <c r="N270" s="629">
        <v>391</v>
      </c>
      <c r="O270" s="629">
        <v>52394</v>
      </c>
      <c r="P270" s="642">
        <v>1.0366838148001583</v>
      </c>
      <c r="Q270" s="630">
        <v>134</v>
      </c>
    </row>
    <row r="271" spans="1:17" ht="14.4" customHeight="1" x14ac:dyDescent="0.3">
      <c r="A271" s="625" t="s">
        <v>5018</v>
      </c>
      <c r="B271" s="626" t="s">
        <v>5019</v>
      </c>
      <c r="C271" s="626" t="s">
        <v>3471</v>
      </c>
      <c r="D271" s="626" t="s">
        <v>5041</v>
      </c>
      <c r="E271" s="626" t="s">
        <v>5042</v>
      </c>
      <c r="F271" s="629">
        <v>152</v>
      </c>
      <c r="G271" s="629">
        <v>21280</v>
      </c>
      <c r="H271" s="629">
        <v>1</v>
      </c>
      <c r="I271" s="629">
        <v>140</v>
      </c>
      <c r="J271" s="629">
        <v>139</v>
      </c>
      <c r="K271" s="629">
        <v>19460</v>
      </c>
      <c r="L271" s="629">
        <v>0.91447368421052633</v>
      </c>
      <c r="M271" s="629">
        <v>140</v>
      </c>
      <c r="N271" s="629">
        <v>148</v>
      </c>
      <c r="O271" s="629">
        <v>20868</v>
      </c>
      <c r="P271" s="642">
        <v>0.98063909774436087</v>
      </c>
      <c r="Q271" s="630">
        <v>141</v>
      </c>
    </row>
    <row r="272" spans="1:17" ht="14.4" customHeight="1" x14ac:dyDescent="0.3">
      <c r="A272" s="625" t="s">
        <v>5018</v>
      </c>
      <c r="B272" s="626" t="s">
        <v>5019</v>
      </c>
      <c r="C272" s="626" t="s">
        <v>3471</v>
      </c>
      <c r="D272" s="626" t="s">
        <v>5043</v>
      </c>
      <c r="E272" s="626" t="s">
        <v>5042</v>
      </c>
      <c r="F272" s="629">
        <v>380</v>
      </c>
      <c r="G272" s="629">
        <v>29640</v>
      </c>
      <c r="H272" s="629">
        <v>1</v>
      </c>
      <c r="I272" s="629">
        <v>78</v>
      </c>
      <c r="J272" s="629">
        <v>368</v>
      </c>
      <c r="K272" s="629">
        <v>28704</v>
      </c>
      <c r="L272" s="629">
        <v>0.96842105263157896</v>
      </c>
      <c r="M272" s="629">
        <v>78</v>
      </c>
      <c r="N272" s="629">
        <v>391</v>
      </c>
      <c r="O272" s="629">
        <v>30498</v>
      </c>
      <c r="P272" s="642">
        <v>1.0289473684210526</v>
      </c>
      <c r="Q272" s="630">
        <v>78</v>
      </c>
    </row>
    <row r="273" spans="1:17" ht="14.4" customHeight="1" x14ac:dyDescent="0.3">
      <c r="A273" s="625" t="s">
        <v>5018</v>
      </c>
      <c r="B273" s="626" t="s">
        <v>5019</v>
      </c>
      <c r="C273" s="626" t="s">
        <v>3471</v>
      </c>
      <c r="D273" s="626" t="s">
        <v>5044</v>
      </c>
      <c r="E273" s="626" t="s">
        <v>5045</v>
      </c>
      <c r="F273" s="629">
        <v>4</v>
      </c>
      <c r="G273" s="629">
        <v>2428</v>
      </c>
      <c r="H273" s="629">
        <v>1</v>
      </c>
      <c r="I273" s="629">
        <v>607</v>
      </c>
      <c r="J273" s="629">
        <v>3</v>
      </c>
      <c r="K273" s="629">
        <v>1827</v>
      </c>
      <c r="L273" s="629">
        <v>0.75247116968698513</v>
      </c>
      <c r="M273" s="629">
        <v>609</v>
      </c>
      <c r="N273" s="629">
        <v>4</v>
      </c>
      <c r="O273" s="629">
        <v>2448</v>
      </c>
      <c r="P273" s="642">
        <v>1.0082372322899507</v>
      </c>
      <c r="Q273" s="630">
        <v>612</v>
      </c>
    </row>
    <row r="274" spans="1:17" ht="14.4" customHeight="1" x14ac:dyDescent="0.3">
      <c r="A274" s="625" t="s">
        <v>5018</v>
      </c>
      <c r="B274" s="626" t="s">
        <v>5019</v>
      </c>
      <c r="C274" s="626" t="s">
        <v>3471</v>
      </c>
      <c r="D274" s="626" t="s">
        <v>5046</v>
      </c>
      <c r="E274" s="626" t="s">
        <v>5047</v>
      </c>
      <c r="F274" s="629">
        <v>10</v>
      </c>
      <c r="G274" s="629">
        <v>11840</v>
      </c>
      <c r="H274" s="629">
        <v>1</v>
      </c>
      <c r="I274" s="629">
        <v>1184</v>
      </c>
      <c r="J274" s="629">
        <v>11</v>
      </c>
      <c r="K274" s="629">
        <v>13046</v>
      </c>
      <c r="L274" s="629">
        <v>1.101858108108108</v>
      </c>
      <c r="M274" s="629">
        <v>1186</v>
      </c>
      <c r="N274" s="629">
        <v>19</v>
      </c>
      <c r="O274" s="629">
        <v>22591</v>
      </c>
      <c r="P274" s="642">
        <v>1.9080236486486486</v>
      </c>
      <c r="Q274" s="630">
        <v>1189</v>
      </c>
    </row>
    <row r="275" spans="1:17" ht="14.4" customHeight="1" x14ac:dyDescent="0.3">
      <c r="A275" s="625" t="s">
        <v>5018</v>
      </c>
      <c r="B275" s="626" t="s">
        <v>5019</v>
      </c>
      <c r="C275" s="626" t="s">
        <v>3471</v>
      </c>
      <c r="D275" s="626" t="s">
        <v>5048</v>
      </c>
      <c r="E275" s="626" t="s">
        <v>5049</v>
      </c>
      <c r="F275" s="629">
        <v>11</v>
      </c>
      <c r="G275" s="629">
        <v>1738</v>
      </c>
      <c r="H275" s="629">
        <v>1</v>
      </c>
      <c r="I275" s="629">
        <v>158</v>
      </c>
      <c r="J275" s="629">
        <v>13</v>
      </c>
      <c r="K275" s="629">
        <v>2054</v>
      </c>
      <c r="L275" s="629">
        <v>1.1818181818181819</v>
      </c>
      <c r="M275" s="629">
        <v>158</v>
      </c>
      <c r="N275" s="629">
        <v>17</v>
      </c>
      <c r="O275" s="629">
        <v>2703</v>
      </c>
      <c r="P275" s="642">
        <v>1.5552359033371692</v>
      </c>
      <c r="Q275" s="630">
        <v>159</v>
      </c>
    </row>
    <row r="276" spans="1:17" ht="14.4" customHeight="1" x14ac:dyDescent="0.3">
      <c r="A276" s="625" t="s">
        <v>5018</v>
      </c>
      <c r="B276" s="626" t="s">
        <v>5019</v>
      </c>
      <c r="C276" s="626" t="s">
        <v>3471</v>
      </c>
      <c r="D276" s="626" t="s">
        <v>5050</v>
      </c>
      <c r="E276" s="626" t="s">
        <v>5051</v>
      </c>
      <c r="F276" s="629">
        <v>1</v>
      </c>
      <c r="G276" s="629">
        <v>316</v>
      </c>
      <c r="H276" s="629">
        <v>1</v>
      </c>
      <c r="I276" s="629">
        <v>316</v>
      </c>
      <c r="J276" s="629">
        <v>1</v>
      </c>
      <c r="K276" s="629">
        <v>318</v>
      </c>
      <c r="L276" s="629">
        <v>1.0063291139240507</v>
      </c>
      <c r="M276" s="629">
        <v>318</v>
      </c>
      <c r="N276" s="629">
        <v>2</v>
      </c>
      <c r="O276" s="629">
        <v>638</v>
      </c>
      <c r="P276" s="642">
        <v>2.018987341772152</v>
      </c>
      <c r="Q276" s="630">
        <v>319</v>
      </c>
    </row>
    <row r="277" spans="1:17" ht="14.4" customHeight="1" x14ac:dyDescent="0.3">
      <c r="A277" s="625" t="s">
        <v>5052</v>
      </c>
      <c r="B277" s="626" t="s">
        <v>5053</v>
      </c>
      <c r="C277" s="626" t="s">
        <v>3471</v>
      </c>
      <c r="D277" s="626" t="s">
        <v>5054</v>
      </c>
      <c r="E277" s="626" t="s">
        <v>5055</v>
      </c>
      <c r="F277" s="629"/>
      <c r="G277" s="629"/>
      <c r="H277" s="629"/>
      <c r="I277" s="629"/>
      <c r="J277" s="629">
        <v>2</v>
      </c>
      <c r="K277" s="629">
        <v>530</v>
      </c>
      <c r="L277" s="629"/>
      <c r="M277" s="629">
        <v>265</v>
      </c>
      <c r="N277" s="629">
        <v>1</v>
      </c>
      <c r="O277" s="629">
        <v>266</v>
      </c>
      <c r="P277" s="642"/>
      <c r="Q277" s="630">
        <v>266</v>
      </c>
    </row>
    <row r="278" spans="1:17" ht="14.4" customHeight="1" x14ac:dyDescent="0.3">
      <c r="A278" s="625" t="s">
        <v>5052</v>
      </c>
      <c r="B278" s="626" t="s">
        <v>5053</v>
      </c>
      <c r="C278" s="626" t="s">
        <v>3471</v>
      </c>
      <c r="D278" s="626" t="s">
        <v>5056</v>
      </c>
      <c r="E278" s="626" t="s">
        <v>5057</v>
      </c>
      <c r="F278" s="629">
        <v>164</v>
      </c>
      <c r="G278" s="629">
        <v>8692</v>
      </c>
      <c r="H278" s="629">
        <v>1</v>
      </c>
      <c r="I278" s="629">
        <v>53</v>
      </c>
      <c r="J278" s="629">
        <v>152</v>
      </c>
      <c r="K278" s="629">
        <v>8056</v>
      </c>
      <c r="L278" s="629">
        <v>0.92682926829268297</v>
      </c>
      <c r="M278" s="629">
        <v>53</v>
      </c>
      <c r="N278" s="629">
        <v>110</v>
      </c>
      <c r="O278" s="629">
        <v>5830</v>
      </c>
      <c r="P278" s="642">
        <v>0.67073170731707321</v>
      </c>
      <c r="Q278" s="630">
        <v>53</v>
      </c>
    </row>
    <row r="279" spans="1:17" ht="14.4" customHeight="1" x14ac:dyDescent="0.3">
      <c r="A279" s="625" t="s">
        <v>5052</v>
      </c>
      <c r="B279" s="626" t="s">
        <v>5053</v>
      </c>
      <c r="C279" s="626" t="s">
        <v>3471</v>
      </c>
      <c r="D279" s="626" t="s">
        <v>5058</v>
      </c>
      <c r="E279" s="626" t="s">
        <v>5059</v>
      </c>
      <c r="F279" s="629">
        <v>280</v>
      </c>
      <c r="G279" s="629">
        <v>14840</v>
      </c>
      <c r="H279" s="629">
        <v>1</v>
      </c>
      <c r="I279" s="629">
        <v>53</v>
      </c>
      <c r="J279" s="629">
        <v>326</v>
      </c>
      <c r="K279" s="629">
        <v>17278</v>
      </c>
      <c r="L279" s="629">
        <v>1.1642857142857144</v>
      </c>
      <c r="M279" s="629">
        <v>53</v>
      </c>
      <c r="N279" s="629">
        <v>272</v>
      </c>
      <c r="O279" s="629">
        <v>14416</v>
      </c>
      <c r="P279" s="642">
        <v>0.97142857142857142</v>
      </c>
      <c r="Q279" s="630">
        <v>53</v>
      </c>
    </row>
    <row r="280" spans="1:17" ht="14.4" customHeight="1" x14ac:dyDescent="0.3">
      <c r="A280" s="625" t="s">
        <v>5052</v>
      </c>
      <c r="B280" s="626" t="s">
        <v>5053</v>
      </c>
      <c r="C280" s="626" t="s">
        <v>3471</v>
      </c>
      <c r="D280" s="626" t="s">
        <v>5060</v>
      </c>
      <c r="E280" s="626" t="s">
        <v>5061</v>
      </c>
      <c r="F280" s="629">
        <v>24</v>
      </c>
      <c r="G280" s="629">
        <v>2880</v>
      </c>
      <c r="H280" s="629">
        <v>1</v>
      </c>
      <c r="I280" s="629">
        <v>120</v>
      </c>
      <c r="J280" s="629">
        <v>22</v>
      </c>
      <c r="K280" s="629">
        <v>2640</v>
      </c>
      <c r="L280" s="629">
        <v>0.91666666666666663</v>
      </c>
      <c r="M280" s="629">
        <v>120</v>
      </c>
      <c r="N280" s="629">
        <v>26</v>
      </c>
      <c r="O280" s="629">
        <v>3146</v>
      </c>
      <c r="P280" s="642">
        <v>1.0923611111111111</v>
      </c>
      <c r="Q280" s="630">
        <v>121</v>
      </c>
    </row>
    <row r="281" spans="1:17" ht="14.4" customHeight="1" x14ac:dyDescent="0.3">
      <c r="A281" s="625" t="s">
        <v>5052</v>
      </c>
      <c r="B281" s="626" t="s">
        <v>5053</v>
      </c>
      <c r="C281" s="626" t="s">
        <v>3471</v>
      </c>
      <c r="D281" s="626" t="s">
        <v>5062</v>
      </c>
      <c r="E281" s="626" t="s">
        <v>5063</v>
      </c>
      <c r="F281" s="629">
        <v>72</v>
      </c>
      <c r="G281" s="629">
        <v>142488</v>
      </c>
      <c r="H281" s="629">
        <v>1</v>
      </c>
      <c r="I281" s="629">
        <v>1979</v>
      </c>
      <c r="J281" s="629">
        <v>83</v>
      </c>
      <c r="K281" s="629">
        <v>164755</v>
      </c>
      <c r="L281" s="629">
        <v>1.1562728089382965</v>
      </c>
      <c r="M281" s="629">
        <v>1985</v>
      </c>
      <c r="N281" s="629">
        <v>97</v>
      </c>
      <c r="O281" s="629">
        <v>193321</v>
      </c>
      <c r="P281" s="642">
        <v>1.3567528493627534</v>
      </c>
      <c r="Q281" s="630">
        <v>1993</v>
      </c>
    </row>
    <row r="282" spans="1:17" ht="14.4" customHeight="1" x14ac:dyDescent="0.3">
      <c r="A282" s="625" t="s">
        <v>5052</v>
      </c>
      <c r="B282" s="626" t="s">
        <v>5053</v>
      </c>
      <c r="C282" s="626" t="s">
        <v>3471</v>
      </c>
      <c r="D282" s="626" t="s">
        <v>5064</v>
      </c>
      <c r="E282" s="626" t="s">
        <v>5065</v>
      </c>
      <c r="F282" s="629">
        <v>2</v>
      </c>
      <c r="G282" s="629">
        <v>754</v>
      </c>
      <c r="H282" s="629">
        <v>1</v>
      </c>
      <c r="I282" s="629">
        <v>377</v>
      </c>
      <c r="J282" s="629">
        <v>14</v>
      </c>
      <c r="K282" s="629">
        <v>5306</v>
      </c>
      <c r="L282" s="629">
        <v>7.0371352785145884</v>
      </c>
      <c r="M282" s="629">
        <v>379</v>
      </c>
      <c r="N282" s="629">
        <v>3</v>
      </c>
      <c r="O282" s="629">
        <v>1140</v>
      </c>
      <c r="P282" s="642">
        <v>1.5119363395225465</v>
      </c>
      <c r="Q282" s="630">
        <v>380</v>
      </c>
    </row>
    <row r="283" spans="1:17" ht="14.4" customHeight="1" x14ac:dyDescent="0.3">
      <c r="A283" s="625" t="s">
        <v>5052</v>
      </c>
      <c r="B283" s="626" t="s">
        <v>5053</v>
      </c>
      <c r="C283" s="626" t="s">
        <v>3471</v>
      </c>
      <c r="D283" s="626" t="s">
        <v>5066</v>
      </c>
      <c r="E283" s="626" t="s">
        <v>5067</v>
      </c>
      <c r="F283" s="629">
        <v>313</v>
      </c>
      <c r="G283" s="629">
        <v>50706</v>
      </c>
      <c r="H283" s="629">
        <v>1</v>
      </c>
      <c r="I283" s="629">
        <v>162</v>
      </c>
      <c r="J283" s="629">
        <v>327</v>
      </c>
      <c r="K283" s="629">
        <v>53628</v>
      </c>
      <c r="L283" s="629">
        <v>1.0576263164122588</v>
      </c>
      <c r="M283" s="629">
        <v>164</v>
      </c>
      <c r="N283" s="629">
        <v>257</v>
      </c>
      <c r="O283" s="629">
        <v>42405</v>
      </c>
      <c r="P283" s="642">
        <v>0.83629156312862385</v>
      </c>
      <c r="Q283" s="630">
        <v>165</v>
      </c>
    </row>
    <row r="284" spans="1:17" ht="14.4" customHeight="1" x14ac:dyDescent="0.3">
      <c r="A284" s="625" t="s">
        <v>5052</v>
      </c>
      <c r="B284" s="626" t="s">
        <v>5053</v>
      </c>
      <c r="C284" s="626" t="s">
        <v>3471</v>
      </c>
      <c r="D284" s="626" t="s">
        <v>5068</v>
      </c>
      <c r="E284" s="626" t="s">
        <v>5069</v>
      </c>
      <c r="F284" s="629">
        <v>34</v>
      </c>
      <c r="G284" s="629">
        <v>5610</v>
      </c>
      <c r="H284" s="629">
        <v>1</v>
      </c>
      <c r="I284" s="629">
        <v>165</v>
      </c>
      <c r="J284" s="629">
        <v>46</v>
      </c>
      <c r="K284" s="629">
        <v>7682</v>
      </c>
      <c r="L284" s="629">
        <v>1.3693404634581106</v>
      </c>
      <c r="M284" s="629">
        <v>167</v>
      </c>
      <c r="N284" s="629">
        <v>16</v>
      </c>
      <c r="O284" s="629">
        <v>2688</v>
      </c>
      <c r="P284" s="642">
        <v>0.47914438502673795</v>
      </c>
      <c r="Q284" s="630">
        <v>168</v>
      </c>
    </row>
    <row r="285" spans="1:17" ht="14.4" customHeight="1" x14ac:dyDescent="0.3">
      <c r="A285" s="625" t="s">
        <v>5052</v>
      </c>
      <c r="B285" s="626" t="s">
        <v>5053</v>
      </c>
      <c r="C285" s="626" t="s">
        <v>3471</v>
      </c>
      <c r="D285" s="626" t="s">
        <v>5070</v>
      </c>
      <c r="E285" s="626" t="s">
        <v>5071</v>
      </c>
      <c r="F285" s="629">
        <v>15</v>
      </c>
      <c r="G285" s="629">
        <v>2370</v>
      </c>
      <c r="H285" s="629">
        <v>1</v>
      </c>
      <c r="I285" s="629">
        <v>158</v>
      </c>
      <c r="J285" s="629">
        <v>23</v>
      </c>
      <c r="K285" s="629">
        <v>3657</v>
      </c>
      <c r="L285" s="629">
        <v>1.5430379746835443</v>
      </c>
      <c r="M285" s="629">
        <v>159</v>
      </c>
      <c r="N285" s="629">
        <v>16</v>
      </c>
      <c r="O285" s="629">
        <v>2560</v>
      </c>
      <c r="P285" s="642">
        <v>1.0801687763713079</v>
      </c>
      <c r="Q285" s="630">
        <v>160</v>
      </c>
    </row>
    <row r="286" spans="1:17" ht="14.4" customHeight="1" x14ac:dyDescent="0.3">
      <c r="A286" s="625" t="s">
        <v>5052</v>
      </c>
      <c r="B286" s="626" t="s">
        <v>5053</v>
      </c>
      <c r="C286" s="626" t="s">
        <v>3471</v>
      </c>
      <c r="D286" s="626" t="s">
        <v>5072</v>
      </c>
      <c r="E286" s="626" t="s">
        <v>5073</v>
      </c>
      <c r="F286" s="629">
        <v>45</v>
      </c>
      <c r="G286" s="629">
        <v>13995</v>
      </c>
      <c r="H286" s="629">
        <v>1</v>
      </c>
      <c r="I286" s="629">
        <v>311</v>
      </c>
      <c r="J286" s="629">
        <v>43</v>
      </c>
      <c r="K286" s="629">
        <v>13459</v>
      </c>
      <c r="L286" s="629">
        <v>0.96170060735977136</v>
      </c>
      <c r="M286" s="629">
        <v>313</v>
      </c>
      <c r="N286" s="629">
        <v>42</v>
      </c>
      <c r="O286" s="629">
        <v>13272</v>
      </c>
      <c r="P286" s="642">
        <v>0.94833869239013935</v>
      </c>
      <c r="Q286" s="630">
        <v>316</v>
      </c>
    </row>
    <row r="287" spans="1:17" ht="14.4" customHeight="1" x14ac:dyDescent="0.3">
      <c r="A287" s="625" t="s">
        <v>5052</v>
      </c>
      <c r="B287" s="626" t="s">
        <v>5053</v>
      </c>
      <c r="C287" s="626" t="s">
        <v>3471</v>
      </c>
      <c r="D287" s="626" t="s">
        <v>5074</v>
      </c>
      <c r="E287" s="626" t="s">
        <v>5075</v>
      </c>
      <c r="F287" s="629">
        <v>27</v>
      </c>
      <c r="G287" s="629">
        <v>11421</v>
      </c>
      <c r="H287" s="629">
        <v>1</v>
      </c>
      <c r="I287" s="629">
        <v>423</v>
      </c>
      <c r="J287" s="629">
        <v>9</v>
      </c>
      <c r="K287" s="629">
        <v>3825</v>
      </c>
      <c r="L287" s="629">
        <v>0.33490937746256894</v>
      </c>
      <c r="M287" s="629">
        <v>425</v>
      </c>
      <c r="N287" s="629">
        <v>13</v>
      </c>
      <c r="O287" s="629">
        <v>5577</v>
      </c>
      <c r="P287" s="642">
        <v>0.48831100604150252</v>
      </c>
      <c r="Q287" s="630">
        <v>429</v>
      </c>
    </row>
    <row r="288" spans="1:17" ht="14.4" customHeight="1" x14ac:dyDescent="0.3">
      <c r="A288" s="625" t="s">
        <v>5052</v>
      </c>
      <c r="B288" s="626" t="s">
        <v>5053</v>
      </c>
      <c r="C288" s="626" t="s">
        <v>3471</v>
      </c>
      <c r="D288" s="626" t="s">
        <v>5076</v>
      </c>
      <c r="E288" s="626" t="s">
        <v>5077</v>
      </c>
      <c r="F288" s="629"/>
      <c r="G288" s="629"/>
      <c r="H288" s="629"/>
      <c r="I288" s="629"/>
      <c r="J288" s="629">
        <v>1</v>
      </c>
      <c r="K288" s="629">
        <v>434</v>
      </c>
      <c r="L288" s="629"/>
      <c r="M288" s="629">
        <v>434</v>
      </c>
      <c r="N288" s="629">
        <v>1</v>
      </c>
      <c r="O288" s="629">
        <v>435</v>
      </c>
      <c r="P288" s="642"/>
      <c r="Q288" s="630">
        <v>435</v>
      </c>
    </row>
    <row r="289" spans="1:17" ht="14.4" customHeight="1" x14ac:dyDescent="0.3">
      <c r="A289" s="625" t="s">
        <v>5052</v>
      </c>
      <c r="B289" s="626" t="s">
        <v>5053</v>
      </c>
      <c r="C289" s="626" t="s">
        <v>3471</v>
      </c>
      <c r="D289" s="626" t="s">
        <v>5078</v>
      </c>
      <c r="E289" s="626" t="s">
        <v>5079</v>
      </c>
      <c r="F289" s="629">
        <v>573</v>
      </c>
      <c r="G289" s="629">
        <v>193101</v>
      </c>
      <c r="H289" s="629">
        <v>1</v>
      </c>
      <c r="I289" s="629">
        <v>337</v>
      </c>
      <c r="J289" s="629">
        <v>765</v>
      </c>
      <c r="K289" s="629">
        <v>257805</v>
      </c>
      <c r="L289" s="629">
        <v>1.3350785340314135</v>
      </c>
      <c r="M289" s="629">
        <v>337</v>
      </c>
      <c r="N289" s="629">
        <v>558</v>
      </c>
      <c r="O289" s="629">
        <v>188604</v>
      </c>
      <c r="P289" s="642">
        <v>0.97671166902294659</v>
      </c>
      <c r="Q289" s="630">
        <v>338</v>
      </c>
    </row>
    <row r="290" spans="1:17" ht="14.4" customHeight="1" x14ac:dyDescent="0.3">
      <c r="A290" s="625" t="s">
        <v>5052</v>
      </c>
      <c r="B290" s="626" t="s">
        <v>5053</v>
      </c>
      <c r="C290" s="626" t="s">
        <v>3471</v>
      </c>
      <c r="D290" s="626" t="s">
        <v>5080</v>
      </c>
      <c r="E290" s="626" t="s">
        <v>5081</v>
      </c>
      <c r="F290" s="629">
        <v>3</v>
      </c>
      <c r="G290" s="629">
        <v>306</v>
      </c>
      <c r="H290" s="629">
        <v>1</v>
      </c>
      <c r="I290" s="629">
        <v>102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5052</v>
      </c>
      <c r="B291" s="626" t="s">
        <v>5053</v>
      </c>
      <c r="C291" s="626" t="s">
        <v>3471</v>
      </c>
      <c r="D291" s="626" t="s">
        <v>5082</v>
      </c>
      <c r="E291" s="626" t="s">
        <v>5083</v>
      </c>
      <c r="F291" s="629">
        <v>1</v>
      </c>
      <c r="G291" s="629">
        <v>222</v>
      </c>
      <c r="H291" s="629">
        <v>1</v>
      </c>
      <c r="I291" s="629">
        <v>222</v>
      </c>
      <c r="J291" s="629">
        <v>2</v>
      </c>
      <c r="K291" s="629">
        <v>444</v>
      </c>
      <c r="L291" s="629">
        <v>2</v>
      </c>
      <c r="M291" s="629">
        <v>222</v>
      </c>
      <c r="N291" s="629">
        <v>3</v>
      </c>
      <c r="O291" s="629">
        <v>669</v>
      </c>
      <c r="P291" s="642">
        <v>3.0135135135135136</v>
      </c>
      <c r="Q291" s="630">
        <v>223</v>
      </c>
    </row>
    <row r="292" spans="1:17" ht="14.4" customHeight="1" x14ac:dyDescent="0.3">
      <c r="A292" s="625" t="s">
        <v>5052</v>
      </c>
      <c r="B292" s="626" t="s">
        <v>5053</v>
      </c>
      <c r="C292" s="626" t="s">
        <v>3471</v>
      </c>
      <c r="D292" s="626" t="s">
        <v>5084</v>
      </c>
      <c r="E292" s="626" t="s">
        <v>5085</v>
      </c>
      <c r="F292" s="629">
        <v>1</v>
      </c>
      <c r="G292" s="629">
        <v>107</v>
      </c>
      <c r="H292" s="629">
        <v>1</v>
      </c>
      <c r="I292" s="629">
        <v>107</v>
      </c>
      <c r="J292" s="629">
        <v>2</v>
      </c>
      <c r="K292" s="629">
        <v>214</v>
      </c>
      <c r="L292" s="629">
        <v>2</v>
      </c>
      <c r="M292" s="629">
        <v>107</v>
      </c>
      <c r="N292" s="629">
        <v>3</v>
      </c>
      <c r="O292" s="629">
        <v>324</v>
      </c>
      <c r="P292" s="642">
        <v>3.02803738317757</v>
      </c>
      <c r="Q292" s="630">
        <v>108</v>
      </c>
    </row>
    <row r="293" spans="1:17" ht="14.4" customHeight="1" x14ac:dyDescent="0.3">
      <c r="A293" s="625" t="s">
        <v>5052</v>
      </c>
      <c r="B293" s="626" t="s">
        <v>5053</v>
      </c>
      <c r="C293" s="626" t="s">
        <v>3471</v>
      </c>
      <c r="D293" s="626" t="s">
        <v>5086</v>
      </c>
      <c r="E293" s="626" t="s">
        <v>5087</v>
      </c>
      <c r="F293" s="629">
        <v>2</v>
      </c>
      <c r="G293" s="629">
        <v>54</v>
      </c>
      <c r="H293" s="629">
        <v>1</v>
      </c>
      <c r="I293" s="629">
        <v>27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5052</v>
      </c>
      <c r="B294" s="626" t="s">
        <v>5053</v>
      </c>
      <c r="C294" s="626" t="s">
        <v>3471</v>
      </c>
      <c r="D294" s="626" t="s">
        <v>5088</v>
      </c>
      <c r="E294" s="626" t="s">
        <v>5089</v>
      </c>
      <c r="F294" s="629">
        <v>1</v>
      </c>
      <c r="G294" s="629">
        <v>357</v>
      </c>
      <c r="H294" s="629">
        <v>1</v>
      </c>
      <c r="I294" s="629">
        <v>357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5052</v>
      </c>
      <c r="B295" s="626" t="s">
        <v>5053</v>
      </c>
      <c r="C295" s="626" t="s">
        <v>3471</v>
      </c>
      <c r="D295" s="626" t="s">
        <v>4760</v>
      </c>
      <c r="E295" s="626" t="s">
        <v>4761</v>
      </c>
      <c r="F295" s="629">
        <v>3</v>
      </c>
      <c r="G295" s="629">
        <v>108</v>
      </c>
      <c r="H295" s="629">
        <v>1</v>
      </c>
      <c r="I295" s="629">
        <v>36</v>
      </c>
      <c r="J295" s="629">
        <v>2</v>
      </c>
      <c r="K295" s="629">
        <v>72</v>
      </c>
      <c r="L295" s="629">
        <v>0.66666666666666663</v>
      </c>
      <c r="M295" s="629">
        <v>36</v>
      </c>
      <c r="N295" s="629">
        <v>3</v>
      </c>
      <c r="O295" s="629">
        <v>111</v>
      </c>
      <c r="P295" s="642">
        <v>1.0277777777777777</v>
      </c>
      <c r="Q295" s="630">
        <v>37</v>
      </c>
    </row>
    <row r="296" spans="1:17" ht="14.4" customHeight="1" x14ac:dyDescent="0.3">
      <c r="A296" s="625" t="s">
        <v>5052</v>
      </c>
      <c r="B296" s="626" t="s">
        <v>5053</v>
      </c>
      <c r="C296" s="626" t="s">
        <v>3471</v>
      </c>
      <c r="D296" s="626" t="s">
        <v>4561</v>
      </c>
      <c r="E296" s="626" t="s">
        <v>4562</v>
      </c>
      <c r="F296" s="629">
        <v>5</v>
      </c>
      <c r="G296" s="629">
        <v>390</v>
      </c>
      <c r="H296" s="629">
        <v>1</v>
      </c>
      <c r="I296" s="629">
        <v>78</v>
      </c>
      <c r="J296" s="629"/>
      <c r="K296" s="629"/>
      <c r="L296" s="629"/>
      <c r="M296" s="629"/>
      <c r="N296" s="629"/>
      <c r="O296" s="629"/>
      <c r="P296" s="642"/>
      <c r="Q296" s="630"/>
    </row>
    <row r="297" spans="1:17" ht="14.4" customHeight="1" x14ac:dyDescent="0.3">
      <c r="A297" s="625" t="s">
        <v>5052</v>
      </c>
      <c r="B297" s="626" t="s">
        <v>5053</v>
      </c>
      <c r="C297" s="626" t="s">
        <v>3471</v>
      </c>
      <c r="D297" s="626" t="s">
        <v>5090</v>
      </c>
      <c r="E297" s="626" t="s">
        <v>5091</v>
      </c>
      <c r="F297" s="629">
        <v>3</v>
      </c>
      <c r="G297" s="629">
        <v>342</v>
      </c>
      <c r="H297" s="629">
        <v>1</v>
      </c>
      <c r="I297" s="629">
        <v>114</v>
      </c>
      <c r="J297" s="629">
        <v>5</v>
      </c>
      <c r="K297" s="629">
        <v>575</v>
      </c>
      <c r="L297" s="629">
        <v>1.6812865497076024</v>
      </c>
      <c r="M297" s="629">
        <v>115</v>
      </c>
      <c r="N297" s="629">
        <v>1</v>
      </c>
      <c r="O297" s="629">
        <v>115</v>
      </c>
      <c r="P297" s="642">
        <v>0.33625730994152048</v>
      </c>
      <c r="Q297" s="630">
        <v>115</v>
      </c>
    </row>
    <row r="298" spans="1:17" ht="14.4" customHeight="1" x14ac:dyDescent="0.3">
      <c r="A298" s="625" t="s">
        <v>5052</v>
      </c>
      <c r="B298" s="626" t="s">
        <v>5053</v>
      </c>
      <c r="C298" s="626" t="s">
        <v>3471</v>
      </c>
      <c r="D298" s="626" t="s">
        <v>5092</v>
      </c>
      <c r="E298" s="626" t="s">
        <v>5093</v>
      </c>
      <c r="F298" s="629">
        <v>43</v>
      </c>
      <c r="G298" s="629">
        <v>11954</v>
      </c>
      <c r="H298" s="629">
        <v>1</v>
      </c>
      <c r="I298" s="629">
        <v>278</v>
      </c>
      <c r="J298" s="629">
        <v>36</v>
      </c>
      <c r="K298" s="629">
        <v>10080</v>
      </c>
      <c r="L298" s="629">
        <v>0.84323239083152079</v>
      </c>
      <c r="M298" s="629">
        <v>280</v>
      </c>
      <c r="N298" s="629">
        <v>32</v>
      </c>
      <c r="O298" s="629">
        <v>8992</v>
      </c>
      <c r="P298" s="642">
        <v>0.75221683118621385</v>
      </c>
      <c r="Q298" s="630">
        <v>281</v>
      </c>
    </row>
    <row r="299" spans="1:17" ht="14.4" customHeight="1" x14ac:dyDescent="0.3">
      <c r="A299" s="625" t="s">
        <v>5052</v>
      </c>
      <c r="B299" s="626" t="s">
        <v>5053</v>
      </c>
      <c r="C299" s="626" t="s">
        <v>3471</v>
      </c>
      <c r="D299" s="626" t="s">
        <v>5094</v>
      </c>
      <c r="E299" s="626" t="s">
        <v>5095</v>
      </c>
      <c r="F299" s="629">
        <v>1</v>
      </c>
      <c r="G299" s="629">
        <v>240</v>
      </c>
      <c r="H299" s="629">
        <v>1</v>
      </c>
      <c r="I299" s="629">
        <v>240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5052</v>
      </c>
      <c r="B300" s="626" t="s">
        <v>5053</v>
      </c>
      <c r="C300" s="626" t="s">
        <v>3471</v>
      </c>
      <c r="D300" s="626" t="s">
        <v>5096</v>
      </c>
      <c r="E300" s="626" t="s">
        <v>5097</v>
      </c>
      <c r="F300" s="629">
        <v>100</v>
      </c>
      <c r="G300" s="629">
        <v>45100</v>
      </c>
      <c r="H300" s="629">
        <v>1</v>
      </c>
      <c r="I300" s="629">
        <v>451</v>
      </c>
      <c r="J300" s="629">
        <v>115</v>
      </c>
      <c r="K300" s="629">
        <v>52095</v>
      </c>
      <c r="L300" s="629">
        <v>1.1550997782705099</v>
      </c>
      <c r="M300" s="629">
        <v>453</v>
      </c>
      <c r="N300" s="629">
        <v>94</v>
      </c>
      <c r="O300" s="629">
        <v>42864</v>
      </c>
      <c r="P300" s="642">
        <v>0.95042128603104215</v>
      </c>
      <c r="Q300" s="630">
        <v>456</v>
      </c>
    </row>
    <row r="301" spans="1:17" ht="14.4" customHeight="1" x14ac:dyDescent="0.3">
      <c r="A301" s="625" t="s">
        <v>5052</v>
      </c>
      <c r="B301" s="626" t="s">
        <v>5053</v>
      </c>
      <c r="C301" s="626" t="s">
        <v>3471</v>
      </c>
      <c r="D301" s="626" t="s">
        <v>4563</v>
      </c>
      <c r="E301" s="626" t="s">
        <v>4564</v>
      </c>
      <c r="F301" s="629">
        <v>2</v>
      </c>
      <c r="G301" s="629">
        <v>904</v>
      </c>
      <c r="H301" s="629">
        <v>1</v>
      </c>
      <c r="I301" s="629">
        <v>452</v>
      </c>
      <c r="J301" s="629">
        <v>2</v>
      </c>
      <c r="K301" s="629">
        <v>908</v>
      </c>
      <c r="L301" s="629">
        <v>1.0044247787610618</v>
      </c>
      <c r="M301" s="629">
        <v>454</v>
      </c>
      <c r="N301" s="629">
        <v>3</v>
      </c>
      <c r="O301" s="629">
        <v>1371</v>
      </c>
      <c r="P301" s="642">
        <v>1.5165929203539823</v>
      </c>
      <c r="Q301" s="630">
        <v>457</v>
      </c>
    </row>
    <row r="302" spans="1:17" ht="14.4" customHeight="1" x14ac:dyDescent="0.3">
      <c r="A302" s="625" t="s">
        <v>5052</v>
      </c>
      <c r="B302" s="626" t="s">
        <v>5053</v>
      </c>
      <c r="C302" s="626" t="s">
        <v>3471</v>
      </c>
      <c r="D302" s="626" t="s">
        <v>5098</v>
      </c>
      <c r="E302" s="626" t="s">
        <v>5099</v>
      </c>
      <c r="F302" s="629">
        <v>3</v>
      </c>
      <c r="G302" s="629">
        <v>1185</v>
      </c>
      <c r="H302" s="629">
        <v>1</v>
      </c>
      <c r="I302" s="629">
        <v>395</v>
      </c>
      <c r="J302" s="629">
        <v>6</v>
      </c>
      <c r="K302" s="629">
        <v>2394</v>
      </c>
      <c r="L302" s="629">
        <v>2.0202531645569621</v>
      </c>
      <c r="M302" s="629">
        <v>399</v>
      </c>
      <c r="N302" s="629">
        <v>3</v>
      </c>
      <c r="O302" s="629">
        <v>1212</v>
      </c>
      <c r="P302" s="642">
        <v>1.0227848101265822</v>
      </c>
      <c r="Q302" s="630">
        <v>404</v>
      </c>
    </row>
    <row r="303" spans="1:17" ht="14.4" customHeight="1" x14ac:dyDescent="0.3">
      <c r="A303" s="625" t="s">
        <v>5052</v>
      </c>
      <c r="B303" s="626" t="s">
        <v>5053</v>
      </c>
      <c r="C303" s="626" t="s">
        <v>3471</v>
      </c>
      <c r="D303" s="626" t="s">
        <v>5100</v>
      </c>
      <c r="E303" s="626" t="s">
        <v>5101</v>
      </c>
      <c r="F303" s="629">
        <v>153</v>
      </c>
      <c r="G303" s="629">
        <v>52479</v>
      </c>
      <c r="H303" s="629">
        <v>1</v>
      </c>
      <c r="I303" s="629">
        <v>343</v>
      </c>
      <c r="J303" s="629">
        <v>155</v>
      </c>
      <c r="K303" s="629">
        <v>53475</v>
      </c>
      <c r="L303" s="629">
        <v>1.0189790201795004</v>
      </c>
      <c r="M303" s="629">
        <v>345</v>
      </c>
      <c r="N303" s="629">
        <v>128</v>
      </c>
      <c r="O303" s="629">
        <v>44544</v>
      </c>
      <c r="P303" s="642">
        <v>0.84879666152175159</v>
      </c>
      <c r="Q303" s="630">
        <v>348</v>
      </c>
    </row>
    <row r="304" spans="1:17" ht="14.4" customHeight="1" x14ac:dyDescent="0.3">
      <c r="A304" s="625" t="s">
        <v>5052</v>
      </c>
      <c r="B304" s="626" t="s">
        <v>5053</v>
      </c>
      <c r="C304" s="626" t="s">
        <v>3471</v>
      </c>
      <c r="D304" s="626" t="s">
        <v>5102</v>
      </c>
      <c r="E304" s="626" t="s">
        <v>5103</v>
      </c>
      <c r="F304" s="629"/>
      <c r="G304" s="629"/>
      <c r="H304" s="629"/>
      <c r="I304" s="629"/>
      <c r="J304" s="629">
        <v>1</v>
      </c>
      <c r="K304" s="629">
        <v>2161</v>
      </c>
      <c r="L304" s="629"/>
      <c r="M304" s="629">
        <v>2161</v>
      </c>
      <c r="N304" s="629"/>
      <c r="O304" s="629"/>
      <c r="P304" s="642"/>
      <c r="Q304" s="630"/>
    </row>
    <row r="305" spans="1:17" ht="14.4" customHeight="1" x14ac:dyDescent="0.3">
      <c r="A305" s="625" t="s">
        <v>5052</v>
      </c>
      <c r="B305" s="626" t="s">
        <v>5053</v>
      </c>
      <c r="C305" s="626" t="s">
        <v>3471</v>
      </c>
      <c r="D305" s="626" t="s">
        <v>4552</v>
      </c>
      <c r="E305" s="626" t="s">
        <v>4553</v>
      </c>
      <c r="F305" s="629"/>
      <c r="G305" s="629"/>
      <c r="H305" s="629"/>
      <c r="I305" s="629"/>
      <c r="J305" s="629">
        <v>3</v>
      </c>
      <c r="K305" s="629">
        <v>3708</v>
      </c>
      <c r="L305" s="629"/>
      <c r="M305" s="629">
        <v>1236</v>
      </c>
      <c r="N305" s="629"/>
      <c r="O305" s="629"/>
      <c r="P305" s="642"/>
      <c r="Q305" s="630"/>
    </row>
    <row r="306" spans="1:17" ht="14.4" customHeight="1" x14ac:dyDescent="0.3">
      <c r="A306" s="625" t="s">
        <v>5052</v>
      </c>
      <c r="B306" s="626" t="s">
        <v>5053</v>
      </c>
      <c r="C306" s="626" t="s">
        <v>3471</v>
      </c>
      <c r="D306" s="626" t="s">
        <v>4554</v>
      </c>
      <c r="E306" s="626" t="s">
        <v>4555</v>
      </c>
      <c r="F306" s="629"/>
      <c r="G306" s="629"/>
      <c r="H306" s="629"/>
      <c r="I306" s="629"/>
      <c r="J306" s="629">
        <v>10</v>
      </c>
      <c r="K306" s="629">
        <v>22210</v>
      </c>
      <c r="L306" s="629"/>
      <c r="M306" s="629">
        <v>2221</v>
      </c>
      <c r="N306" s="629"/>
      <c r="O306" s="629"/>
      <c r="P306" s="642"/>
      <c r="Q306" s="630"/>
    </row>
    <row r="307" spans="1:17" ht="14.4" customHeight="1" x14ac:dyDescent="0.3">
      <c r="A307" s="625" t="s">
        <v>5052</v>
      </c>
      <c r="B307" s="626" t="s">
        <v>5053</v>
      </c>
      <c r="C307" s="626" t="s">
        <v>3471</v>
      </c>
      <c r="D307" s="626" t="s">
        <v>4841</v>
      </c>
      <c r="E307" s="626" t="s">
        <v>4842</v>
      </c>
      <c r="F307" s="629"/>
      <c r="G307" s="629"/>
      <c r="H307" s="629"/>
      <c r="I307" s="629"/>
      <c r="J307" s="629">
        <v>10</v>
      </c>
      <c r="K307" s="629">
        <v>10000</v>
      </c>
      <c r="L307" s="629"/>
      <c r="M307" s="629">
        <v>1000</v>
      </c>
      <c r="N307" s="629"/>
      <c r="O307" s="629"/>
      <c r="P307" s="642"/>
      <c r="Q307" s="630"/>
    </row>
    <row r="308" spans="1:17" ht="14.4" customHeight="1" x14ac:dyDescent="0.3">
      <c r="A308" s="625" t="s">
        <v>5052</v>
      </c>
      <c r="B308" s="626" t="s">
        <v>4843</v>
      </c>
      <c r="C308" s="626" t="s">
        <v>3471</v>
      </c>
      <c r="D308" s="626" t="s">
        <v>5104</v>
      </c>
      <c r="E308" s="626" t="s">
        <v>5105</v>
      </c>
      <c r="F308" s="629"/>
      <c r="G308" s="629"/>
      <c r="H308" s="629"/>
      <c r="I308" s="629"/>
      <c r="J308" s="629"/>
      <c r="K308" s="629"/>
      <c r="L308" s="629"/>
      <c r="M308" s="629"/>
      <c r="N308" s="629">
        <v>4</v>
      </c>
      <c r="O308" s="629">
        <v>4140</v>
      </c>
      <c r="P308" s="642"/>
      <c r="Q308" s="630">
        <v>1035</v>
      </c>
    </row>
    <row r="309" spans="1:17" ht="14.4" customHeight="1" x14ac:dyDescent="0.3">
      <c r="A309" s="625" t="s">
        <v>5052</v>
      </c>
      <c r="B309" s="626" t="s">
        <v>4843</v>
      </c>
      <c r="C309" s="626" t="s">
        <v>3471</v>
      </c>
      <c r="D309" s="626" t="s">
        <v>5106</v>
      </c>
      <c r="E309" s="626" t="s">
        <v>5107</v>
      </c>
      <c r="F309" s="629"/>
      <c r="G309" s="629"/>
      <c r="H309" s="629"/>
      <c r="I309" s="629"/>
      <c r="J309" s="629"/>
      <c r="K309" s="629"/>
      <c r="L309" s="629"/>
      <c r="M309" s="629"/>
      <c r="N309" s="629">
        <v>2</v>
      </c>
      <c r="O309" s="629">
        <v>434</v>
      </c>
      <c r="P309" s="642"/>
      <c r="Q309" s="630">
        <v>217</v>
      </c>
    </row>
    <row r="310" spans="1:17" ht="14.4" customHeight="1" x14ac:dyDescent="0.3">
      <c r="A310" s="625" t="s">
        <v>5108</v>
      </c>
      <c r="B310" s="626" t="s">
        <v>5109</v>
      </c>
      <c r="C310" s="626" t="s">
        <v>3471</v>
      </c>
      <c r="D310" s="626" t="s">
        <v>5110</v>
      </c>
      <c r="E310" s="626" t="s">
        <v>5111</v>
      </c>
      <c r="F310" s="629">
        <v>1144</v>
      </c>
      <c r="G310" s="629">
        <v>180752</v>
      </c>
      <c r="H310" s="629">
        <v>1</v>
      </c>
      <c r="I310" s="629">
        <v>158</v>
      </c>
      <c r="J310" s="629">
        <v>1069</v>
      </c>
      <c r="K310" s="629">
        <v>168902</v>
      </c>
      <c r="L310" s="629">
        <v>0.93444055944055948</v>
      </c>
      <c r="M310" s="629">
        <v>158</v>
      </c>
      <c r="N310" s="629">
        <v>1165</v>
      </c>
      <c r="O310" s="629">
        <v>185235</v>
      </c>
      <c r="P310" s="642">
        <v>1.0248019385677614</v>
      </c>
      <c r="Q310" s="630">
        <v>159</v>
      </c>
    </row>
    <row r="311" spans="1:17" ht="14.4" customHeight="1" x14ac:dyDescent="0.3">
      <c r="A311" s="625" t="s">
        <v>5108</v>
      </c>
      <c r="B311" s="626" t="s">
        <v>5109</v>
      </c>
      <c r="C311" s="626" t="s">
        <v>3471</v>
      </c>
      <c r="D311" s="626" t="s">
        <v>5112</v>
      </c>
      <c r="E311" s="626" t="s">
        <v>5113</v>
      </c>
      <c r="F311" s="629">
        <v>215</v>
      </c>
      <c r="G311" s="629">
        <v>17845</v>
      </c>
      <c r="H311" s="629">
        <v>1</v>
      </c>
      <c r="I311" s="629">
        <v>83</v>
      </c>
      <c r="J311" s="629">
        <v>216</v>
      </c>
      <c r="K311" s="629">
        <v>17928</v>
      </c>
      <c r="L311" s="629">
        <v>1.0046511627906978</v>
      </c>
      <c r="M311" s="629">
        <v>83</v>
      </c>
      <c r="N311" s="629">
        <v>292</v>
      </c>
      <c r="O311" s="629">
        <v>24528</v>
      </c>
      <c r="P311" s="642">
        <v>1.3745026618100309</v>
      </c>
      <c r="Q311" s="630">
        <v>84</v>
      </c>
    </row>
    <row r="312" spans="1:17" ht="14.4" customHeight="1" x14ac:dyDescent="0.3">
      <c r="A312" s="625" t="s">
        <v>5108</v>
      </c>
      <c r="B312" s="626" t="s">
        <v>5109</v>
      </c>
      <c r="C312" s="626" t="s">
        <v>3471</v>
      </c>
      <c r="D312" s="626" t="s">
        <v>5114</v>
      </c>
      <c r="E312" s="626" t="s">
        <v>5115</v>
      </c>
      <c r="F312" s="629">
        <v>1</v>
      </c>
      <c r="G312" s="629">
        <v>94</v>
      </c>
      <c r="H312" s="629">
        <v>1</v>
      </c>
      <c r="I312" s="629">
        <v>94</v>
      </c>
      <c r="J312" s="629">
        <v>2</v>
      </c>
      <c r="K312" s="629">
        <v>190</v>
      </c>
      <c r="L312" s="629">
        <v>2.021276595744681</v>
      </c>
      <c r="M312" s="629">
        <v>95</v>
      </c>
      <c r="N312" s="629">
        <v>1</v>
      </c>
      <c r="O312" s="629">
        <v>96</v>
      </c>
      <c r="P312" s="642">
        <v>1.0212765957446808</v>
      </c>
      <c r="Q312" s="630">
        <v>96</v>
      </c>
    </row>
    <row r="313" spans="1:17" ht="14.4" customHeight="1" x14ac:dyDescent="0.3">
      <c r="A313" s="625" t="s">
        <v>5108</v>
      </c>
      <c r="B313" s="626" t="s">
        <v>5109</v>
      </c>
      <c r="C313" s="626" t="s">
        <v>3471</v>
      </c>
      <c r="D313" s="626" t="s">
        <v>5116</v>
      </c>
      <c r="E313" s="626" t="s">
        <v>5117</v>
      </c>
      <c r="F313" s="629"/>
      <c r="G313" s="629"/>
      <c r="H313" s="629"/>
      <c r="I313" s="629"/>
      <c r="J313" s="629">
        <v>4</v>
      </c>
      <c r="K313" s="629">
        <v>4656</v>
      </c>
      <c r="L313" s="629"/>
      <c r="M313" s="629">
        <v>1164</v>
      </c>
      <c r="N313" s="629">
        <v>3</v>
      </c>
      <c r="O313" s="629">
        <v>3495</v>
      </c>
      <c r="P313" s="642"/>
      <c r="Q313" s="630">
        <v>1165</v>
      </c>
    </row>
    <row r="314" spans="1:17" ht="14.4" customHeight="1" x14ac:dyDescent="0.3">
      <c r="A314" s="625" t="s">
        <v>5108</v>
      </c>
      <c r="B314" s="626" t="s">
        <v>5109</v>
      </c>
      <c r="C314" s="626" t="s">
        <v>3471</v>
      </c>
      <c r="D314" s="626" t="s">
        <v>5118</v>
      </c>
      <c r="E314" s="626" t="s">
        <v>5119</v>
      </c>
      <c r="F314" s="629">
        <v>108</v>
      </c>
      <c r="G314" s="629">
        <v>4104</v>
      </c>
      <c r="H314" s="629">
        <v>1</v>
      </c>
      <c r="I314" s="629">
        <v>38</v>
      </c>
      <c r="J314" s="629">
        <v>105</v>
      </c>
      <c r="K314" s="629">
        <v>4095</v>
      </c>
      <c r="L314" s="629">
        <v>0.9978070175438597</v>
      </c>
      <c r="M314" s="629">
        <v>39</v>
      </c>
      <c r="N314" s="629">
        <v>124</v>
      </c>
      <c r="O314" s="629">
        <v>4836</v>
      </c>
      <c r="P314" s="642">
        <v>1.1783625730994152</v>
      </c>
      <c r="Q314" s="630">
        <v>39</v>
      </c>
    </row>
    <row r="315" spans="1:17" ht="14.4" customHeight="1" x14ac:dyDescent="0.3">
      <c r="A315" s="625" t="s">
        <v>5108</v>
      </c>
      <c r="B315" s="626" t="s">
        <v>5109</v>
      </c>
      <c r="C315" s="626" t="s">
        <v>3471</v>
      </c>
      <c r="D315" s="626" t="s">
        <v>5120</v>
      </c>
      <c r="E315" s="626" t="s">
        <v>5121</v>
      </c>
      <c r="F315" s="629">
        <v>37</v>
      </c>
      <c r="G315" s="629">
        <v>1443</v>
      </c>
      <c r="H315" s="629">
        <v>1</v>
      </c>
      <c r="I315" s="629">
        <v>39</v>
      </c>
      <c r="J315" s="629">
        <v>35</v>
      </c>
      <c r="K315" s="629">
        <v>1400</v>
      </c>
      <c r="L315" s="629">
        <v>0.97020097020097018</v>
      </c>
      <c r="M315" s="629">
        <v>40</v>
      </c>
      <c r="N315" s="629">
        <v>58</v>
      </c>
      <c r="O315" s="629">
        <v>2320</v>
      </c>
      <c r="P315" s="642">
        <v>1.6077616077616077</v>
      </c>
      <c r="Q315" s="630">
        <v>40</v>
      </c>
    </row>
    <row r="316" spans="1:17" ht="14.4" customHeight="1" x14ac:dyDescent="0.3">
      <c r="A316" s="625" t="s">
        <v>5108</v>
      </c>
      <c r="B316" s="626" t="s">
        <v>5109</v>
      </c>
      <c r="C316" s="626" t="s">
        <v>3471</v>
      </c>
      <c r="D316" s="626" t="s">
        <v>5122</v>
      </c>
      <c r="E316" s="626" t="s">
        <v>5123</v>
      </c>
      <c r="F316" s="629">
        <v>426</v>
      </c>
      <c r="G316" s="629">
        <v>47286</v>
      </c>
      <c r="H316" s="629">
        <v>1</v>
      </c>
      <c r="I316" s="629">
        <v>111</v>
      </c>
      <c r="J316" s="629">
        <v>547</v>
      </c>
      <c r="K316" s="629">
        <v>61264</v>
      </c>
      <c r="L316" s="629">
        <v>1.2956054646195492</v>
      </c>
      <c r="M316" s="629">
        <v>112</v>
      </c>
      <c r="N316" s="629">
        <v>435</v>
      </c>
      <c r="O316" s="629">
        <v>49155</v>
      </c>
      <c r="P316" s="642">
        <v>1.0395254409338917</v>
      </c>
      <c r="Q316" s="630">
        <v>113</v>
      </c>
    </row>
    <row r="317" spans="1:17" ht="14.4" customHeight="1" x14ac:dyDescent="0.3">
      <c r="A317" s="625" t="s">
        <v>5108</v>
      </c>
      <c r="B317" s="626" t="s">
        <v>5109</v>
      </c>
      <c r="C317" s="626" t="s">
        <v>3471</v>
      </c>
      <c r="D317" s="626" t="s">
        <v>5124</v>
      </c>
      <c r="E317" s="626" t="s">
        <v>5125</v>
      </c>
      <c r="F317" s="629">
        <v>29</v>
      </c>
      <c r="G317" s="629">
        <v>609</v>
      </c>
      <c r="H317" s="629">
        <v>1</v>
      </c>
      <c r="I317" s="629">
        <v>21</v>
      </c>
      <c r="J317" s="629">
        <v>32</v>
      </c>
      <c r="K317" s="629">
        <v>672</v>
      </c>
      <c r="L317" s="629">
        <v>1.103448275862069</v>
      </c>
      <c r="M317" s="629">
        <v>21</v>
      </c>
      <c r="N317" s="629">
        <v>21</v>
      </c>
      <c r="O317" s="629">
        <v>441</v>
      </c>
      <c r="P317" s="642">
        <v>0.72413793103448276</v>
      </c>
      <c r="Q317" s="630">
        <v>21</v>
      </c>
    </row>
    <row r="318" spans="1:17" ht="14.4" customHeight="1" x14ac:dyDescent="0.3">
      <c r="A318" s="625" t="s">
        <v>5108</v>
      </c>
      <c r="B318" s="626" t="s">
        <v>5109</v>
      </c>
      <c r="C318" s="626" t="s">
        <v>3471</v>
      </c>
      <c r="D318" s="626" t="s">
        <v>5126</v>
      </c>
      <c r="E318" s="626" t="s">
        <v>5127</v>
      </c>
      <c r="F318" s="629">
        <v>11</v>
      </c>
      <c r="G318" s="629">
        <v>4202</v>
      </c>
      <c r="H318" s="629">
        <v>1</v>
      </c>
      <c r="I318" s="629">
        <v>382</v>
      </c>
      <c r="J318" s="629">
        <v>6</v>
      </c>
      <c r="K318" s="629">
        <v>2292</v>
      </c>
      <c r="L318" s="629">
        <v>0.54545454545454541</v>
      </c>
      <c r="M318" s="629">
        <v>382</v>
      </c>
      <c r="N318" s="629">
        <v>5</v>
      </c>
      <c r="O318" s="629">
        <v>1910</v>
      </c>
      <c r="P318" s="642">
        <v>0.45454545454545453</v>
      </c>
      <c r="Q318" s="630">
        <v>382</v>
      </c>
    </row>
    <row r="319" spans="1:17" ht="14.4" customHeight="1" x14ac:dyDescent="0.3">
      <c r="A319" s="625" t="s">
        <v>5108</v>
      </c>
      <c r="B319" s="626" t="s">
        <v>5109</v>
      </c>
      <c r="C319" s="626" t="s">
        <v>3471</v>
      </c>
      <c r="D319" s="626" t="s">
        <v>5128</v>
      </c>
      <c r="E319" s="626" t="s">
        <v>5129</v>
      </c>
      <c r="F319" s="629">
        <v>20</v>
      </c>
      <c r="G319" s="629">
        <v>9720</v>
      </c>
      <c r="H319" s="629">
        <v>1</v>
      </c>
      <c r="I319" s="629">
        <v>486</v>
      </c>
      <c r="J319" s="629">
        <v>22</v>
      </c>
      <c r="K319" s="629">
        <v>10692</v>
      </c>
      <c r="L319" s="629">
        <v>1.1000000000000001</v>
      </c>
      <c r="M319" s="629">
        <v>486</v>
      </c>
      <c r="N319" s="629">
        <v>45</v>
      </c>
      <c r="O319" s="629">
        <v>21870</v>
      </c>
      <c r="P319" s="642">
        <v>2.25</v>
      </c>
      <c r="Q319" s="630">
        <v>486</v>
      </c>
    </row>
    <row r="320" spans="1:17" ht="14.4" customHeight="1" x14ac:dyDescent="0.3">
      <c r="A320" s="625" t="s">
        <v>5108</v>
      </c>
      <c r="B320" s="626" t="s">
        <v>5109</v>
      </c>
      <c r="C320" s="626" t="s">
        <v>3471</v>
      </c>
      <c r="D320" s="626" t="s">
        <v>5130</v>
      </c>
      <c r="E320" s="626" t="s">
        <v>5131</v>
      </c>
      <c r="F320" s="629"/>
      <c r="G320" s="629"/>
      <c r="H320" s="629"/>
      <c r="I320" s="629"/>
      <c r="J320" s="629"/>
      <c r="K320" s="629"/>
      <c r="L320" s="629"/>
      <c r="M320" s="629"/>
      <c r="N320" s="629">
        <v>12</v>
      </c>
      <c r="O320" s="629">
        <v>444</v>
      </c>
      <c r="P320" s="642"/>
      <c r="Q320" s="630">
        <v>37</v>
      </c>
    </row>
    <row r="321" spans="1:17" ht="14.4" customHeight="1" x14ac:dyDescent="0.3">
      <c r="A321" s="625" t="s">
        <v>5108</v>
      </c>
      <c r="B321" s="626" t="s">
        <v>5109</v>
      </c>
      <c r="C321" s="626" t="s">
        <v>3471</v>
      </c>
      <c r="D321" s="626" t="s">
        <v>5132</v>
      </c>
      <c r="E321" s="626" t="s">
        <v>5133</v>
      </c>
      <c r="F321" s="629">
        <v>1</v>
      </c>
      <c r="G321" s="629">
        <v>197</v>
      </c>
      <c r="H321" s="629">
        <v>1</v>
      </c>
      <c r="I321" s="629">
        <v>197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5108</v>
      </c>
      <c r="B322" s="626" t="s">
        <v>5109</v>
      </c>
      <c r="C322" s="626" t="s">
        <v>3471</v>
      </c>
      <c r="D322" s="626" t="s">
        <v>5134</v>
      </c>
      <c r="E322" s="626" t="s">
        <v>5135</v>
      </c>
      <c r="F322" s="629">
        <v>9</v>
      </c>
      <c r="G322" s="629">
        <v>3996</v>
      </c>
      <c r="H322" s="629">
        <v>1</v>
      </c>
      <c r="I322" s="629">
        <v>444</v>
      </c>
      <c r="J322" s="629"/>
      <c r="K322" s="629"/>
      <c r="L322" s="629"/>
      <c r="M322" s="629"/>
      <c r="N322" s="629"/>
      <c r="O322" s="629"/>
      <c r="P322" s="642"/>
      <c r="Q322" s="630"/>
    </row>
    <row r="323" spans="1:17" ht="14.4" customHeight="1" x14ac:dyDescent="0.3">
      <c r="A323" s="625" t="s">
        <v>5108</v>
      </c>
      <c r="B323" s="626" t="s">
        <v>5109</v>
      </c>
      <c r="C323" s="626" t="s">
        <v>3471</v>
      </c>
      <c r="D323" s="626" t="s">
        <v>5136</v>
      </c>
      <c r="E323" s="626" t="s">
        <v>5137</v>
      </c>
      <c r="F323" s="629">
        <v>86</v>
      </c>
      <c r="G323" s="629">
        <v>3440</v>
      </c>
      <c r="H323" s="629">
        <v>1</v>
      </c>
      <c r="I323" s="629">
        <v>40</v>
      </c>
      <c r="J323" s="629">
        <v>80</v>
      </c>
      <c r="K323" s="629">
        <v>3200</v>
      </c>
      <c r="L323" s="629">
        <v>0.93023255813953487</v>
      </c>
      <c r="M323" s="629">
        <v>40</v>
      </c>
      <c r="N323" s="629">
        <v>85</v>
      </c>
      <c r="O323" s="629">
        <v>3485</v>
      </c>
      <c r="P323" s="642">
        <v>1.0130813953488371</v>
      </c>
      <c r="Q323" s="630">
        <v>41</v>
      </c>
    </row>
    <row r="324" spans="1:17" ht="14.4" customHeight="1" x14ac:dyDescent="0.3">
      <c r="A324" s="625" t="s">
        <v>5108</v>
      </c>
      <c r="B324" s="626" t="s">
        <v>5109</v>
      </c>
      <c r="C324" s="626" t="s">
        <v>3471</v>
      </c>
      <c r="D324" s="626" t="s">
        <v>5138</v>
      </c>
      <c r="E324" s="626" t="s">
        <v>5139</v>
      </c>
      <c r="F324" s="629"/>
      <c r="G324" s="629"/>
      <c r="H324" s="629"/>
      <c r="I324" s="629"/>
      <c r="J324" s="629">
        <v>2</v>
      </c>
      <c r="K324" s="629">
        <v>302</v>
      </c>
      <c r="L324" s="629"/>
      <c r="M324" s="629">
        <v>151</v>
      </c>
      <c r="N324" s="629"/>
      <c r="O324" s="629"/>
      <c r="P324" s="642"/>
      <c r="Q324" s="630"/>
    </row>
    <row r="325" spans="1:17" ht="14.4" customHeight="1" x14ac:dyDescent="0.3">
      <c r="A325" s="625" t="s">
        <v>5108</v>
      </c>
      <c r="B325" s="626" t="s">
        <v>5109</v>
      </c>
      <c r="C325" s="626" t="s">
        <v>3471</v>
      </c>
      <c r="D325" s="626" t="s">
        <v>5140</v>
      </c>
      <c r="E325" s="626" t="s">
        <v>5141</v>
      </c>
      <c r="F325" s="629"/>
      <c r="G325" s="629"/>
      <c r="H325" s="629"/>
      <c r="I325" s="629"/>
      <c r="J325" s="629">
        <v>2</v>
      </c>
      <c r="K325" s="629">
        <v>980</v>
      </c>
      <c r="L325" s="629"/>
      <c r="M325" s="629">
        <v>490</v>
      </c>
      <c r="N325" s="629">
        <v>3</v>
      </c>
      <c r="O325" s="629">
        <v>1470</v>
      </c>
      <c r="P325" s="642"/>
      <c r="Q325" s="630">
        <v>490</v>
      </c>
    </row>
    <row r="326" spans="1:17" ht="14.4" customHeight="1" x14ac:dyDescent="0.3">
      <c r="A326" s="625" t="s">
        <v>5108</v>
      </c>
      <c r="B326" s="626" t="s">
        <v>5109</v>
      </c>
      <c r="C326" s="626" t="s">
        <v>3471</v>
      </c>
      <c r="D326" s="626" t="s">
        <v>5142</v>
      </c>
      <c r="E326" s="626" t="s">
        <v>5143</v>
      </c>
      <c r="F326" s="629">
        <v>26</v>
      </c>
      <c r="G326" s="629">
        <v>806</v>
      </c>
      <c r="H326" s="629">
        <v>1</v>
      </c>
      <c r="I326" s="629">
        <v>31</v>
      </c>
      <c r="J326" s="629">
        <v>51</v>
      </c>
      <c r="K326" s="629">
        <v>1581</v>
      </c>
      <c r="L326" s="629">
        <v>1.9615384615384615</v>
      </c>
      <c r="M326" s="629">
        <v>31</v>
      </c>
      <c r="N326" s="629">
        <v>69</v>
      </c>
      <c r="O326" s="629">
        <v>2139</v>
      </c>
      <c r="P326" s="642">
        <v>2.6538461538461537</v>
      </c>
      <c r="Q326" s="630">
        <v>31</v>
      </c>
    </row>
    <row r="327" spans="1:17" ht="14.4" customHeight="1" x14ac:dyDescent="0.3">
      <c r="A327" s="625" t="s">
        <v>5108</v>
      </c>
      <c r="B327" s="626" t="s">
        <v>5109</v>
      </c>
      <c r="C327" s="626" t="s">
        <v>3471</v>
      </c>
      <c r="D327" s="626" t="s">
        <v>5144</v>
      </c>
      <c r="E327" s="626" t="s">
        <v>5145</v>
      </c>
      <c r="F327" s="629"/>
      <c r="G327" s="629"/>
      <c r="H327" s="629"/>
      <c r="I327" s="629"/>
      <c r="J327" s="629">
        <v>1</v>
      </c>
      <c r="K327" s="629">
        <v>961</v>
      </c>
      <c r="L327" s="629"/>
      <c r="M327" s="629">
        <v>961</v>
      </c>
      <c r="N327" s="629"/>
      <c r="O327" s="629"/>
      <c r="P327" s="642"/>
      <c r="Q327" s="630"/>
    </row>
    <row r="328" spans="1:17" ht="14.4" customHeight="1" x14ac:dyDescent="0.3">
      <c r="A328" s="625" t="s">
        <v>5108</v>
      </c>
      <c r="B328" s="626" t="s">
        <v>5109</v>
      </c>
      <c r="C328" s="626" t="s">
        <v>3471</v>
      </c>
      <c r="D328" s="626" t="s">
        <v>5146</v>
      </c>
      <c r="E328" s="626" t="s">
        <v>5147</v>
      </c>
      <c r="F328" s="629"/>
      <c r="G328" s="629"/>
      <c r="H328" s="629"/>
      <c r="I328" s="629"/>
      <c r="J328" s="629">
        <v>3</v>
      </c>
      <c r="K328" s="629">
        <v>612</v>
      </c>
      <c r="L328" s="629"/>
      <c r="M328" s="629">
        <v>204</v>
      </c>
      <c r="N328" s="629">
        <v>3</v>
      </c>
      <c r="O328" s="629">
        <v>615</v>
      </c>
      <c r="P328" s="642"/>
      <c r="Q328" s="630">
        <v>205</v>
      </c>
    </row>
    <row r="329" spans="1:17" ht="14.4" customHeight="1" x14ac:dyDescent="0.3">
      <c r="A329" s="625" t="s">
        <v>5108</v>
      </c>
      <c r="B329" s="626" t="s">
        <v>5109</v>
      </c>
      <c r="C329" s="626" t="s">
        <v>3471</v>
      </c>
      <c r="D329" s="626" t="s">
        <v>5148</v>
      </c>
      <c r="E329" s="626" t="s">
        <v>5149</v>
      </c>
      <c r="F329" s="629"/>
      <c r="G329" s="629"/>
      <c r="H329" s="629"/>
      <c r="I329" s="629"/>
      <c r="J329" s="629">
        <v>3</v>
      </c>
      <c r="K329" s="629">
        <v>1128</v>
      </c>
      <c r="L329" s="629"/>
      <c r="M329" s="629">
        <v>376</v>
      </c>
      <c r="N329" s="629">
        <v>3</v>
      </c>
      <c r="O329" s="629">
        <v>1131</v>
      </c>
      <c r="P329" s="642"/>
      <c r="Q329" s="630">
        <v>377</v>
      </c>
    </row>
    <row r="330" spans="1:17" ht="14.4" customHeight="1" x14ac:dyDescent="0.3">
      <c r="A330" s="625" t="s">
        <v>5108</v>
      </c>
      <c r="B330" s="626" t="s">
        <v>5109</v>
      </c>
      <c r="C330" s="626" t="s">
        <v>3471</v>
      </c>
      <c r="D330" s="626" t="s">
        <v>5150</v>
      </c>
      <c r="E330" s="626" t="s">
        <v>5151</v>
      </c>
      <c r="F330" s="629"/>
      <c r="G330" s="629"/>
      <c r="H330" s="629"/>
      <c r="I330" s="629"/>
      <c r="J330" s="629">
        <v>2</v>
      </c>
      <c r="K330" s="629">
        <v>4026</v>
      </c>
      <c r="L330" s="629"/>
      <c r="M330" s="629">
        <v>2013</v>
      </c>
      <c r="N330" s="629"/>
      <c r="O330" s="629"/>
      <c r="P330" s="642"/>
      <c r="Q330" s="630"/>
    </row>
    <row r="331" spans="1:17" ht="14.4" customHeight="1" thickBot="1" x14ac:dyDescent="0.35">
      <c r="A331" s="631" t="s">
        <v>5152</v>
      </c>
      <c r="B331" s="632" t="s">
        <v>4843</v>
      </c>
      <c r="C331" s="632" t="s">
        <v>3471</v>
      </c>
      <c r="D331" s="632" t="s">
        <v>5153</v>
      </c>
      <c r="E331" s="632" t="s">
        <v>5154</v>
      </c>
      <c r="F331" s="635"/>
      <c r="G331" s="635"/>
      <c r="H331" s="635"/>
      <c r="I331" s="635"/>
      <c r="J331" s="635">
        <v>1</v>
      </c>
      <c r="K331" s="635">
        <v>852</v>
      </c>
      <c r="L331" s="635"/>
      <c r="M331" s="635">
        <v>852</v>
      </c>
      <c r="N331" s="635"/>
      <c r="O331" s="635"/>
      <c r="P331" s="643"/>
      <c r="Q331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256</v>
      </c>
      <c r="C3" s="319">
        <f>SUBTOTAL(9,C6:C1048576)</f>
        <v>4862</v>
      </c>
      <c r="D3" s="320">
        <f>SUBTOTAL(9,D6:D1048576)</f>
        <v>4727</v>
      </c>
      <c r="E3" s="320">
        <f>SUBTOTAL(9,E6:E1048576)</f>
        <v>4255</v>
      </c>
      <c r="F3" s="321">
        <f>IF(OR(E3=0,C3=0),"",E3/C3)</f>
        <v>0.87515425750719866</v>
      </c>
      <c r="G3" s="322">
        <f>SUBTOTAL(9,G6:G1048576)</f>
        <v>21845942</v>
      </c>
      <c r="H3" s="323">
        <f>SUBTOTAL(9,H6:H1048576)</f>
        <v>21207720</v>
      </c>
      <c r="I3" s="323">
        <f>SUBTOTAL(9,I6:I1048576)</f>
        <v>18514906</v>
      </c>
      <c r="J3" s="321">
        <f>IF(OR(I3=0,G3=0),"",I3/G3)</f>
        <v>0.8475215213882743</v>
      </c>
      <c r="K3" s="322">
        <f>SUBTOTAL(9,K6:K1048576)</f>
        <v>5878610</v>
      </c>
      <c r="L3" s="323">
        <f>SUBTOTAL(9,L6:L1048576)</f>
        <v>5643130</v>
      </c>
      <c r="M3" s="323">
        <f>SUBTOTAL(9,M6:M1048576)</f>
        <v>4697290</v>
      </c>
      <c r="N3" s="324">
        <f>IF(OR(M3=0,E3=0),"",M3/E3)</f>
        <v>1103.9459459459461</v>
      </c>
    </row>
    <row r="4" spans="1:14" ht="14.4" customHeight="1" x14ac:dyDescent="0.3">
      <c r="A4" s="574" t="s">
        <v>176</v>
      </c>
      <c r="B4" s="575" t="s">
        <v>14</v>
      </c>
      <c r="C4" s="576" t="s">
        <v>177</v>
      </c>
      <c r="D4" s="576"/>
      <c r="E4" s="576"/>
      <c r="F4" s="577"/>
      <c r="G4" s="578" t="s">
        <v>17</v>
      </c>
      <c r="H4" s="576"/>
      <c r="I4" s="576"/>
      <c r="J4" s="577"/>
      <c r="K4" s="578" t="s">
        <v>178</v>
      </c>
      <c r="L4" s="576"/>
      <c r="M4" s="576"/>
      <c r="N4" s="579"/>
    </row>
    <row r="5" spans="1:14" ht="14.4" customHeight="1" thickBot="1" x14ac:dyDescent="0.35">
      <c r="A5" s="878"/>
      <c r="B5" s="879"/>
      <c r="C5" s="886">
        <v>2011</v>
      </c>
      <c r="D5" s="886">
        <v>2012</v>
      </c>
      <c r="E5" s="886">
        <v>2013</v>
      </c>
      <c r="F5" s="887" t="s">
        <v>5</v>
      </c>
      <c r="G5" s="897">
        <v>2011</v>
      </c>
      <c r="H5" s="886">
        <v>2012</v>
      </c>
      <c r="I5" s="886">
        <v>2013</v>
      </c>
      <c r="J5" s="887" t="s">
        <v>5</v>
      </c>
      <c r="K5" s="897">
        <v>2011</v>
      </c>
      <c r="L5" s="886">
        <v>2012</v>
      </c>
      <c r="M5" s="886">
        <v>2013</v>
      </c>
      <c r="N5" s="904" t="s">
        <v>179</v>
      </c>
    </row>
    <row r="6" spans="1:14" ht="14.4" customHeight="1" x14ac:dyDescent="0.3">
      <c r="A6" s="880" t="s">
        <v>3919</v>
      </c>
      <c r="B6" s="883" t="s">
        <v>5155</v>
      </c>
      <c r="C6" s="888">
        <v>3751</v>
      </c>
      <c r="D6" s="889">
        <v>3633</v>
      </c>
      <c r="E6" s="889">
        <v>3189</v>
      </c>
      <c r="F6" s="894">
        <v>0.85017328712343376</v>
      </c>
      <c r="G6" s="898">
        <v>3638184</v>
      </c>
      <c r="H6" s="899">
        <v>3503550</v>
      </c>
      <c r="I6" s="899">
        <v>3141211</v>
      </c>
      <c r="J6" s="894">
        <v>0.86340080655623797</v>
      </c>
      <c r="K6" s="898">
        <v>412610</v>
      </c>
      <c r="L6" s="899">
        <v>399630</v>
      </c>
      <c r="M6" s="899">
        <v>350790</v>
      </c>
      <c r="N6" s="905">
        <v>110</v>
      </c>
    </row>
    <row r="7" spans="1:14" ht="14.4" customHeight="1" x14ac:dyDescent="0.3">
      <c r="A7" s="881" t="s">
        <v>4268</v>
      </c>
      <c r="B7" s="884" t="s">
        <v>5156</v>
      </c>
      <c r="C7" s="890">
        <v>40</v>
      </c>
      <c r="D7" s="891">
        <v>39</v>
      </c>
      <c r="E7" s="891">
        <v>22</v>
      </c>
      <c r="F7" s="895">
        <v>0.55000000000000004</v>
      </c>
      <c r="G7" s="900">
        <v>1150416</v>
      </c>
      <c r="H7" s="901">
        <v>1121792</v>
      </c>
      <c r="I7" s="901">
        <v>632923</v>
      </c>
      <c r="J7" s="895">
        <v>0.55016880850057714</v>
      </c>
      <c r="K7" s="900">
        <v>440000</v>
      </c>
      <c r="L7" s="901">
        <v>429000</v>
      </c>
      <c r="M7" s="901">
        <v>242000</v>
      </c>
      <c r="N7" s="906">
        <v>11000</v>
      </c>
    </row>
    <row r="8" spans="1:14" ht="14.4" customHeight="1" x14ac:dyDescent="0.3">
      <c r="A8" s="881" t="s">
        <v>4270</v>
      </c>
      <c r="B8" s="884" t="s">
        <v>5156</v>
      </c>
      <c r="C8" s="890">
        <v>258</v>
      </c>
      <c r="D8" s="891">
        <v>222</v>
      </c>
      <c r="E8" s="891">
        <v>166</v>
      </c>
      <c r="F8" s="895">
        <v>0.64341085271317833</v>
      </c>
      <c r="G8" s="900">
        <v>6502565</v>
      </c>
      <c r="H8" s="901">
        <v>5586609</v>
      </c>
      <c r="I8" s="901">
        <v>4178084</v>
      </c>
      <c r="J8" s="895">
        <v>0.64252860217468033</v>
      </c>
      <c r="K8" s="900">
        <v>2322000</v>
      </c>
      <c r="L8" s="901">
        <v>1998000</v>
      </c>
      <c r="M8" s="901">
        <v>1494000</v>
      </c>
      <c r="N8" s="906">
        <v>9000</v>
      </c>
    </row>
    <row r="9" spans="1:14" ht="14.4" customHeight="1" x14ac:dyDescent="0.3">
      <c r="A9" s="881" t="s">
        <v>4272</v>
      </c>
      <c r="B9" s="884" t="s">
        <v>5156</v>
      </c>
      <c r="C9" s="890">
        <v>259</v>
      </c>
      <c r="D9" s="891">
        <v>266</v>
      </c>
      <c r="E9" s="891">
        <v>233</v>
      </c>
      <c r="F9" s="895">
        <v>0.89961389961389959</v>
      </c>
      <c r="G9" s="900">
        <v>5584143</v>
      </c>
      <c r="H9" s="901">
        <v>5736304</v>
      </c>
      <c r="I9" s="901">
        <v>5025576</v>
      </c>
      <c r="J9" s="895">
        <v>0.89997265471174359</v>
      </c>
      <c r="K9" s="900">
        <v>1813000</v>
      </c>
      <c r="L9" s="901">
        <v>1862000</v>
      </c>
      <c r="M9" s="901">
        <v>1631000</v>
      </c>
      <c r="N9" s="906">
        <v>7000</v>
      </c>
    </row>
    <row r="10" spans="1:14" ht="14.4" customHeight="1" x14ac:dyDescent="0.3">
      <c r="A10" s="881" t="s">
        <v>4274</v>
      </c>
      <c r="B10" s="884" t="s">
        <v>5156</v>
      </c>
      <c r="C10" s="890">
        <v>360</v>
      </c>
      <c r="D10" s="891">
        <v>401</v>
      </c>
      <c r="E10" s="891">
        <v>370</v>
      </c>
      <c r="F10" s="895">
        <v>1.0277777777777777</v>
      </c>
      <c r="G10" s="900">
        <v>3853765</v>
      </c>
      <c r="H10" s="901">
        <v>4291955</v>
      </c>
      <c r="I10" s="901">
        <v>3961585</v>
      </c>
      <c r="J10" s="895">
        <v>1.0279778346629853</v>
      </c>
      <c r="K10" s="900">
        <v>720000</v>
      </c>
      <c r="L10" s="901">
        <v>802000</v>
      </c>
      <c r="M10" s="901">
        <v>740000</v>
      </c>
      <c r="N10" s="906">
        <v>2000</v>
      </c>
    </row>
    <row r="11" spans="1:14" ht="14.4" customHeight="1" x14ac:dyDescent="0.3">
      <c r="A11" s="881" t="s">
        <v>4276</v>
      </c>
      <c r="B11" s="884" t="s">
        <v>5156</v>
      </c>
      <c r="C11" s="890">
        <v>148</v>
      </c>
      <c r="D11" s="891">
        <v>139</v>
      </c>
      <c r="E11" s="891">
        <v>204</v>
      </c>
      <c r="F11" s="895">
        <v>1.3783783783783783</v>
      </c>
      <c r="G11" s="900">
        <v>890577</v>
      </c>
      <c r="H11" s="901">
        <v>834528</v>
      </c>
      <c r="I11" s="901">
        <v>1225618</v>
      </c>
      <c r="J11" s="895">
        <v>1.3762066615239334</v>
      </c>
      <c r="K11" s="900">
        <v>148000</v>
      </c>
      <c r="L11" s="901">
        <v>139000</v>
      </c>
      <c r="M11" s="901">
        <v>204000</v>
      </c>
      <c r="N11" s="906">
        <v>1000</v>
      </c>
    </row>
    <row r="12" spans="1:14" ht="14.4" customHeight="1" thickBot="1" x14ac:dyDescent="0.35">
      <c r="A12" s="882" t="s">
        <v>4278</v>
      </c>
      <c r="B12" s="885" t="s">
        <v>5156</v>
      </c>
      <c r="C12" s="892">
        <v>46</v>
      </c>
      <c r="D12" s="893">
        <v>27</v>
      </c>
      <c r="E12" s="893">
        <v>71</v>
      </c>
      <c r="F12" s="896">
        <v>1.5434782608695652</v>
      </c>
      <c r="G12" s="902">
        <v>226292</v>
      </c>
      <c r="H12" s="903">
        <v>132982</v>
      </c>
      <c r="I12" s="903">
        <v>349909</v>
      </c>
      <c r="J12" s="896">
        <v>1.5462720732504904</v>
      </c>
      <c r="K12" s="902">
        <v>23000</v>
      </c>
      <c r="L12" s="903">
        <v>13500</v>
      </c>
      <c r="M12" s="903">
        <v>35500</v>
      </c>
      <c r="N12" s="90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2013-09-18T13:37:32Z</dcterms:modified>
</cp:coreProperties>
</file>